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C0AFE8B2-0893-4EC7-B319-30A5D13E8929}" xr6:coauthVersionLast="46" xr6:coauthVersionMax="46" xr10:uidLastSave="{00000000-0000-0000-0000-000000000000}"/>
  <bookViews>
    <workbookView xWindow="33870" yWindow="735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R736" i="10"/>
  <c r="P736" i="10"/>
  <c r="O736" i="10"/>
  <c r="M736" i="10"/>
  <c r="L736" i="10"/>
  <c r="K736" i="10"/>
  <c r="I736" i="10"/>
  <c r="I815" i="10" s="1"/>
  <c r="H736" i="10"/>
  <c r="G736" i="10"/>
  <c r="F736" i="10"/>
  <c r="D736" i="10"/>
  <c r="C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L815" i="10" s="1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6" i="10"/>
  <c r="B475" i="10"/>
  <c r="B474" i="10"/>
  <c r="B473" i="10"/>
  <c r="C472" i="10"/>
  <c r="B472" i="10"/>
  <c r="B471" i="10"/>
  <c r="C470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B445" i="10"/>
  <c r="C444" i="10"/>
  <c r="B440" i="10"/>
  <c r="C439" i="10"/>
  <c r="B439" i="10"/>
  <c r="C438" i="10"/>
  <c r="B438" i="10"/>
  <c r="B437" i="10"/>
  <c r="B436" i="10"/>
  <c r="D435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C417" i="10"/>
  <c r="B417" i="10"/>
  <c r="C415" i="10"/>
  <c r="B415" i="10"/>
  <c r="B414" i="10"/>
  <c r="A412" i="10"/>
  <c r="D390" i="10"/>
  <c r="B441" i="10" s="1"/>
  <c r="D372" i="10"/>
  <c r="D367" i="10"/>
  <c r="C448" i="10" s="1"/>
  <c r="D361" i="10"/>
  <c r="N817" i="10" s="1"/>
  <c r="D330" i="10"/>
  <c r="D329" i="10"/>
  <c r="D328" i="10"/>
  <c r="D319" i="10"/>
  <c r="D314" i="10"/>
  <c r="D290" i="10"/>
  <c r="D283" i="10"/>
  <c r="D277" i="10"/>
  <c r="D275" i="10"/>
  <c r="D265" i="10"/>
  <c r="D260" i="10"/>
  <c r="D292" i="10" s="1"/>
  <c r="D341" i="10" s="1"/>
  <c r="C481" i="10" s="1"/>
  <c r="D240" i="10"/>
  <c r="B447" i="10" s="1"/>
  <c r="D236" i="10"/>
  <c r="D229" i="10"/>
  <c r="D221" i="10"/>
  <c r="D217" i="10"/>
  <c r="C217" i="10"/>
  <c r="D433" i="10" s="1"/>
  <c r="B217" i="10"/>
  <c r="E216" i="10"/>
  <c r="E215" i="10"/>
  <c r="E214" i="10"/>
  <c r="E213" i="10"/>
  <c r="C213" i="10"/>
  <c r="BI722" i="10" s="1"/>
  <c r="B213" i="10"/>
  <c r="BH722" i="10" s="1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E198" i="10"/>
  <c r="C471" i="10" s="1"/>
  <c r="E197" i="10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E142" i="10"/>
  <c r="D464" i="10" s="1"/>
  <c r="E141" i="10"/>
  <c r="D463" i="10" s="1"/>
  <c r="D465" i="10" s="1"/>
  <c r="E140" i="10"/>
  <c r="E139" i="10"/>
  <c r="E138" i="10"/>
  <c r="C414" i="10" s="1"/>
  <c r="E127" i="10"/>
  <c r="CE80" i="10"/>
  <c r="CF79" i="10"/>
  <c r="E79" i="10"/>
  <c r="S736" i="10" s="1"/>
  <c r="CE78" i="10"/>
  <c r="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E70" i="10"/>
  <c r="CE69" i="10"/>
  <c r="L816" i="10" s="1"/>
  <c r="CE68" i="10"/>
  <c r="CE66" i="10"/>
  <c r="CE65" i="10"/>
  <c r="H816" i="10" s="1"/>
  <c r="CE64" i="10"/>
  <c r="G816" i="10" s="1"/>
  <c r="CE63" i="10"/>
  <c r="F816" i="10" s="1"/>
  <c r="CE61" i="10"/>
  <c r="CA48" i="10" s="1"/>
  <c r="CA62" i="10" s="1"/>
  <c r="CE60" i="10"/>
  <c r="E59" i="10"/>
  <c r="B736" i="10" s="1"/>
  <c r="B53" i="10"/>
  <c r="CE51" i="10"/>
  <c r="B49" i="10"/>
  <c r="CB48" i="10"/>
  <c r="CB62" i="10" s="1"/>
  <c r="E811" i="10" s="1"/>
  <c r="BX48" i="10"/>
  <c r="BX62" i="10" s="1"/>
  <c r="E807" i="10" s="1"/>
  <c r="BW48" i="10"/>
  <c r="BW62" i="10" s="1"/>
  <c r="BV48" i="10"/>
  <c r="BV62" i="10" s="1"/>
  <c r="BT48" i="10"/>
  <c r="BT62" i="10" s="1"/>
  <c r="E803" i="10" s="1"/>
  <c r="BP48" i="10"/>
  <c r="BP62" i="10" s="1"/>
  <c r="E799" i="10" s="1"/>
  <c r="BO48" i="10"/>
  <c r="BO62" i="10" s="1"/>
  <c r="BN48" i="10"/>
  <c r="BN62" i="10" s="1"/>
  <c r="BL48" i="10"/>
  <c r="BL62" i="10" s="1"/>
  <c r="E795" i="10" s="1"/>
  <c r="BH48" i="10"/>
  <c r="BH62" i="10" s="1"/>
  <c r="BG48" i="10"/>
  <c r="BG62" i="10" s="1"/>
  <c r="BF48" i="10"/>
  <c r="BF62" i="10" s="1"/>
  <c r="BD48" i="10"/>
  <c r="BD62" i="10" s="1"/>
  <c r="E787" i="10" s="1"/>
  <c r="AZ48" i="10"/>
  <c r="AZ62" i="10" s="1"/>
  <c r="AY48" i="10"/>
  <c r="AY62" i="10" s="1"/>
  <c r="AX48" i="10"/>
  <c r="AX62" i="10" s="1"/>
  <c r="AV48" i="10"/>
  <c r="AV62" i="10" s="1"/>
  <c r="E779" i="10" s="1"/>
  <c r="AR48" i="10"/>
  <c r="AR62" i="10" s="1"/>
  <c r="AQ48" i="10"/>
  <c r="AQ62" i="10" s="1"/>
  <c r="AP48" i="10"/>
  <c r="AP62" i="10" s="1"/>
  <c r="AN48" i="10"/>
  <c r="AN62" i="10" s="1"/>
  <c r="E771" i="10" s="1"/>
  <c r="AJ48" i="10"/>
  <c r="AJ62" i="10" s="1"/>
  <c r="AI48" i="10"/>
  <c r="AI62" i="10" s="1"/>
  <c r="AH48" i="10"/>
  <c r="AH62" i="10" s="1"/>
  <c r="AF48" i="10"/>
  <c r="AF62" i="10" s="1"/>
  <c r="E763" i="10" s="1"/>
  <c r="AB48" i="10"/>
  <c r="AB62" i="10" s="1"/>
  <c r="AA48" i="10"/>
  <c r="AA62" i="10" s="1"/>
  <c r="Z48" i="10"/>
  <c r="Z62" i="10" s="1"/>
  <c r="X48" i="10"/>
  <c r="X62" i="10" s="1"/>
  <c r="E755" i="10" s="1"/>
  <c r="T48" i="10"/>
  <c r="T62" i="10" s="1"/>
  <c r="S48" i="10"/>
  <c r="S62" i="10" s="1"/>
  <c r="R48" i="10"/>
  <c r="R62" i="10" s="1"/>
  <c r="P48" i="10"/>
  <c r="P62" i="10" s="1"/>
  <c r="E747" i="10" s="1"/>
  <c r="L48" i="10"/>
  <c r="L62" i="10" s="1"/>
  <c r="K48" i="10"/>
  <c r="K62" i="10" s="1"/>
  <c r="J48" i="10"/>
  <c r="J62" i="10" s="1"/>
  <c r="H48" i="10"/>
  <c r="H62" i="10" s="1"/>
  <c r="E739" i="10" s="1"/>
  <c r="D48" i="10"/>
  <c r="D62" i="10" s="1"/>
  <c r="C48" i="10"/>
  <c r="CE47" i="10"/>
  <c r="E743" i="10" l="1"/>
  <c r="E791" i="10"/>
  <c r="E758" i="10"/>
  <c r="E759" i="10"/>
  <c r="E775" i="10"/>
  <c r="E790" i="10"/>
  <c r="E749" i="10"/>
  <c r="E765" i="10"/>
  <c r="E781" i="10"/>
  <c r="E797" i="10"/>
  <c r="E774" i="10"/>
  <c r="E782" i="10"/>
  <c r="E798" i="10"/>
  <c r="E810" i="10"/>
  <c r="E767" i="10"/>
  <c r="E742" i="10"/>
  <c r="E750" i="10"/>
  <c r="E735" i="10"/>
  <c r="E751" i="10"/>
  <c r="E783" i="10"/>
  <c r="E806" i="10"/>
  <c r="E766" i="10"/>
  <c r="E741" i="10"/>
  <c r="E757" i="10"/>
  <c r="E773" i="10"/>
  <c r="E789" i="10"/>
  <c r="E805" i="10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C575" i="10"/>
  <c r="B575" i="10"/>
  <c r="CD722" i="10"/>
  <c r="B444" i="10"/>
  <c r="N48" i="10"/>
  <c r="N62" i="10" s="1"/>
  <c r="AL48" i="10"/>
  <c r="AL62" i="10" s="1"/>
  <c r="BB48" i="10"/>
  <c r="BB62" i="10" s="1"/>
  <c r="BR48" i="10"/>
  <c r="BR62" i="10" s="1"/>
  <c r="BZ48" i="10"/>
  <c r="BZ62" i="10" s="1"/>
  <c r="I816" i="10"/>
  <c r="C432" i="10"/>
  <c r="M816" i="10"/>
  <c r="C458" i="10"/>
  <c r="E204" i="10"/>
  <c r="C476" i="10" s="1"/>
  <c r="C429" i="10"/>
  <c r="F48" i="10"/>
  <c r="F62" i="10" s="1"/>
  <c r="V48" i="10"/>
  <c r="V62" i="10" s="1"/>
  <c r="AD48" i="10"/>
  <c r="AD62" i="10" s="1"/>
  <c r="AT48" i="10"/>
  <c r="AT62" i="10" s="1"/>
  <c r="BJ48" i="10"/>
  <c r="BJ62" i="10" s="1"/>
  <c r="G48" i="10"/>
  <c r="G62" i="10" s="1"/>
  <c r="O48" i="10"/>
  <c r="O62" i="10" s="1"/>
  <c r="W48" i="10"/>
  <c r="W62" i="10" s="1"/>
  <c r="AE48" i="10"/>
  <c r="AE62" i="10" s="1"/>
  <c r="AM48" i="10"/>
  <c r="AM62" i="10" s="1"/>
  <c r="AU48" i="10"/>
  <c r="AU62" i="10" s="1"/>
  <c r="BC48" i="10"/>
  <c r="BC62" i="10" s="1"/>
  <c r="BK48" i="10"/>
  <c r="BK62" i="10" s="1"/>
  <c r="BS48" i="10"/>
  <c r="BS62" i="10" s="1"/>
  <c r="BI730" i="10"/>
  <c r="C816" i="10"/>
  <c r="H612" i="10"/>
  <c r="O816" i="10"/>
  <c r="C463" i="10"/>
  <c r="CE75" i="10"/>
  <c r="D368" i="10"/>
  <c r="D373" i="10" s="1"/>
  <c r="D391" i="10" s="1"/>
  <c r="D393" i="10" s="1"/>
  <c r="D396" i="10" s="1"/>
  <c r="E217" i="10"/>
  <c r="C478" i="10" s="1"/>
  <c r="CE79" i="10"/>
  <c r="D816" i="10"/>
  <c r="C427" i="10"/>
  <c r="D339" i="10"/>
  <c r="C482" i="10" s="1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C62" i="10"/>
  <c r="K816" i="10"/>
  <c r="C434" i="10"/>
  <c r="Q736" i="10"/>
  <c r="Q815" i="10" s="1"/>
  <c r="CE77" i="10"/>
  <c r="D438" i="10"/>
  <c r="C473" i="10"/>
  <c r="D242" i="10"/>
  <c r="B448" i="10" s="1"/>
  <c r="R816" i="10"/>
  <c r="I612" i="10"/>
  <c r="P816" i="10"/>
  <c r="D612" i="10"/>
  <c r="C440" i="10"/>
  <c r="N815" i="10"/>
  <c r="CF76" i="10"/>
  <c r="T816" i="10"/>
  <c r="L612" i="10"/>
  <c r="C430" i="10"/>
  <c r="B465" i="10"/>
  <c r="D498" i="10"/>
  <c r="K815" i="10"/>
  <c r="T815" i="10"/>
  <c r="D415" i="10"/>
  <c r="C431" i="10"/>
  <c r="E498" i="10"/>
  <c r="C815" i="10"/>
  <c r="M815" i="10"/>
  <c r="D815" i="10"/>
  <c r="O815" i="10"/>
  <c r="F815" i="10"/>
  <c r="P815" i="10"/>
  <c r="G815" i="10"/>
  <c r="H815" i="10"/>
  <c r="R815" i="10"/>
  <c r="S815" i="10"/>
  <c r="E788" i="10" l="1"/>
  <c r="E786" i="10"/>
  <c r="E780" i="10"/>
  <c r="E784" i="10"/>
  <c r="E772" i="10"/>
  <c r="E770" i="10"/>
  <c r="E753" i="10"/>
  <c r="E776" i="10"/>
  <c r="AS71" i="10"/>
  <c r="E777" i="10"/>
  <c r="E778" i="10"/>
  <c r="E764" i="10"/>
  <c r="S816" i="10"/>
  <c r="J612" i="10"/>
  <c r="E762" i="10"/>
  <c r="E737" i="10"/>
  <c r="E809" i="10"/>
  <c r="E768" i="10"/>
  <c r="AK71" i="10"/>
  <c r="E792" i="10"/>
  <c r="E761" i="10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AW52" i="10"/>
  <c r="AW67" i="10" s="1"/>
  <c r="J780" i="10" s="1"/>
  <c r="CA52" i="10"/>
  <c r="CA67" i="10" s="1"/>
  <c r="BS52" i="10"/>
  <c r="BS67" i="10" s="1"/>
  <c r="J802" i="10" s="1"/>
  <c r="BK52" i="10"/>
  <c r="BK67" i="10" s="1"/>
  <c r="J794" i="10" s="1"/>
  <c r="BC52" i="10"/>
  <c r="BC67" i="10" s="1"/>
  <c r="J786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O52" i="10"/>
  <c r="O67" i="10" s="1"/>
  <c r="J746" i="10" s="1"/>
  <c r="G52" i="10"/>
  <c r="G67" i="10" s="1"/>
  <c r="J738" i="10" s="1"/>
  <c r="BJ52" i="10"/>
  <c r="BJ67" i="10" s="1"/>
  <c r="J793" i="10" s="1"/>
  <c r="AT52" i="10"/>
  <c r="AT67" i="10" s="1"/>
  <c r="J777" i="10" s="1"/>
  <c r="V52" i="10"/>
  <c r="V67" i="10" s="1"/>
  <c r="J753" i="10" s="1"/>
  <c r="BV52" i="10"/>
  <c r="BV67" i="10" s="1"/>
  <c r="BF52" i="10"/>
  <c r="BF67" i="10" s="1"/>
  <c r="AP52" i="10"/>
  <c r="AP67" i="10" s="1"/>
  <c r="J52" i="10"/>
  <c r="J67" i="10" s="1"/>
  <c r="BM52" i="10"/>
  <c r="BM67" i="10" s="1"/>
  <c r="J796" i="10" s="1"/>
  <c r="I52" i="10"/>
  <c r="I67" i="10" s="1"/>
  <c r="J740" i="10" s="1"/>
  <c r="BZ52" i="10"/>
  <c r="BZ67" i="10" s="1"/>
  <c r="J809" i="10" s="1"/>
  <c r="BR52" i="10"/>
  <c r="BR67" i="10" s="1"/>
  <c r="J801" i="10" s="1"/>
  <c r="BB52" i="10"/>
  <c r="BB67" i="10" s="1"/>
  <c r="J785" i="10" s="1"/>
  <c r="AL52" i="10"/>
  <c r="AL67" i="10" s="1"/>
  <c r="J769" i="10" s="1"/>
  <c r="AD52" i="10"/>
  <c r="AD67" i="10" s="1"/>
  <c r="J761" i="10" s="1"/>
  <c r="N52" i="10"/>
  <c r="N67" i="10" s="1"/>
  <c r="J745" i="10" s="1"/>
  <c r="F52" i="10"/>
  <c r="F67" i="10" s="1"/>
  <c r="J737" i="10" s="1"/>
  <c r="AX52" i="10"/>
  <c r="AX67" i="10" s="1"/>
  <c r="CC52" i="10"/>
  <c r="CC67" i="10" s="1"/>
  <c r="J812" i="10" s="1"/>
  <c r="AO52" i="10"/>
  <c r="AO67" i="10" s="1"/>
  <c r="J772" i="10" s="1"/>
  <c r="BY52" i="10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L52" i="10"/>
  <c r="L67" i="10" s="1"/>
  <c r="BN52" i="10"/>
  <c r="BN67" i="10" s="1"/>
  <c r="R52" i="10"/>
  <c r="R67" i="10" s="1"/>
  <c r="BU52" i="10"/>
  <c r="BU67" i="10" s="1"/>
  <c r="J804" i="10" s="1"/>
  <c r="Y52" i="10"/>
  <c r="Y67" i="10" s="1"/>
  <c r="J756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D52" i="10"/>
  <c r="D67" i="10" s="1"/>
  <c r="Z52" i="10"/>
  <c r="Z67" i="10" s="1"/>
  <c r="AG52" i="10"/>
  <c r="AG67" i="10" s="1"/>
  <c r="J764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AH52" i="10"/>
  <c r="AH67" i="10" s="1"/>
  <c r="BE52" i="10"/>
  <c r="BE67" i="10" s="1"/>
  <c r="J788" i="10" s="1"/>
  <c r="Q52" i="10"/>
  <c r="Q67" i="10" s="1"/>
  <c r="J748" i="10" s="1"/>
  <c r="E734" i="10"/>
  <c r="CE62" i="10"/>
  <c r="E756" i="10"/>
  <c r="Y71" i="10"/>
  <c r="E754" i="10"/>
  <c r="E801" i="10"/>
  <c r="BR71" i="10"/>
  <c r="E760" i="10"/>
  <c r="AC71" i="10"/>
  <c r="E812" i="10"/>
  <c r="CC71" i="10"/>
  <c r="E748" i="10"/>
  <c r="Q71" i="10"/>
  <c r="E752" i="10"/>
  <c r="U71" i="10"/>
  <c r="CE48" i="10"/>
  <c r="E746" i="10"/>
  <c r="E785" i="10"/>
  <c r="BB71" i="10"/>
  <c r="E804" i="10"/>
  <c r="BU71" i="10"/>
  <c r="E740" i="10"/>
  <c r="I71" i="10"/>
  <c r="N816" i="10"/>
  <c r="K612" i="10"/>
  <c r="C465" i="10"/>
  <c r="E802" i="10"/>
  <c r="BS71" i="10"/>
  <c r="E738" i="10"/>
  <c r="G71" i="10"/>
  <c r="E769" i="10"/>
  <c r="AL71" i="10"/>
  <c r="E808" i="10"/>
  <c r="BY71" i="10"/>
  <c r="E744" i="10"/>
  <c r="M71" i="10"/>
  <c r="Q816" i="10"/>
  <c r="G612" i="10"/>
  <c r="CF77" i="10"/>
  <c r="E796" i="10"/>
  <c r="BM71" i="10"/>
  <c r="E794" i="10"/>
  <c r="BK71" i="10"/>
  <c r="E793" i="10"/>
  <c r="BJ71" i="10"/>
  <c r="E745" i="10"/>
  <c r="E800" i="10"/>
  <c r="BQ71" i="10"/>
  <c r="E736" i="10"/>
  <c r="E71" i="10"/>
  <c r="J810" i="10" l="1"/>
  <c r="CA71" i="10"/>
  <c r="J806" i="10"/>
  <c r="BW71" i="10"/>
  <c r="J773" i="10"/>
  <c r="AP71" i="10"/>
  <c r="C694" i="10"/>
  <c r="C522" i="10"/>
  <c r="G522" i="10" s="1"/>
  <c r="B522" i="10"/>
  <c r="J750" i="10"/>
  <c r="S71" i="10"/>
  <c r="J791" i="10"/>
  <c r="BH71" i="10"/>
  <c r="J789" i="10"/>
  <c r="BF71" i="10"/>
  <c r="J739" i="10"/>
  <c r="H71" i="10"/>
  <c r="J803" i="10"/>
  <c r="BT71" i="10"/>
  <c r="BZ71" i="10"/>
  <c r="AG71" i="10"/>
  <c r="V71" i="10"/>
  <c r="AW71" i="10"/>
  <c r="C574" i="10"/>
  <c r="C620" i="10"/>
  <c r="B574" i="10"/>
  <c r="J775" i="10"/>
  <c r="AR71" i="10"/>
  <c r="C702" i="10"/>
  <c r="C530" i="10"/>
  <c r="G530" i="10" s="1"/>
  <c r="B530" i="10"/>
  <c r="C703" i="10"/>
  <c r="B531" i="10"/>
  <c r="C531" i="10"/>
  <c r="G531" i="10" s="1"/>
  <c r="J795" i="10"/>
  <c r="BL71" i="10"/>
  <c r="N71" i="10"/>
  <c r="C672" i="10"/>
  <c r="C500" i="10"/>
  <c r="G500" i="10" s="1"/>
  <c r="B500" i="10"/>
  <c r="E816" i="10"/>
  <c r="C428" i="10"/>
  <c r="J758" i="10"/>
  <c r="AA71" i="10"/>
  <c r="J757" i="10"/>
  <c r="Z71" i="10"/>
  <c r="J799" i="10"/>
  <c r="BP71" i="10"/>
  <c r="J805" i="10"/>
  <c r="BV71" i="10"/>
  <c r="J747" i="10"/>
  <c r="P71" i="10"/>
  <c r="J811" i="10"/>
  <c r="CB71" i="10"/>
  <c r="C562" i="10"/>
  <c r="B562" i="10"/>
  <c r="C623" i="10"/>
  <c r="J797" i="10"/>
  <c r="BN71" i="10"/>
  <c r="J787" i="10"/>
  <c r="BD71" i="10"/>
  <c r="O71" i="10"/>
  <c r="J743" i="10"/>
  <c r="L71" i="10"/>
  <c r="C502" i="10"/>
  <c r="G502" i="10" s="1"/>
  <c r="B502" i="10"/>
  <c r="C674" i="10"/>
  <c r="C555" i="10"/>
  <c r="C617" i="10"/>
  <c r="B555" i="10"/>
  <c r="C641" i="10"/>
  <c r="C566" i="10"/>
  <c r="B566" i="10"/>
  <c r="C686" i="10"/>
  <c r="C514" i="10"/>
  <c r="G514" i="10" s="1"/>
  <c r="B514" i="10"/>
  <c r="C563" i="10"/>
  <c r="C626" i="10"/>
  <c r="B563" i="10"/>
  <c r="E815" i="10"/>
  <c r="J766" i="10"/>
  <c r="AI71" i="10"/>
  <c r="J735" i="10"/>
  <c r="D71" i="10"/>
  <c r="J807" i="10"/>
  <c r="BX71" i="10"/>
  <c r="J755" i="10"/>
  <c r="X71" i="10"/>
  <c r="AD71" i="10"/>
  <c r="F71" i="10"/>
  <c r="AU71" i="10"/>
  <c r="AM71" i="10"/>
  <c r="BC71" i="10"/>
  <c r="J798" i="10"/>
  <c r="BO71" i="10"/>
  <c r="J783" i="10"/>
  <c r="AZ71" i="10"/>
  <c r="C678" i="10"/>
  <c r="C506" i="10"/>
  <c r="G506" i="10" s="1"/>
  <c r="B506" i="10"/>
  <c r="B564" i="10"/>
  <c r="C639" i="10"/>
  <c r="C564" i="10"/>
  <c r="J774" i="10"/>
  <c r="AQ71" i="10"/>
  <c r="J751" i="10"/>
  <c r="T71" i="10"/>
  <c r="J763" i="10"/>
  <c r="AF71" i="10"/>
  <c r="C690" i="10"/>
  <c r="C518" i="10"/>
  <c r="G518" i="10" s="1"/>
  <c r="B518" i="10"/>
  <c r="BA71" i="10"/>
  <c r="C670" i="10"/>
  <c r="C498" i="10"/>
  <c r="G498" i="10" s="1"/>
  <c r="B498" i="10"/>
  <c r="B556" i="10"/>
  <c r="C635" i="10"/>
  <c r="C556" i="10"/>
  <c r="C682" i="10"/>
  <c r="C510" i="10"/>
  <c r="G510" i="10" s="1"/>
  <c r="B510" i="10"/>
  <c r="W71" i="10"/>
  <c r="J782" i="10"/>
  <c r="AY71" i="10"/>
  <c r="J759" i="10"/>
  <c r="AB71" i="10"/>
  <c r="J781" i="10"/>
  <c r="AX71" i="10"/>
  <c r="J771" i="10"/>
  <c r="AN71" i="10"/>
  <c r="BI71" i="10"/>
  <c r="AE71" i="10"/>
  <c r="AT71" i="10"/>
  <c r="AO71" i="10"/>
  <c r="BE71" i="10"/>
  <c r="C638" i="10"/>
  <c r="C558" i="10"/>
  <c r="B558" i="10"/>
  <c r="C67" i="10"/>
  <c r="CE52" i="10"/>
  <c r="J741" i="10"/>
  <c r="J71" i="10"/>
  <c r="C710" i="10"/>
  <c r="B538" i="10"/>
  <c r="C538" i="10"/>
  <c r="G538" i="10" s="1"/>
  <c r="J742" i="10"/>
  <c r="K71" i="10"/>
  <c r="C570" i="10"/>
  <c r="B570" i="10"/>
  <c r="C645" i="10"/>
  <c r="C632" i="10"/>
  <c r="B547" i="10"/>
  <c r="C547" i="10"/>
  <c r="J765" i="10"/>
  <c r="AH71" i="10"/>
  <c r="J790" i="10"/>
  <c r="BG71" i="10"/>
  <c r="J767" i="10"/>
  <c r="AJ71" i="10"/>
  <c r="J749" i="10"/>
  <c r="R71" i="10"/>
  <c r="J779" i="10"/>
  <c r="AV71" i="10"/>
  <c r="C675" i="10" l="1"/>
  <c r="C503" i="10"/>
  <c r="G503" i="10" s="1"/>
  <c r="B503" i="10"/>
  <c r="B560" i="10"/>
  <c r="C627" i="10"/>
  <c r="C560" i="10"/>
  <c r="C644" i="10"/>
  <c r="C569" i="10"/>
  <c r="B569" i="10"/>
  <c r="C551" i="10"/>
  <c r="B551" i="10"/>
  <c r="C629" i="10"/>
  <c r="C696" i="10"/>
  <c r="C524" i="10"/>
  <c r="G524" i="10" s="1"/>
  <c r="B524" i="10"/>
  <c r="C544" i="10"/>
  <c r="G544" i="10" s="1"/>
  <c r="B544" i="10"/>
  <c r="C625" i="10"/>
  <c r="C697" i="10"/>
  <c r="C525" i="10"/>
  <c r="G525" i="10" s="1"/>
  <c r="B525" i="10"/>
  <c r="C633" i="10"/>
  <c r="C548" i="10"/>
  <c r="B548" i="10"/>
  <c r="C624" i="10"/>
  <c r="B549" i="10"/>
  <c r="C549" i="10"/>
  <c r="C687" i="10"/>
  <c r="C515" i="10"/>
  <c r="G515" i="10" s="1"/>
  <c r="B515" i="10"/>
  <c r="C707" i="10"/>
  <c r="B535" i="10"/>
  <c r="C535" i="10"/>
  <c r="G535" i="10" s="1"/>
  <c r="C711" i="10"/>
  <c r="B539" i="10"/>
  <c r="C539" i="10"/>
  <c r="G539" i="10" s="1"/>
  <c r="C680" i="10"/>
  <c r="C508" i="10"/>
  <c r="G508" i="10" s="1"/>
  <c r="B508" i="10"/>
  <c r="C691" i="10"/>
  <c r="C519" i="10"/>
  <c r="G519" i="10" s="1"/>
  <c r="B519" i="10"/>
  <c r="H530" i="10"/>
  <c r="F530" i="10"/>
  <c r="C713" i="10"/>
  <c r="C541" i="10"/>
  <c r="B541" i="10"/>
  <c r="C699" i="10"/>
  <c r="C527" i="10"/>
  <c r="G527" i="10" s="1"/>
  <c r="B527" i="10"/>
  <c r="C676" i="10"/>
  <c r="C504" i="10"/>
  <c r="G504" i="10" s="1"/>
  <c r="B504" i="10"/>
  <c r="J734" i="10"/>
  <c r="J815" i="10" s="1"/>
  <c r="CE67" i="10"/>
  <c r="C71" i="10"/>
  <c r="C634" i="10"/>
  <c r="C554" i="10"/>
  <c r="B554" i="10"/>
  <c r="F498" i="10"/>
  <c r="H498" i="10" s="1"/>
  <c r="F506" i="10"/>
  <c r="H506" i="10"/>
  <c r="C704" i="10"/>
  <c r="C532" i="10"/>
  <c r="G532" i="10" s="1"/>
  <c r="B532" i="10"/>
  <c r="C669" i="10"/>
  <c r="C497" i="10"/>
  <c r="G497" i="10" s="1"/>
  <c r="B497" i="10"/>
  <c r="H514" i="10"/>
  <c r="F514" i="10"/>
  <c r="C681" i="10"/>
  <c r="B509" i="10"/>
  <c r="C509" i="10"/>
  <c r="G509" i="10" s="1"/>
  <c r="C692" i="10"/>
  <c r="C520" i="10"/>
  <c r="G520" i="10" s="1"/>
  <c r="B520" i="10"/>
  <c r="C679" i="10"/>
  <c r="C507" i="10"/>
  <c r="G507" i="10" s="1"/>
  <c r="B507" i="10"/>
  <c r="C698" i="10"/>
  <c r="B526" i="10"/>
  <c r="C526" i="10"/>
  <c r="G526" i="10" s="1"/>
  <c r="C636" i="10"/>
  <c r="C553" i="10"/>
  <c r="B553" i="10"/>
  <c r="H500" i="10"/>
  <c r="F500" i="10"/>
  <c r="C618" i="10"/>
  <c r="B552" i="10"/>
  <c r="C552" i="10"/>
  <c r="B542" i="10"/>
  <c r="C631" i="10"/>
  <c r="C542" i="10"/>
  <c r="C705" i="10"/>
  <c r="C533" i="10"/>
  <c r="G533" i="10" s="1"/>
  <c r="B533" i="10"/>
  <c r="C688" i="10"/>
  <c r="C516" i="10"/>
  <c r="G516" i="10" s="1"/>
  <c r="B516" i="10"/>
  <c r="C685" i="10"/>
  <c r="C513" i="10"/>
  <c r="G513" i="10" s="1"/>
  <c r="B513" i="10"/>
  <c r="C712" i="10"/>
  <c r="C540" i="10"/>
  <c r="G540" i="10" s="1"/>
  <c r="B540" i="10"/>
  <c r="C559" i="10"/>
  <c r="C619" i="10"/>
  <c r="B559" i="10"/>
  <c r="C637" i="10"/>
  <c r="C557" i="10"/>
  <c r="B557" i="10"/>
  <c r="C709" i="10"/>
  <c r="C537" i="10"/>
  <c r="G537" i="10" s="1"/>
  <c r="B537" i="10"/>
  <c r="C571" i="10"/>
  <c r="C646" i="10"/>
  <c r="B571" i="10"/>
  <c r="B568" i="10"/>
  <c r="C643" i="10"/>
  <c r="C568" i="10"/>
  <c r="C693" i="10"/>
  <c r="B521" i="10"/>
  <c r="C521" i="10"/>
  <c r="G521" i="10" s="1"/>
  <c r="H510" i="10"/>
  <c r="F510" i="10"/>
  <c r="C671" i="10"/>
  <c r="C499" i="10"/>
  <c r="G499" i="10" s="1"/>
  <c r="B499" i="10"/>
  <c r="C700" i="10"/>
  <c r="B528" i="10"/>
  <c r="C528" i="10"/>
  <c r="G528" i="10" s="1"/>
  <c r="H502" i="10"/>
  <c r="F502" i="10"/>
  <c r="C567" i="10"/>
  <c r="C642" i="10"/>
  <c r="B567" i="10"/>
  <c r="C640" i="10"/>
  <c r="C565" i="10"/>
  <c r="B565" i="10"/>
  <c r="C684" i="10"/>
  <c r="C512" i="10"/>
  <c r="G512" i="10" s="1"/>
  <c r="B512" i="10"/>
  <c r="C622" i="10"/>
  <c r="C573" i="10"/>
  <c r="B573" i="10"/>
  <c r="C683" i="10"/>
  <c r="C511" i="10"/>
  <c r="G511" i="10" s="1"/>
  <c r="B511" i="10"/>
  <c r="H538" i="10"/>
  <c r="F538" i="10"/>
  <c r="C616" i="10"/>
  <c r="C543" i="10"/>
  <c r="B543" i="10"/>
  <c r="C630" i="10"/>
  <c r="C546" i="10"/>
  <c r="G546" i="10" s="1"/>
  <c r="B546" i="10"/>
  <c r="C708" i="10"/>
  <c r="C536" i="10"/>
  <c r="G536" i="10" s="1"/>
  <c r="B536" i="10"/>
  <c r="C628" i="10"/>
  <c r="C545" i="10"/>
  <c r="G545" i="10" s="1"/>
  <c r="B545" i="10"/>
  <c r="C695" i="10"/>
  <c r="B523" i="10"/>
  <c r="C523" i="10"/>
  <c r="G523" i="10" s="1"/>
  <c r="B572" i="10"/>
  <c r="C647" i="10"/>
  <c r="C572" i="10"/>
  <c r="C706" i="10"/>
  <c r="C534" i="10"/>
  <c r="G534" i="10" s="1"/>
  <c r="B534" i="10"/>
  <c r="C701" i="10"/>
  <c r="C529" i="10"/>
  <c r="G529" i="10" s="1"/>
  <c r="B529" i="10"/>
  <c r="C550" i="10"/>
  <c r="G550" i="10" s="1"/>
  <c r="B550" i="10"/>
  <c r="C614" i="10"/>
  <c r="F518" i="10"/>
  <c r="H518" i="10"/>
  <c r="C689" i="10"/>
  <c r="B517" i="10"/>
  <c r="C517" i="10"/>
  <c r="G517" i="10" s="1"/>
  <c r="C677" i="10"/>
  <c r="C505" i="10"/>
  <c r="G505" i="10" s="1"/>
  <c r="B505" i="10"/>
  <c r="C561" i="10"/>
  <c r="B561" i="10"/>
  <c r="C621" i="10"/>
  <c r="F531" i="10"/>
  <c r="H531" i="10"/>
  <c r="C673" i="10"/>
  <c r="B501" i="10"/>
  <c r="C501" i="10"/>
  <c r="G501" i="10" s="1"/>
  <c r="H522" i="10"/>
  <c r="F522" i="10"/>
  <c r="F535" i="10" l="1"/>
  <c r="H535" i="10"/>
  <c r="H534" i="10"/>
  <c r="F534" i="10"/>
  <c r="H523" i="10"/>
  <c r="F523" i="10"/>
  <c r="H546" i="10"/>
  <c r="F546" i="10"/>
  <c r="H511" i="10"/>
  <c r="F511" i="10"/>
  <c r="H520" i="10"/>
  <c r="F520" i="10"/>
  <c r="F497" i="10"/>
  <c r="H497" i="10"/>
  <c r="H504" i="10"/>
  <c r="F504" i="10"/>
  <c r="F524" i="10"/>
  <c r="H524" i="10"/>
  <c r="H513" i="10"/>
  <c r="F513" i="10"/>
  <c r="H516" i="10"/>
  <c r="F516" i="10"/>
  <c r="H515" i="10"/>
  <c r="F515" i="10"/>
  <c r="F505" i="10"/>
  <c r="H505" i="10"/>
  <c r="H521" i="10"/>
  <c r="F521" i="10"/>
  <c r="H501" i="10"/>
  <c r="F501" i="10"/>
  <c r="H550" i="10"/>
  <c r="F550" i="10"/>
  <c r="H540" i="10"/>
  <c r="F540" i="10"/>
  <c r="H526" i="10"/>
  <c r="F526" i="10"/>
  <c r="F532" i="10"/>
  <c r="H532" i="10"/>
  <c r="F527" i="10"/>
  <c r="H527" i="10"/>
  <c r="F519" i="10"/>
  <c r="H519" i="10"/>
  <c r="F539" i="10"/>
  <c r="H539" i="10"/>
  <c r="H517" i="10"/>
  <c r="F517" i="10"/>
  <c r="F512" i="10"/>
  <c r="H512" i="10"/>
  <c r="J816" i="10"/>
  <c r="C433" i="10"/>
  <c r="C441" i="10" s="1"/>
  <c r="CE71" i="10"/>
  <c r="C716" i="10" s="1"/>
  <c r="C648" i="10"/>
  <c r="M716" i="10" s="1"/>
  <c r="Y816" i="10" s="1"/>
  <c r="D615" i="10"/>
  <c r="F545" i="10"/>
  <c r="H545" i="10"/>
  <c r="H537" i="10"/>
  <c r="F537" i="10"/>
  <c r="H499" i="10"/>
  <c r="F499" i="10"/>
  <c r="H533" i="10"/>
  <c r="F533" i="10"/>
  <c r="H509" i="10"/>
  <c r="F509" i="10"/>
  <c r="F503" i="10"/>
  <c r="H503" i="10" s="1"/>
  <c r="F528" i="10"/>
  <c r="H528" i="10"/>
  <c r="H525" i="10"/>
  <c r="F525" i="10"/>
  <c r="H529" i="10"/>
  <c r="F529" i="10"/>
  <c r="F536" i="10"/>
  <c r="H536" i="10"/>
  <c r="H507" i="10"/>
  <c r="F507" i="10"/>
  <c r="C668" i="10"/>
  <c r="C715" i="10" s="1"/>
  <c r="C496" i="10"/>
  <c r="G496" i="10" s="1"/>
  <c r="B496" i="10"/>
  <c r="F508" i="10"/>
  <c r="H508" i="10" s="1"/>
  <c r="F544" i="10"/>
  <c r="H544" i="10" s="1"/>
  <c r="D712" i="10" l="1"/>
  <c r="D704" i="10"/>
  <c r="D696" i="10"/>
  <c r="D688" i="10"/>
  <c r="D680" i="10"/>
  <c r="D709" i="10"/>
  <c r="D701" i="10"/>
  <c r="D693" i="10"/>
  <c r="D706" i="10"/>
  <c r="D698" i="10"/>
  <c r="D690" i="10"/>
  <c r="D711" i="10"/>
  <c r="D703" i="10"/>
  <c r="D695" i="10"/>
  <c r="D687" i="10"/>
  <c r="D708" i="10"/>
  <c r="D700" i="10"/>
  <c r="D692" i="10"/>
  <c r="D713" i="10"/>
  <c r="D705" i="10"/>
  <c r="D697" i="10"/>
  <c r="D689" i="10"/>
  <c r="D710" i="10"/>
  <c r="D702" i="10"/>
  <c r="D694" i="10"/>
  <c r="D686" i="10"/>
  <c r="D699" i="10"/>
  <c r="D682" i="10"/>
  <c r="D673" i="10"/>
  <c r="D678" i="10"/>
  <c r="D670" i="10"/>
  <c r="D647" i="10"/>
  <c r="D646" i="10"/>
  <c r="D645" i="10"/>
  <c r="D629" i="10"/>
  <c r="D626" i="10"/>
  <c r="D621" i="10"/>
  <c r="D617" i="10"/>
  <c r="D716" i="10"/>
  <c r="D681" i="10"/>
  <c r="D675" i="10"/>
  <c r="D691" i="10"/>
  <c r="D672" i="10"/>
  <c r="D620" i="10"/>
  <c r="D616" i="10"/>
  <c r="D677" i="10"/>
  <c r="D669" i="10"/>
  <c r="D627" i="10"/>
  <c r="D707" i="10"/>
  <c r="D685" i="10"/>
  <c r="D684" i="10"/>
  <c r="D674" i="10"/>
  <c r="D623" i="10"/>
  <c r="D619" i="10"/>
  <c r="D638" i="10"/>
  <c r="D630" i="10"/>
  <c r="D643" i="10"/>
  <c r="D635" i="10"/>
  <c r="D618" i="10"/>
  <c r="D671" i="10"/>
  <c r="D640" i="10"/>
  <c r="D632" i="10"/>
  <c r="D625" i="10"/>
  <c r="D683" i="10"/>
  <c r="D668" i="10"/>
  <c r="D637" i="10"/>
  <c r="D679" i="10"/>
  <c r="D642" i="10"/>
  <c r="D634" i="10"/>
  <c r="D624" i="10"/>
  <c r="D676" i="10"/>
  <c r="D639" i="10"/>
  <c r="D631" i="10"/>
  <c r="D628" i="10"/>
  <c r="D641" i="10"/>
  <c r="D644" i="10"/>
  <c r="D636" i="10"/>
  <c r="D622" i="10"/>
  <c r="D633" i="10"/>
  <c r="F496" i="10"/>
  <c r="H496" i="10" s="1"/>
  <c r="E612" i="10" l="1"/>
  <c r="D715" i="10"/>
  <c r="E623" i="10"/>
  <c r="E709" i="10" l="1"/>
  <c r="E701" i="10"/>
  <c r="E693" i="10"/>
  <c r="E685" i="10"/>
  <c r="E706" i="10"/>
  <c r="E698" i="10"/>
  <c r="E690" i="10"/>
  <c r="E711" i="10"/>
  <c r="E703" i="10"/>
  <c r="E695" i="10"/>
  <c r="E687" i="10"/>
  <c r="E708" i="10"/>
  <c r="E700" i="10"/>
  <c r="E692" i="10"/>
  <c r="E713" i="10"/>
  <c r="E705" i="10"/>
  <c r="E697" i="10"/>
  <c r="E689" i="10"/>
  <c r="E710" i="10"/>
  <c r="E702" i="10"/>
  <c r="E694" i="10"/>
  <c r="E686" i="10"/>
  <c r="E716" i="10"/>
  <c r="E707" i="10"/>
  <c r="E699" i="10"/>
  <c r="E691" i="10"/>
  <c r="E678" i="10"/>
  <c r="E670" i="10"/>
  <c r="E647" i="10"/>
  <c r="E646" i="10"/>
  <c r="E645" i="10"/>
  <c r="E629" i="10"/>
  <c r="E626" i="10"/>
  <c r="E704" i="10"/>
  <c r="E681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72" i="10"/>
  <c r="E680" i="10"/>
  <c r="E677" i="10"/>
  <c r="E669" i="10"/>
  <c r="E627" i="10"/>
  <c r="E696" i="10"/>
  <c r="E684" i="10"/>
  <c r="E674" i="10"/>
  <c r="E679" i="10"/>
  <c r="E671" i="10"/>
  <c r="E625" i="10"/>
  <c r="E683" i="10"/>
  <c r="E668" i="10"/>
  <c r="E712" i="10"/>
  <c r="E676" i="10"/>
  <c r="E628" i="10"/>
  <c r="E688" i="10"/>
  <c r="E682" i="10"/>
  <c r="E673" i="10"/>
  <c r="E715" i="10" l="1"/>
  <c r="F624" i="10"/>
  <c r="F706" i="10" l="1"/>
  <c r="F698" i="10"/>
  <c r="F690" i="10"/>
  <c r="F682" i="10"/>
  <c r="F711" i="10"/>
  <c r="F703" i="10"/>
  <c r="F695" i="10"/>
  <c r="F687" i="10"/>
  <c r="F708" i="10"/>
  <c r="F700" i="10"/>
  <c r="F692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712" i="10"/>
  <c r="F704" i="10"/>
  <c r="F696" i="10"/>
  <c r="F688" i="10"/>
  <c r="F693" i="10"/>
  <c r="F681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72" i="10"/>
  <c r="F709" i="10"/>
  <c r="F680" i="10"/>
  <c r="F677" i="10"/>
  <c r="F669" i="10"/>
  <c r="F684" i="10"/>
  <c r="F674" i="10"/>
  <c r="F685" i="10"/>
  <c r="F679" i="10"/>
  <c r="F671" i="10"/>
  <c r="F625" i="10"/>
  <c r="F701" i="10"/>
  <c r="F683" i="10"/>
  <c r="F676" i="10"/>
  <c r="F668" i="10"/>
  <c r="F628" i="10"/>
  <c r="F626" i="10"/>
  <c r="F645" i="10"/>
  <c r="F629" i="10"/>
  <c r="F673" i="10"/>
  <c r="F670" i="10"/>
  <c r="F647" i="10"/>
  <c r="F627" i="10"/>
  <c r="F678" i="10"/>
  <c r="F646" i="10"/>
  <c r="F715" i="10" l="1"/>
  <c r="G625" i="10"/>
  <c r="G711" i="10" l="1"/>
  <c r="G703" i="10"/>
  <c r="G695" i="10"/>
  <c r="G687" i="10"/>
  <c r="G708" i="10"/>
  <c r="G700" i="10"/>
  <c r="G692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712" i="10"/>
  <c r="G704" i="10"/>
  <c r="G696" i="10"/>
  <c r="G688" i="10"/>
  <c r="G709" i="10"/>
  <c r="G701" i="10"/>
  <c r="G693" i="10"/>
  <c r="G685" i="10"/>
  <c r="G672" i="10"/>
  <c r="G698" i="10"/>
  <c r="G680" i="10"/>
  <c r="G677" i="10"/>
  <c r="G669" i="10"/>
  <c r="G627" i="10"/>
  <c r="G684" i="10"/>
  <c r="G674" i="10"/>
  <c r="G679" i="10"/>
  <c r="G671" i="10"/>
  <c r="G690" i="10"/>
  <c r="G683" i="10"/>
  <c r="G676" i="10"/>
  <c r="G668" i="10"/>
  <c r="G628" i="10"/>
  <c r="G673" i="10"/>
  <c r="G643" i="10"/>
  <c r="G635" i="10"/>
  <c r="G645" i="10"/>
  <c r="G640" i="10"/>
  <c r="G632" i="10"/>
  <c r="G629" i="10"/>
  <c r="G637" i="10"/>
  <c r="G642" i="10"/>
  <c r="G634" i="10"/>
  <c r="G682" i="10"/>
  <c r="G670" i="10"/>
  <c r="G647" i="10"/>
  <c r="G639" i="10"/>
  <c r="G631" i="10"/>
  <c r="G644" i="10"/>
  <c r="G636" i="10"/>
  <c r="G641" i="10"/>
  <c r="G630" i="10"/>
  <c r="G681" i="10"/>
  <c r="G638" i="10"/>
  <c r="G626" i="10"/>
  <c r="G715" i="10" s="1"/>
  <c r="G678" i="10"/>
  <c r="G646" i="10"/>
  <c r="G706" i="10"/>
  <c r="G633" i="10"/>
  <c r="G675" i="10"/>
  <c r="H628" i="10" l="1"/>
  <c r="H708" i="10" l="1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712" i="10"/>
  <c r="H704" i="10"/>
  <c r="H696" i="10"/>
  <c r="H688" i="10"/>
  <c r="H709" i="10"/>
  <c r="H701" i="10"/>
  <c r="H693" i="10"/>
  <c r="H685" i="10"/>
  <c r="H706" i="10"/>
  <c r="H698" i="10"/>
  <c r="H690" i="10"/>
  <c r="H687" i="10"/>
  <c r="H680" i="10"/>
  <c r="H677" i="10"/>
  <c r="H669" i="10"/>
  <c r="H674" i="10"/>
  <c r="H703" i="10"/>
  <c r="H679" i="10"/>
  <c r="H671" i="10"/>
  <c r="H683" i="10"/>
  <c r="H676" i="10"/>
  <c r="H668" i="10"/>
  <c r="H673" i="10"/>
  <c r="H695" i="10"/>
  <c r="H682" i="10"/>
  <c r="H678" i="10"/>
  <c r="H670" i="10"/>
  <c r="H647" i="10"/>
  <c r="H646" i="10"/>
  <c r="H645" i="10"/>
  <c r="H629" i="10"/>
  <c r="H640" i="10"/>
  <c r="H632" i="10"/>
  <c r="H637" i="10"/>
  <c r="H642" i="10"/>
  <c r="H634" i="10"/>
  <c r="H639" i="10"/>
  <c r="H631" i="10"/>
  <c r="H644" i="10"/>
  <c r="H636" i="10"/>
  <c r="H711" i="10"/>
  <c r="H641" i="10"/>
  <c r="H633" i="10"/>
  <c r="H630" i="10"/>
  <c r="H643" i="10"/>
  <c r="H672" i="10"/>
  <c r="H681" i="10"/>
  <c r="H638" i="10"/>
  <c r="H675" i="10"/>
  <c r="H635" i="10"/>
  <c r="H715" i="10" l="1"/>
  <c r="I629" i="10"/>
  <c r="I713" i="10" l="1"/>
  <c r="I705" i="10"/>
  <c r="I697" i="10"/>
  <c r="I689" i="10"/>
  <c r="I681" i="10"/>
  <c r="I710" i="10"/>
  <c r="I702" i="10"/>
  <c r="I694" i="10"/>
  <c r="I686" i="10"/>
  <c r="I716" i="10"/>
  <c r="I707" i="10"/>
  <c r="I699" i="10"/>
  <c r="I691" i="10"/>
  <c r="I712" i="10"/>
  <c r="I704" i="10"/>
  <c r="I696" i="10"/>
  <c r="I688" i="10"/>
  <c r="I709" i="10"/>
  <c r="I701" i="10"/>
  <c r="I693" i="10"/>
  <c r="I685" i="10"/>
  <c r="I706" i="10"/>
  <c r="I698" i="10"/>
  <c r="I690" i="10"/>
  <c r="I711" i="10"/>
  <c r="I703" i="10"/>
  <c r="I695" i="10"/>
  <c r="I687" i="10"/>
  <c r="I674" i="10"/>
  <c r="I692" i="10"/>
  <c r="I684" i="10"/>
  <c r="I679" i="10"/>
  <c r="I671" i="10"/>
  <c r="I683" i="10"/>
  <c r="I676" i="10"/>
  <c r="I668" i="10"/>
  <c r="I708" i="10"/>
  <c r="I673" i="10"/>
  <c r="I682" i="10"/>
  <c r="I678" i="10"/>
  <c r="I670" i="10"/>
  <c r="I647" i="10"/>
  <c r="I646" i="10"/>
  <c r="I645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0" i="10"/>
  <c r="I680" i="10"/>
  <c r="I677" i="10"/>
  <c r="I672" i="10"/>
  <c r="I669" i="10"/>
  <c r="I715" i="10" l="1"/>
  <c r="J630" i="10"/>
  <c r="J710" i="10" l="1"/>
  <c r="J702" i="10"/>
  <c r="J694" i="10"/>
  <c r="J686" i="10"/>
  <c r="J716" i="10"/>
  <c r="J707" i="10"/>
  <c r="J699" i="10"/>
  <c r="J691" i="10"/>
  <c r="J712" i="10"/>
  <c r="J704" i="10"/>
  <c r="J696" i="10"/>
  <c r="J688" i="10"/>
  <c r="J709" i="10"/>
  <c r="J701" i="10"/>
  <c r="J693" i="10"/>
  <c r="J706" i="10"/>
  <c r="J698" i="10"/>
  <c r="J690" i="10"/>
  <c r="J711" i="10"/>
  <c r="J703" i="10"/>
  <c r="J695" i="10"/>
  <c r="J687" i="10"/>
  <c r="J708" i="10"/>
  <c r="J700" i="10"/>
  <c r="J692" i="10"/>
  <c r="J684" i="10"/>
  <c r="J679" i="10"/>
  <c r="J671" i="10"/>
  <c r="J683" i="10"/>
  <c r="J676" i="10"/>
  <c r="J668" i="10"/>
  <c r="J697" i="10"/>
  <c r="J673" i="10"/>
  <c r="J685" i="10"/>
  <c r="J682" i="10"/>
  <c r="J678" i="10"/>
  <c r="J670" i="10"/>
  <c r="J647" i="10"/>
  <c r="J646" i="10"/>
  <c r="J645" i="10"/>
  <c r="J71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5" i="10" s="1"/>
  <c r="J689" i="10"/>
  <c r="J681" i="10"/>
  <c r="J672" i="10"/>
  <c r="J680" i="10"/>
  <c r="J677" i="10"/>
  <c r="J674" i="10"/>
  <c r="J669" i="10"/>
  <c r="J705" i="10"/>
  <c r="L647" i="10" l="1"/>
  <c r="K644" i="10"/>
  <c r="L712" i="10" l="1"/>
  <c r="L704" i="10"/>
  <c r="L696" i="10"/>
  <c r="L688" i="10"/>
  <c r="L680" i="10"/>
  <c r="L709" i="10"/>
  <c r="L701" i="10"/>
  <c r="L693" i="10"/>
  <c r="M693" i="10" s="1"/>
  <c r="Y759" i="10" s="1"/>
  <c r="L685" i="10"/>
  <c r="L706" i="10"/>
  <c r="L698" i="10"/>
  <c r="L690" i="10"/>
  <c r="L711" i="10"/>
  <c r="L703" i="10"/>
  <c r="L695" i="10"/>
  <c r="L687" i="10"/>
  <c r="M687" i="10" s="1"/>
  <c r="Y753" i="10" s="1"/>
  <c r="L708" i="10"/>
  <c r="L700" i="10"/>
  <c r="L692" i="10"/>
  <c r="L713" i="10"/>
  <c r="L705" i="10"/>
  <c r="L697" i="10"/>
  <c r="L689" i="10"/>
  <c r="L710" i="10"/>
  <c r="M710" i="10" s="1"/>
  <c r="Y776" i="10" s="1"/>
  <c r="L702" i="10"/>
  <c r="L694" i="10"/>
  <c r="L686" i="10"/>
  <c r="L683" i="10"/>
  <c r="L673" i="10"/>
  <c r="L716" i="10"/>
  <c r="L682" i="10"/>
  <c r="L678" i="10"/>
  <c r="M678" i="10" s="1"/>
  <c r="Y744" i="10" s="1"/>
  <c r="L670" i="10"/>
  <c r="L691" i="10"/>
  <c r="L675" i="10"/>
  <c r="L681" i="10"/>
  <c r="L672" i="10"/>
  <c r="M672" i="10" s="1"/>
  <c r="Y738" i="10" s="1"/>
  <c r="L707" i="10"/>
  <c r="L677" i="10"/>
  <c r="L669" i="10"/>
  <c r="M669" i="10" s="1"/>
  <c r="Y735" i="10" s="1"/>
  <c r="L674" i="10"/>
  <c r="L671" i="10"/>
  <c r="L699" i="10"/>
  <c r="M699" i="10" s="1"/>
  <c r="Y765" i="10" s="1"/>
  <c r="L668" i="10"/>
  <c r="L679" i="10"/>
  <c r="M679" i="10" s="1"/>
  <c r="Y745" i="10" s="1"/>
  <c r="L676" i="10"/>
  <c r="L684" i="10"/>
  <c r="K716" i="10"/>
  <c r="K707" i="10"/>
  <c r="K699" i="10"/>
  <c r="K691" i="10"/>
  <c r="K683" i="10"/>
  <c r="K712" i="10"/>
  <c r="K704" i="10"/>
  <c r="K696" i="10"/>
  <c r="K688" i="10"/>
  <c r="K709" i="10"/>
  <c r="K701" i="10"/>
  <c r="K693" i="10"/>
  <c r="K685" i="10"/>
  <c r="K706" i="10"/>
  <c r="K698" i="10"/>
  <c r="K690" i="10"/>
  <c r="K711" i="10"/>
  <c r="K703" i="10"/>
  <c r="K695" i="10"/>
  <c r="K687" i="10"/>
  <c r="K708" i="10"/>
  <c r="K700" i="10"/>
  <c r="K692" i="10"/>
  <c r="K713" i="10"/>
  <c r="K705" i="10"/>
  <c r="K697" i="10"/>
  <c r="K689" i="10"/>
  <c r="K710" i="10"/>
  <c r="K684" i="10"/>
  <c r="K676" i="10"/>
  <c r="K668" i="10"/>
  <c r="K686" i="10"/>
  <c r="K673" i="10"/>
  <c r="K682" i="10"/>
  <c r="K678" i="10"/>
  <c r="K670" i="10"/>
  <c r="K702" i="10"/>
  <c r="K675" i="10"/>
  <c r="K681" i="10"/>
  <c r="K672" i="10"/>
  <c r="K680" i="10"/>
  <c r="K677" i="10"/>
  <c r="K669" i="10"/>
  <c r="K674" i="10"/>
  <c r="K671" i="10"/>
  <c r="K694" i="10"/>
  <c r="K679" i="10"/>
  <c r="M684" i="10" l="1"/>
  <c r="Y750" i="10" s="1"/>
  <c r="M677" i="10"/>
  <c r="Y743" i="10" s="1"/>
  <c r="M682" i="10"/>
  <c r="Y748" i="10" s="1"/>
  <c r="M689" i="10"/>
  <c r="Y755" i="10" s="1"/>
  <c r="M695" i="10"/>
  <c r="Y761" i="10" s="1"/>
  <c r="M701" i="10"/>
  <c r="Y767" i="10" s="1"/>
  <c r="K715" i="10"/>
  <c r="M676" i="10"/>
  <c r="Y742" i="10" s="1"/>
  <c r="M707" i="10"/>
  <c r="Y773" i="10" s="1"/>
  <c r="M697" i="10"/>
  <c r="Y763" i="10" s="1"/>
  <c r="M703" i="10"/>
  <c r="Y769" i="10" s="1"/>
  <c r="M709" i="10"/>
  <c r="Y775" i="10" s="1"/>
  <c r="M673" i="10"/>
  <c r="Y739" i="10" s="1"/>
  <c r="M711" i="10"/>
  <c r="Y777" i="10" s="1"/>
  <c r="M680" i="10"/>
  <c r="Y746" i="10" s="1"/>
  <c r="M705" i="10"/>
  <c r="Y771" i="10" s="1"/>
  <c r="L715" i="10"/>
  <c r="M668" i="10"/>
  <c r="M681" i="10"/>
  <c r="Y747" i="10" s="1"/>
  <c r="M683" i="10"/>
  <c r="Y749" i="10" s="1"/>
  <c r="M713" i="10"/>
  <c r="Y779" i="10" s="1"/>
  <c r="M690" i="10"/>
  <c r="Y756" i="10" s="1"/>
  <c r="M688" i="10"/>
  <c r="Y754" i="10" s="1"/>
  <c r="M675" i="10"/>
  <c r="Y741" i="10" s="1"/>
  <c r="M686" i="10"/>
  <c r="Y752" i="10" s="1"/>
  <c r="M692" i="10"/>
  <c r="Y758" i="10" s="1"/>
  <c r="M698" i="10"/>
  <c r="Y764" i="10" s="1"/>
  <c r="M696" i="10"/>
  <c r="Y762" i="10" s="1"/>
  <c r="M671" i="10"/>
  <c r="Y737" i="10" s="1"/>
  <c r="M691" i="10"/>
  <c r="Y757" i="10" s="1"/>
  <c r="M694" i="10"/>
  <c r="Y760" i="10" s="1"/>
  <c r="M700" i="10"/>
  <c r="Y766" i="10" s="1"/>
  <c r="M706" i="10"/>
  <c r="Y772" i="10" s="1"/>
  <c r="M704" i="10"/>
  <c r="Y770" i="10" s="1"/>
  <c r="M674" i="10"/>
  <c r="Y740" i="10" s="1"/>
  <c r="M670" i="10"/>
  <c r="Y736" i="10" s="1"/>
  <c r="M702" i="10"/>
  <c r="Y768" i="10" s="1"/>
  <c r="M708" i="10"/>
  <c r="Y774" i="10" s="1"/>
  <c r="M685" i="10"/>
  <c r="Y751" i="10" s="1"/>
  <c r="M712" i="10"/>
  <c r="Y778" i="10" s="1"/>
  <c r="M715" i="10" l="1"/>
  <c r="Y734" i="10"/>
  <c r="Y815" i="10" s="1"/>
  <c r="B575" i="1" l="1"/>
  <c r="A493" i="1"/>
  <c r="A412" i="1"/>
  <c r="F493" i="1"/>
  <c r="D493" i="1"/>
  <c r="B493" i="1"/>
  <c r="A730" i="1" l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N775" i="1" s="1"/>
  <c r="AS75" i="1"/>
  <c r="N776" i="1" s="1"/>
  <c r="AT75" i="1"/>
  <c r="D218" i="9" s="1"/>
  <c r="AU75" i="1"/>
  <c r="N778" i="1" s="1"/>
  <c r="AQ75" i="1"/>
  <c r="H186" i="9" s="1"/>
  <c r="AO75" i="1"/>
  <c r="AN75" i="1"/>
  <c r="E186" i="9" s="1"/>
  <c r="AM75" i="1"/>
  <c r="N770" i="1" s="1"/>
  <c r="AI75" i="1"/>
  <c r="G154" i="9" s="1"/>
  <c r="AH75" i="1"/>
  <c r="N765" i="1" s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N751" i="1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N743" i="1" s="1"/>
  <c r="E58" i="9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D13" i="7" s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F8" i="6" s="1"/>
  <c r="E197" i="1"/>
  <c r="F9" i="6" s="1"/>
  <c r="E198" i="1"/>
  <c r="E199" i="1"/>
  <c r="F11" i="6" s="1"/>
  <c r="E200" i="1"/>
  <c r="E201" i="1"/>
  <c r="F13" i="6" s="1"/>
  <c r="E202" i="1"/>
  <c r="C474" i="1" s="1"/>
  <c r="E203" i="1"/>
  <c r="F15" i="6" s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C415" i="1" s="1"/>
  <c r="E127" i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52" i="1"/>
  <c r="N755" i="1"/>
  <c r="N761" i="1"/>
  <c r="N771" i="1"/>
  <c r="N777" i="1"/>
  <c r="N739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32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L48" i="1"/>
  <c r="L62" i="1" s="1"/>
  <c r="E743" i="1" s="1"/>
  <c r="N766" i="1"/>
  <c r="N774" i="1"/>
  <c r="C16" i="8"/>
  <c r="I377" i="9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CD71" i="1"/>
  <c r="E373" i="9" s="1"/>
  <c r="AO48" i="1"/>
  <c r="AO62" i="1" s="1"/>
  <c r="C615" i="1"/>
  <c r="V815" i="1"/>
  <c r="I816" i="1"/>
  <c r="E372" i="9"/>
  <c r="BL48" i="1"/>
  <c r="BL62" i="1" s="1"/>
  <c r="AX48" i="1"/>
  <c r="AX62" i="1" s="1"/>
  <c r="AJ48" i="1"/>
  <c r="AJ62" i="1" s="1"/>
  <c r="C472" i="1" l="1"/>
  <c r="C34" i="5"/>
  <c r="E218" i="9"/>
  <c r="N758" i="1"/>
  <c r="C434" i="1"/>
  <c r="C10" i="4"/>
  <c r="B10" i="4"/>
  <c r="D330" i="1"/>
  <c r="C86" i="8" s="1"/>
  <c r="N746" i="1"/>
  <c r="D428" i="1"/>
  <c r="I186" i="9"/>
  <c r="C141" i="8"/>
  <c r="D368" i="1"/>
  <c r="C120" i="8" s="1"/>
  <c r="C470" i="1"/>
  <c r="C469" i="1"/>
  <c r="D463" i="1"/>
  <c r="G10" i="4"/>
  <c r="G612" i="1"/>
  <c r="I381" i="9"/>
  <c r="I380" i="9"/>
  <c r="N740" i="1"/>
  <c r="N769" i="1"/>
  <c r="N762" i="1"/>
  <c r="N736" i="1"/>
  <c r="N747" i="1"/>
  <c r="N760" i="1"/>
  <c r="N734" i="1"/>
  <c r="K816" i="1"/>
  <c r="I372" i="9"/>
  <c r="L816" i="1"/>
  <c r="N48" i="1"/>
  <c r="N62" i="1" s="1"/>
  <c r="CA48" i="1"/>
  <c r="CA62" i="1" s="1"/>
  <c r="I332" i="9" s="1"/>
  <c r="AQ48" i="1"/>
  <c r="AQ62" i="1" s="1"/>
  <c r="E774" i="1" s="1"/>
  <c r="AE48" i="1"/>
  <c r="AE62" i="1" s="1"/>
  <c r="E762" i="1" s="1"/>
  <c r="C473" i="1"/>
  <c r="R816" i="1"/>
  <c r="CF77" i="1"/>
  <c r="I612" i="1"/>
  <c r="CF76" i="1"/>
  <c r="AQ52" i="1" s="1"/>
  <c r="AQ67" i="1" s="1"/>
  <c r="N757" i="1"/>
  <c r="F90" i="9"/>
  <c r="G122" i="9"/>
  <c r="N753" i="1"/>
  <c r="N763" i="1"/>
  <c r="N764" i="1"/>
  <c r="I90" i="9"/>
  <c r="C440" i="1"/>
  <c r="M816" i="1"/>
  <c r="F815" i="1"/>
  <c r="F816" i="1"/>
  <c r="H815" i="1"/>
  <c r="D816" i="1"/>
  <c r="AP48" i="1"/>
  <c r="AP62" i="1" s="1"/>
  <c r="G172" i="9" s="1"/>
  <c r="BT48" i="1"/>
  <c r="BT62" i="1" s="1"/>
  <c r="I300" i="9" s="1"/>
  <c r="K48" i="1"/>
  <c r="K62" i="1" s="1"/>
  <c r="E742" i="1" s="1"/>
  <c r="AK48" i="1"/>
  <c r="AK62" i="1" s="1"/>
  <c r="E768" i="1" s="1"/>
  <c r="BI48" i="1"/>
  <c r="BI62" i="1" s="1"/>
  <c r="E268" i="9" s="1"/>
  <c r="Z48" i="1"/>
  <c r="Z62" i="1" s="1"/>
  <c r="E757" i="1" s="1"/>
  <c r="BF48" i="1"/>
  <c r="BF62" i="1" s="1"/>
  <c r="I236" i="9" s="1"/>
  <c r="BW48" i="1"/>
  <c r="BW62" i="1" s="1"/>
  <c r="E332" i="9" s="1"/>
  <c r="AC48" i="1"/>
  <c r="AC62" i="1" s="1"/>
  <c r="H108" i="9" s="1"/>
  <c r="AB48" i="1"/>
  <c r="AB62" i="1" s="1"/>
  <c r="E759" i="1" s="1"/>
  <c r="D815" i="1"/>
  <c r="AD48" i="1"/>
  <c r="AD62" i="1" s="1"/>
  <c r="I108" i="9" s="1"/>
  <c r="AL48" i="1"/>
  <c r="AL62" i="1" s="1"/>
  <c r="E769" i="1" s="1"/>
  <c r="AR48" i="1"/>
  <c r="AR62" i="1" s="1"/>
  <c r="I172" i="9" s="1"/>
  <c r="AZ48" i="1"/>
  <c r="AZ62" i="1" s="1"/>
  <c r="E783" i="1" s="1"/>
  <c r="BN48" i="1"/>
  <c r="BN62" i="1" s="1"/>
  <c r="C300" i="9" s="1"/>
  <c r="BV48" i="1"/>
  <c r="BV62" i="1" s="1"/>
  <c r="E805" i="1" s="1"/>
  <c r="CB48" i="1"/>
  <c r="CB62" i="1" s="1"/>
  <c r="C364" i="9" s="1"/>
  <c r="S48" i="1"/>
  <c r="S62" i="1" s="1"/>
  <c r="E750" i="1" s="1"/>
  <c r="AY48" i="1"/>
  <c r="AY62" i="1" s="1"/>
  <c r="E782" i="1" s="1"/>
  <c r="Q48" i="1"/>
  <c r="Q62" i="1" s="1"/>
  <c r="AW48" i="1"/>
  <c r="AW62" i="1" s="1"/>
  <c r="E780" i="1" s="1"/>
  <c r="BU48" i="1"/>
  <c r="BU62" i="1" s="1"/>
  <c r="BA48" i="1"/>
  <c r="BA62" i="1" s="1"/>
  <c r="D236" i="9" s="1"/>
  <c r="AM48" i="1"/>
  <c r="AM62" i="1" s="1"/>
  <c r="D172" i="9" s="1"/>
  <c r="M48" i="1"/>
  <c r="M62" i="1" s="1"/>
  <c r="F44" i="9" s="1"/>
  <c r="G48" i="1"/>
  <c r="G62" i="1" s="1"/>
  <c r="G12" i="9" s="1"/>
  <c r="P48" i="1"/>
  <c r="P62" i="1" s="1"/>
  <c r="E747" i="1" s="1"/>
  <c r="I363" i="9"/>
  <c r="F48" i="1"/>
  <c r="F62" i="1" s="1"/>
  <c r="E737" i="1" s="1"/>
  <c r="R48" i="1"/>
  <c r="R62" i="1" s="1"/>
  <c r="E749" i="1" s="1"/>
  <c r="AF48" i="1"/>
  <c r="AF62" i="1" s="1"/>
  <c r="D140" i="9" s="1"/>
  <c r="AT48" i="1"/>
  <c r="AT62" i="1" s="1"/>
  <c r="E777" i="1" s="1"/>
  <c r="BB48" i="1"/>
  <c r="BB62" i="1" s="1"/>
  <c r="E236" i="9" s="1"/>
  <c r="BH48" i="1"/>
  <c r="BH62" i="1" s="1"/>
  <c r="E791" i="1" s="1"/>
  <c r="BP48" i="1"/>
  <c r="BP62" i="1" s="1"/>
  <c r="E300" i="9" s="1"/>
  <c r="BX48" i="1"/>
  <c r="BX62" i="1" s="1"/>
  <c r="F332" i="9" s="1"/>
  <c r="C48" i="1"/>
  <c r="C62" i="1" s="1"/>
  <c r="C12" i="9" s="1"/>
  <c r="AA48" i="1"/>
  <c r="AA62" i="1" s="1"/>
  <c r="F108" i="9" s="1"/>
  <c r="BG48" i="1"/>
  <c r="BG62" i="1" s="1"/>
  <c r="CC48" i="1"/>
  <c r="CC62" i="1" s="1"/>
  <c r="E812" i="1" s="1"/>
  <c r="Y48" i="1"/>
  <c r="Y62" i="1" s="1"/>
  <c r="D108" i="9" s="1"/>
  <c r="BE48" i="1"/>
  <c r="BE62" i="1" s="1"/>
  <c r="H236" i="9" s="1"/>
  <c r="E48" i="1"/>
  <c r="E62" i="1" s="1"/>
  <c r="E12" i="9" s="1"/>
  <c r="BQ48" i="1"/>
  <c r="BQ62" i="1" s="1"/>
  <c r="C427" i="1"/>
  <c r="O48" i="1"/>
  <c r="O62" i="1" s="1"/>
  <c r="H44" i="9" s="1"/>
  <c r="BS48" i="1"/>
  <c r="BS62" i="1" s="1"/>
  <c r="E802" i="1" s="1"/>
  <c r="BZ48" i="1"/>
  <c r="BZ62" i="1" s="1"/>
  <c r="H332" i="9" s="1"/>
  <c r="D48" i="1"/>
  <c r="D62" i="1" s="1"/>
  <c r="E735" i="1" s="1"/>
  <c r="T48" i="1"/>
  <c r="T62" i="1" s="1"/>
  <c r="F76" i="9" s="1"/>
  <c r="AS48" i="1"/>
  <c r="AS62" i="1" s="1"/>
  <c r="C815" i="1"/>
  <c r="J48" i="1"/>
  <c r="J62" i="1" s="1"/>
  <c r="E741" i="1" s="1"/>
  <c r="V48" i="1"/>
  <c r="V62" i="1" s="1"/>
  <c r="E753" i="1" s="1"/>
  <c r="AH48" i="1"/>
  <c r="AH62" i="1" s="1"/>
  <c r="AN48" i="1"/>
  <c r="AN62" i="1" s="1"/>
  <c r="E771" i="1" s="1"/>
  <c r="AV48" i="1"/>
  <c r="AV62" i="1" s="1"/>
  <c r="E779" i="1" s="1"/>
  <c r="BD48" i="1"/>
  <c r="BD62" i="1" s="1"/>
  <c r="G236" i="9" s="1"/>
  <c r="BJ48" i="1"/>
  <c r="BJ62" i="1" s="1"/>
  <c r="E793" i="1" s="1"/>
  <c r="BR48" i="1"/>
  <c r="BR62" i="1" s="1"/>
  <c r="E801" i="1" s="1"/>
  <c r="BY48" i="1"/>
  <c r="BY62" i="1" s="1"/>
  <c r="G332" i="9" s="1"/>
  <c r="AI48" i="1"/>
  <c r="AI62" i="1" s="1"/>
  <c r="E766" i="1" s="1"/>
  <c r="BO48" i="1"/>
  <c r="BO62" i="1" s="1"/>
  <c r="D300" i="9" s="1"/>
  <c r="I48" i="1"/>
  <c r="I62" i="1" s="1"/>
  <c r="E740" i="1" s="1"/>
  <c r="AG48" i="1"/>
  <c r="AG62" i="1" s="1"/>
  <c r="E764" i="1" s="1"/>
  <c r="BM48" i="1"/>
  <c r="BM62" i="1" s="1"/>
  <c r="I268" i="9" s="1"/>
  <c r="U48" i="1"/>
  <c r="U62" i="1" s="1"/>
  <c r="E752" i="1" s="1"/>
  <c r="BC48" i="1"/>
  <c r="BC62" i="1" s="1"/>
  <c r="F236" i="9" s="1"/>
  <c r="AU48" i="1"/>
  <c r="AU62" i="1" s="1"/>
  <c r="E204" i="9" s="1"/>
  <c r="H48" i="1"/>
  <c r="H62" i="1" s="1"/>
  <c r="X48" i="1"/>
  <c r="X62" i="1" s="1"/>
  <c r="E755" i="1" s="1"/>
  <c r="W48" i="1"/>
  <c r="W62" i="1" s="1"/>
  <c r="I76" i="9" s="1"/>
  <c r="E44" i="9"/>
  <c r="E794" i="1"/>
  <c r="CD722" i="1"/>
  <c r="D5" i="7"/>
  <c r="F12" i="6"/>
  <c r="R815" i="1"/>
  <c r="S815" i="1"/>
  <c r="Q815" i="1"/>
  <c r="AF52" i="1"/>
  <c r="AF67" i="1" s="1"/>
  <c r="BI52" i="1"/>
  <c r="BI67" i="1" s="1"/>
  <c r="Z52" i="1"/>
  <c r="Z67" i="1" s="1"/>
  <c r="E113" i="9" s="1"/>
  <c r="D612" i="1"/>
  <c r="P815" i="1"/>
  <c r="BU52" i="1"/>
  <c r="BU67" i="1" s="1"/>
  <c r="C337" i="9" s="1"/>
  <c r="AE52" i="1"/>
  <c r="AE67" i="1" s="1"/>
  <c r="C145" i="9" s="1"/>
  <c r="K52" i="1"/>
  <c r="K67" i="1" s="1"/>
  <c r="J742" i="1" s="1"/>
  <c r="BW52" i="1"/>
  <c r="BW67" i="1" s="1"/>
  <c r="J806" i="1" s="1"/>
  <c r="L52" i="1"/>
  <c r="L67" i="1" s="1"/>
  <c r="J743" i="1" s="1"/>
  <c r="BX52" i="1"/>
  <c r="BX67" i="1" s="1"/>
  <c r="BL52" i="1"/>
  <c r="BL67" i="1" s="1"/>
  <c r="J795" i="1" s="1"/>
  <c r="N748" i="1"/>
  <c r="N737" i="1"/>
  <c r="N745" i="1"/>
  <c r="N768" i="1"/>
  <c r="D186" i="9"/>
  <c r="C575" i="1"/>
  <c r="G815" i="1"/>
  <c r="C430" i="1"/>
  <c r="I815" i="1"/>
  <c r="I366" i="9"/>
  <c r="G816" i="1"/>
  <c r="I365" i="9"/>
  <c r="E772" i="1"/>
  <c r="C816" i="1"/>
  <c r="BI730" i="1"/>
  <c r="I362" i="9"/>
  <c r="H140" i="9"/>
  <c r="E767" i="1"/>
  <c r="E795" i="1"/>
  <c r="H268" i="9"/>
  <c r="E108" i="9"/>
  <c r="F172" i="9"/>
  <c r="B518" i="1"/>
  <c r="B517" i="1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14" i="1"/>
  <c r="B506" i="1"/>
  <c r="B567" i="1"/>
  <c r="B497" i="1"/>
  <c r="B530" i="1"/>
  <c r="B572" i="1"/>
  <c r="B512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E781" i="1"/>
  <c r="H204" i="9"/>
  <c r="G44" i="9"/>
  <c r="E745" i="1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H172" i="9"/>
  <c r="BQ52" i="1"/>
  <c r="BQ67" i="1" s="1"/>
  <c r="BM52" i="1"/>
  <c r="BM67" i="1" s="1"/>
  <c r="BN52" i="1"/>
  <c r="BN67" i="1" s="1"/>
  <c r="D52" i="1"/>
  <c r="D67" i="1" s="1"/>
  <c r="G52" i="1"/>
  <c r="G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S52" i="1" l="1"/>
  <c r="S67" i="1" s="1"/>
  <c r="J750" i="1" s="1"/>
  <c r="E807" i="1"/>
  <c r="E754" i="1"/>
  <c r="D204" i="9"/>
  <c r="D373" i="1"/>
  <c r="E810" i="1"/>
  <c r="E811" i="1"/>
  <c r="BI71" i="1"/>
  <c r="C634" i="1" s="1"/>
  <c r="D332" i="9"/>
  <c r="C140" i="9"/>
  <c r="E763" i="1"/>
  <c r="E773" i="1"/>
  <c r="E799" i="1"/>
  <c r="E792" i="1"/>
  <c r="BQ71" i="1"/>
  <c r="F309" i="9" s="1"/>
  <c r="I12" i="9"/>
  <c r="E770" i="1"/>
  <c r="E803" i="1"/>
  <c r="D364" i="9"/>
  <c r="E760" i="1"/>
  <c r="G300" i="9"/>
  <c r="G108" i="9"/>
  <c r="E809" i="1"/>
  <c r="E784" i="1"/>
  <c r="I204" i="9"/>
  <c r="E786" i="1"/>
  <c r="E775" i="1"/>
  <c r="BX71" i="1"/>
  <c r="C644" i="1" s="1"/>
  <c r="G76" i="9"/>
  <c r="J774" i="1"/>
  <c r="H177" i="9"/>
  <c r="AX52" i="1"/>
  <c r="AX67" i="1" s="1"/>
  <c r="AX71" i="1" s="1"/>
  <c r="C543" i="1" s="1"/>
  <c r="BV52" i="1"/>
  <c r="BV67" i="1" s="1"/>
  <c r="BV71" i="1" s="1"/>
  <c r="D341" i="9" s="1"/>
  <c r="T52" i="1"/>
  <c r="T67" i="1" s="1"/>
  <c r="T71" i="1" s="1"/>
  <c r="F85" i="9" s="1"/>
  <c r="AY52" i="1"/>
  <c r="AY67" i="1" s="1"/>
  <c r="AY71" i="1" s="1"/>
  <c r="I213" i="9" s="1"/>
  <c r="BF52" i="1"/>
  <c r="BF67" i="1" s="1"/>
  <c r="H273" i="9"/>
  <c r="J804" i="1"/>
  <c r="D49" i="9"/>
  <c r="J757" i="1"/>
  <c r="BC52" i="1"/>
  <c r="BC67" i="1" s="1"/>
  <c r="BC71" i="1" s="1"/>
  <c r="C633" i="1" s="1"/>
  <c r="AL52" i="1"/>
  <c r="AL67" i="1" s="1"/>
  <c r="AL71" i="1" s="1"/>
  <c r="C181" i="9" s="1"/>
  <c r="AG52" i="1"/>
  <c r="AG67" i="1" s="1"/>
  <c r="E52" i="1"/>
  <c r="E67" i="1" s="1"/>
  <c r="AN52" i="1"/>
  <c r="AN67" i="1" s="1"/>
  <c r="AI52" i="1"/>
  <c r="AI67" i="1" s="1"/>
  <c r="G145" i="9" s="1"/>
  <c r="BB52" i="1"/>
  <c r="BB67" i="1" s="1"/>
  <c r="E241" i="9" s="1"/>
  <c r="AT52" i="1"/>
  <c r="AT67" i="1" s="1"/>
  <c r="D209" i="9" s="1"/>
  <c r="CC52" i="1"/>
  <c r="CC67" i="1" s="1"/>
  <c r="D369" i="9" s="1"/>
  <c r="BO52" i="1"/>
  <c r="BO67" i="1" s="1"/>
  <c r="J798" i="1" s="1"/>
  <c r="BZ52" i="1"/>
  <c r="BZ67" i="1" s="1"/>
  <c r="AV52" i="1"/>
  <c r="AV67" i="1" s="1"/>
  <c r="V52" i="1"/>
  <c r="V67" i="1" s="1"/>
  <c r="I52" i="1"/>
  <c r="I67" i="1" s="1"/>
  <c r="BH52" i="1"/>
  <c r="BH67" i="1" s="1"/>
  <c r="BH71" i="1" s="1"/>
  <c r="O52" i="1"/>
  <c r="O67" i="1" s="1"/>
  <c r="O71" i="1" s="1"/>
  <c r="C680" i="1" s="1"/>
  <c r="N52" i="1"/>
  <c r="N67" i="1" s="1"/>
  <c r="AZ52" i="1"/>
  <c r="AZ67" i="1" s="1"/>
  <c r="J52" i="1"/>
  <c r="J67" i="1" s="1"/>
  <c r="AO52" i="1"/>
  <c r="AO67" i="1" s="1"/>
  <c r="AU52" i="1"/>
  <c r="AU67" i="1" s="1"/>
  <c r="Q52" i="1"/>
  <c r="Q67" i="1" s="1"/>
  <c r="C52" i="1"/>
  <c r="C67" i="1" s="1"/>
  <c r="CA52" i="1"/>
  <c r="CA67" i="1" s="1"/>
  <c r="P52" i="1"/>
  <c r="P67" i="1" s="1"/>
  <c r="P71" i="1" s="1"/>
  <c r="I53" i="9" s="1"/>
  <c r="AH52" i="1"/>
  <c r="AH67" i="1" s="1"/>
  <c r="BE52" i="1"/>
  <c r="BE67" i="1" s="1"/>
  <c r="BE71" i="1" s="1"/>
  <c r="C550" i="1" s="1"/>
  <c r="G550" i="1" s="1"/>
  <c r="AW52" i="1"/>
  <c r="AW67" i="1" s="1"/>
  <c r="AW71" i="1" s="1"/>
  <c r="AM52" i="1"/>
  <c r="AM67" i="1" s="1"/>
  <c r="AM71" i="1" s="1"/>
  <c r="D181" i="9" s="1"/>
  <c r="J762" i="1"/>
  <c r="AE71" i="1"/>
  <c r="C524" i="1" s="1"/>
  <c r="G524" i="1" s="1"/>
  <c r="L71" i="1"/>
  <c r="C677" i="1" s="1"/>
  <c r="BJ52" i="1"/>
  <c r="BJ67" i="1" s="1"/>
  <c r="BJ71" i="1" s="1"/>
  <c r="F277" i="9" s="1"/>
  <c r="BP52" i="1"/>
  <c r="BP67" i="1" s="1"/>
  <c r="J799" i="1" s="1"/>
  <c r="AJ52" i="1"/>
  <c r="AJ67" i="1" s="1"/>
  <c r="H145" i="9" s="1"/>
  <c r="BS52" i="1"/>
  <c r="BS67" i="1" s="1"/>
  <c r="BS71" i="1" s="1"/>
  <c r="C639" i="1" s="1"/>
  <c r="BK52" i="1"/>
  <c r="BK67" i="1" s="1"/>
  <c r="J794" i="1" s="1"/>
  <c r="Y52" i="1"/>
  <c r="Y67" i="1" s="1"/>
  <c r="J756" i="1" s="1"/>
  <c r="R52" i="1"/>
  <c r="R67" i="1" s="1"/>
  <c r="R71" i="1" s="1"/>
  <c r="D85" i="9" s="1"/>
  <c r="W52" i="1"/>
  <c r="W67" i="1" s="1"/>
  <c r="J754" i="1" s="1"/>
  <c r="AR52" i="1"/>
  <c r="AR67" i="1" s="1"/>
  <c r="AH71" i="1"/>
  <c r="F149" i="9" s="1"/>
  <c r="E71" i="1"/>
  <c r="E21" i="9" s="1"/>
  <c r="AK52" i="1"/>
  <c r="AK67" i="1" s="1"/>
  <c r="BY52" i="1"/>
  <c r="BY67" i="1" s="1"/>
  <c r="G337" i="9" s="1"/>
  <c r="BR52" i="1"/>
  <c r="BR67" i="1" s="1"/>
  <c r="BR71" i="1" s="1"/>
  <c r="C626" i="1" s="1"/>
  <c r="AA52" i="1"/>
  <c r="AA67" i="1" s="1"/>
  <c r="AA71" i="1" s="1"/>
  <c r="M52" i="1"/>
  <c r="M67" i="1" s="1"/>
  <c r="M71" i="1" s="1"/>
  <c r="F53" i="9" s="1"/>
  <c r="CB52" i="1"/>
  <c r="CB67" i="1" s="1"/>
  <c r="CB71" i="1" s="1"/>
  <c r="C573" i="1" s="1"/>
  <c r="F52" i="1"/>
  <c r="F67" i="1" s="1"/>
  <c r="F71" i="1" s="1"/>
  <c r="F21" i="9" s="1"/>
  <c r="BD52" i="1"/>
  <c r="BD67" i="1" s="1"/>
  <c r="BD71" i="1" s="1"/>
  <c r="E337" i="9"/>
  <c r="J792" i="1"/>
  <c r="E81" i="9"/>
  <c r="AP52" i="1"/>
  <c r="AP67" i="1" s="1"/>
  <c r="BT52" i="1"/>
  <c r="BT67" i="1" s="1"/>
  <c r="I305" i="9" s="1"/>
  <c r="AD52" i="1"/>
  <c r="AD67" i="1" s="1"/>
  <c r="J761" i="1" s="1"/>
  <c r="BG52" i="1"/>
  <c r="BG67" i="1" s="1"/>
  <c r="J790" i="1" s="1"/>
  <c r="H52" i="1"/>
  <c r="H67" i="1" s="1"/>
  <c r="H71" i="1" s="1"/>
  <c r="U52" i="1"/>
  <c r="U67" i="1" s="1"/>
  <c r="AS52" i="1"/>
  <c r="AS67" i="1" s="1"/>
  <c r="AS71" i="1" s="1"/>
  <c r="AB52" i="1"/>
  <c r="AB67" i="1" s="1"/>
  <c r="X52" i="1"/>
  <c r="X67" i="1" s="1"/>
  <c r="C113" i="9" s="1"/>
  <c r="AC52" i="1"/>
  <c r="AC67" i="1" s="1"/>
  <c r="AC71" i="1" s="1"/>
  <c r="C522" i="1" s="1"/>
  <c r="G522" i="1" s="1"/>
  <c r="BA52" i="1"/>
  <c r="BA67" i="1" s="1"/>
  <c r="BA71" i="1" s="1"/>
  <c r="C630" i="1" s="1"/>
  <c r="BW71" i="1"/>
  <c r="C568" i="1" s="1"/>
  <c r="AG71" i="1"/>
  <c r="E149" i="9" s="1"/>
  <c r="E778" i="1"/>
  <c r="E785" i="1"/>
  <c r="C44" i="9"/>
  <c r="E756" i="1"/>
  <c r="E744" i="1"/>
  <c r="E789" i="1"/>
  <c r="H76" i="9"/>
  <c r="D12" i="9"/>
  <c r="F204" i="9"/>
  <c r="C236" i="9"/>
  <c r="D76" i="9"/>
  <c r="E751" i="1"/>
  <c r="E787" i="1"/>
  <c r="E806" i="1"/>
  <c r="F12" i="9"/>
  <c r="E797" i="1"/>
  <c r="E76" i="9"/>
  <c r="D44" i="9"/>
  <c r="E140" i="9"/>
  <c r="G71" i="1"/>
  <c r="C672" i="1" s="1"/>
  <c r="BM71" i="1"/>
  <c r="C638" i="1" s="1"/>
  <c r="E738" i="1"/>
  <c r="E796" i="1"/>
  <c r="AU71" i="1"/>
  <c r="C540" i="1" s="1"/>
  <c r="G540" i="1" s="1"/>
  <c r="BN71" i="1"/>
  <c r="C559" i="1" s="1"/>
  <c r="E758" i="1"/>
  <c r="G140" i="9"/>
  <c r="V71" i="1"/>
  <c r="C515" i="1" s="1"/>
  <c r="G515" i="1" s="1"/>
  <c r="E788" i="1"/>
  <c r="D268" i="9"/>
  <c r="BU71" i="1"/>
  <c r="BF71" i="1"/>
  <c r="I245" i="9" s="1"/>
  <c r="E808" i="1"/>
  <c r="E761" i="1"/>
  <c r="AK71" i="1"/>
  <c r="C530" i="1" s="1"/>
  <c r="G530" i="1" s="1"/>
  <c r="BY71" i="1"/>
  <c r="G341" i="9" s="1"/>
  <c r="E746" i="1"/>
  <c r="G204" i="9"/>
  <c r="I140" i="9"/>
  <c r="E734" i="1"/>
  <c r="E172" i="9"/>
  <c r="E736" i="1"/>
  <c r="C172" i="9"/>
  <c r="F268" i="9"/>
  <c r="E765" i="1"/>
  <c r="CE48" i="1"/>
  <c r="CE62" i="1"/>
  <c r="C428" i="1" s="1"/>
  <c r="U71" i="1"/>
  <c r="G85" i="9" s="1"/>
  <c r="F300" i="9"/>
  <c r="E800" i="1"/>
  <c r="E748" i="1"/>
  <c r="C76" i="9"/>
  <c r="E776" i="1"/>
  <c r="C204" i="9"/>
  <c r="C108" i="9"/>
  <c r="F140" i="9"/>
  <c r="I44" i="9"/>
  <c r="AF71" i="1"/>
  <c r="C525" i="1" s="1"/>
  <c r="G525" i="1" s="1"/>
  <c r="E798" i="1"/>
  <c r="E739" i="1"/>
  <c r="H12" i="9"/>
  <c r="C332" i="9"/>
  <c r="E804" i="1"/>
  <c r="C268" i="9"/>
  <c r="E790" i="1"/>
  <c r="H300" i="9"/>
  <c r="AQ71" i="1"/>
  <c r="C536" i="1" s="1"/>
  <c r="G536" i="1" s="1"/>
  <c r="H305" i="9"/>
  <c r="E49" i="9"/>
  <c r="BL71" i="1"/>
  <c r="C637" i="1" s="1"/>
  <c r="S71" i="1"/>
  <c r="E85" i="9" s="1"/>
  <c r="BK71" i="1"/>
  <c r="J766" i="1"/>
  <c r="D145" i="9"/>
  <c r="J763" i="1"/>
  <c r="AI71" i="1"/>
  <c r="G149" i="9" s="1"/>
  <c r="K71" i="1"/>
  <c r="C676" i="1" s="1"/>
  <c r="Z71" i="1"/>
  <c r="F337" i="9"/>
  <c r="J807" i="1"/>
  <c r="G81" i="9"/>
  <c r="J752" i="1"/>
  <c r="C209" i="9"/>
  <c r="E273" i="9"/>
  <c r="N815" i="1"/>
  <c r="D71" i="1"/>
  <c r="C497" i="1" s="1"/>
  <c r="G497" i="1" s="1"/>
  <c r="B510" i="1"/>
  <c r="B525" i="1"/>
  <c r="B574" i="1"/>
  <c r="B561" i="1"/>
  <c r="F515" i="1"/>
  <c r="H505" i="1"/>
  <c r="F505" i="1"/>
  <c r="F517" i="1"/>
  <c r="H499" i="1"/>
  <c r="F499" i="1"/>
  <c r="F497" i="1"/>
  <c r="H497" i="1"/>
  <c r="F511" i="1"/>
  <c r="H501" i="1"/>
  <c r="F501" i="1"/>
  <c r="B496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F81" i="9"/>
  <c r="J782" i="1"/>
  <c r="I241" i="9"/>
  <c r="J789" i="1"/>
  <c r="I378" i="9"/>
  <c r="K612" i="1"/>
  <c r="C465" i="1"/>
  <c r="N816" i="1"/>
  <c r="C126" i="8"/>
  <c r="D391" i="1"/>
  <c r="F32" i="6"/>
  <c r="C478" i="1"/>
  <c r="C305" i="9"/>
  <c r="J797" i="1"/>
  <c r="C102" i="8"/>
  <c r="C482" i="1"/>
  <c r="F498" i="1"/>
  <c r="J788" i="1"/>
  <c r="J768" i="1"/>
  <c r="I145" i="9"/>
  <c r="G209" i="9"/>
  <c r="J808" i="1"/>
  <c r="D177" i="9"/>
  <c r="J770" i="1"/>
  <c r="C476" i="1"/>
  <c r="F16" i="6"/>
  <c r="F516" i="1"/>
  <c r="J735" i="1"/>
  <c r="D17" i="9"/>
  <c r="J800" i="1"/>
  <c r="F305" i="9"/>
  <c r="F540" i="1"/>
  <c r="H540" i="1"/>
  <c r="F532" i="1"/>
  <c r="H532" i="1"/>
  <c r="F524" i="1"/>
  <c r="F550" i="1"/>
  <c r="G305" i="9"/>
  <c r="J744" i="1"/>
  <c r="J781" i="1" l="1"/>
  <c r="F49" i="9"/>
  <c r="J760" i="1"/>
  <c r="J777" i="1"/>
  <c r="H113" i="9"/>
  <c r="W71" i="1"/>
  <c r="C516" i="1" s="1"/>
  <c r="G516" i="1" s="1"/>
  <c r="AT71" i="1"/>
  <c r="D213" i="9" s="1"/>
  <c r="AD71" i="1"/>
  <c r="I117" i="9" s="1"/>
  <c r="J811" i="1"/>
  <c r="C369" i="9"/>
  <c r="D337" i="9"/>
  <c r="J786" i="1"/>
  <c r="C623" i="1"/>
  <c r="C273" i="9"/>
  <c r="AJ71" i="1"/>
  <c r="H149" i="9" s="1"/>
  <c r="E305" i="9"/>
  <c r="F17" i="9"/>
  <c r="C527" i="1"/>
  <c r="G527" i="1" s="1"/>
  <c r="J776" i="1"/>
  <c r="G273" i="9"/>
  <c r="BP71" i="1"/>
  <c r="C561" i="1" s="1"/>
  <c r="CE67" i="1"/>
  <c r="J816" i="1" s="1"/>
  <c r="C563" i="1"/>
  <c r="J769" i="1"/>
  <c r="D305" i="9"/>
  <c r="J737" i="1"/>
  <c r="C704" i="1"/>
  <c r="I113" i="9"/>
  <c r="C696" i="1"/>
  <c r="E277" i="9"/>
  <c r="C570" i="1"/>
  <c r="C699" i="1"/>
  <c r="C554" i="1"/>
  <c r="F341" i="9"/>
  <c r="C698" i="1"/>
  <c r="C642" i="1"/>
  <c r="C695" i="1"/>
  <c r="C616" i="1"/>
  <c r="C544" i="1"/>
  <c r="G544" i="1" s="1"/>
  <c r="C678" i="1"/>
  <c r="H117" i="9"/>
  <c r="C553" i="1"/>
  <c r="C636" i="1"/>
  <c r="C506" i="1"/>
  <c r="G506" i="1" s="1"/>
  <c r="J787" i="1"/>
  <c r="J801" i="1"/>
  <c r="C645" i="1"/>
  <c r="G309" i="9"/>
  <c r="H241" i="9"/>
  <c r="I209" i="9"/>
  <c r="C569" i="1"/>
  <c r="J767" i="1"/>
  <c r="D113" i="9"/>
  <c r="J785" i="1"/>
  <c r="BB71" i="1"/>
  <c r="C547" i="1" s="1"/>
  <c r="BO71" i="1"/>
  <c r="D309" i="9" s="1"/>
  <c r="BG71" i="1"/>
  <c r="C552" i="1" s="1"/>
  <c r="Y71" i="1"/>
  <c r="C518" i="1" s="1"/>
  <c r="G518" i="1" s="1"/>
  <c r="C625" i="1"/>
  <c r="H53" i="9"/>
  <c r="C71" i="1"/>
  <c r="F113" i="9"/>
  <c r="C670" i="1"/>
  <c r="J751" i="1"/>
  <c r="C149" i="9"/>
  <c r="C177" i="9"/>
  <c r="C532" i="1"/>
  <c r="G532" i="1" s="1"/>
  <c r="C562" i="1"/>
  <c r="H213" i="9"/>
  <c r="C694" i="1"/>
  <c r="F245" i="9"/>
  <c r="I364" i="9"/>
  <c r="H524" i="1"/>
  <c r="C531" i="1"/>
  <c r="G531" i="1" s="1"/>
  <c r="D277" i="9"/>
  <c r="I277" i="9"/>
  <c r="C538" i="1"/>
  <c r="G538" i="1" s="1"/>
  <c r="C213" i="9"/>
  <c r="C710" i="1"/>
  <c r="G213" i="9"/>
  <c r="C631" i="1"/>
  <c r="C501" i="1"/>
  <c r="G501" i="1" s="1"/>
  <c r="H21" i="9"/>
  <c r="C673" i="1"/>
  <c r="G245" i="9"/>
  <c r="C549" i="1"/>
  <c r="C624" i="1"/>
  <c r="F117" i="9"/>
  <c r="C520" i="1"/>
  <c r="G520" i="1" s="1"/>
  <c r="C692" i="1"/>
  <c r="F177" i="9"/>
  <c r="J772" i="1"/>
  <c r="AO71" i="1"/>
  <c r="J779" i="1"/>
  <c r="F209" i="9"/>
  <c r="C548" i="1"/>
  <c r="F241" i="9"/>
  <c r="CE52" i="1"/>
  <c r="X71" i="1"/>
  <c r="C689" i="1" s="1"/>
  <c r="I81" i="9"/>
  <c r="AB71" i="1"/>
  <c r="J759" i="1"/>
  <c r="G113" i="9"/>
  <c r="D81" i="9"/>
  <c r="J749" i="1"/>
  <c r="J734" i="1"/>
  <c r="C17" i="9"/>
  <c r="C49" i="9"/>
  <c r="J741" i="1"/>
  <c r="J791" i="1"/>
  <c r="D273" i="9"/>
  <c r="H337" i="9"/>
  <c r="J809" i="1"/>
  <c r="BZ71" i="1"/>
  <c r="J736" i="1"/>
  <c r="E17" i="9"/>
  <c r="H17" i="9"/>
  <c r="J739" i="1"/>
  <c r="J810" i="1"/>
  <c r="I337" i="9"/>
  <c r="CA71" i="1"/>
  <c r="J812" i="1"/>
  <c r="CC71" i="1"/>
  <c r="E341" i="9"/>
  <c r="C551" i="1"/>
  <c r="C643" i="1"/>
  <c r="C567" i="1"/>
  <c r="C498" i="1"/>
  <c r="G498" i="1" s="1"/>
  <c r="J755" i="1"/>
  <c r="J802" i="1"/>
  <c r="AV71" i="1"/>
  <c r="E53" i="9"/>
  <c r="J784" i="1"/>
  <c r="D241" i="9"/>
  <c r="F145" i="9"/>
  <c r="J765" i="1"/>
  <c r="J748" i="1"/>
  <c r="Q71" i="1"/>
  <c r="C81" i="9"/>
  <c r="J783" i="1"/>
  <c r="C241" i="9"/>
  <c r="J740" i="1"/>
  <c r="I17" i="9"/>
  <c r="I71" i="1"/>
  <c r="AZ71" i="1"/>
  <c r="J764" i="1"/>
  <c r="E145" i="9"/>
  <c r="J71" i="1"/>
  <c r="J773" i="1"/>
  <c r="AP71" i="1"/>
  <c r="J746" i="1"/>
  <c r="H49" i="9"/>
  <c r="J771" i="1"/>
  <c r="AN71" i="1"/>
  <c r="E177" i="9"/>
  <c r="C433" i="1"/>
  <c r="C441" i="1" s="1"/>
  <c r="G241" i="9"/>
  <c r="J758" i="1"/>
  <c r="J780" i="1"/>
  <c r="C619" i="1"/>
  <c r="J805" i="1"/>
  <c r="C505" i="1"/>
  <c r="G505" i="1" s="1"/>
  <c r="G177" i="9"/>
  <c r="J803" i="1"/>
  <c r="BT71" i="1"/>
  <c r="AR71" i="1"/>
  <c r="J775" i="1"/>
  <c r="I177" i="9"/>
  <c r="J793" i="1"/>
  <c r="F273" i="9"/>
  <c r="I49" i="9"/>
  <c r="J747" i="1"/>
  <c r="E209" i="9"/>
  <c r="J778" i="1"/>
  <c r="J745" i="1"/>
  <c r="G49" i="9"/>
  <c r="N71" i="1"/>
  <c r="J753" i="1"/>
  <c r="H81" i="9"/>
  <c r="C373" i="9"/>
  <c r="H277" i="9"/>
  <c r="C622" i="1"/>
  <c r="H85" i="9"/>
  <c r="C558" i="1"/>
  <c r="D245" i="9"/>
  <c r="C526" i="1"/>
  <c r="G526" i="1" s="1"/>
  <c r="C539" i="1"/>
  <c r="G539" i="1" s="1"/>
  <c r="C711" i="1"/>
  <c r="C617" i="1"/>
  <c r="C542" i="1"/>
  <c r="C509" i="1"/>
  <c r="G509" i="1" s="1"/>
  <c r="C703" i="1"/>
  <c r="C629" i="1"/>
  <c r="G21" i="9"/>
  <c r="C514" i="1"/>
  <c r="G514" i="1" s="1"/>
  <c r="C702" i="1"/>
  <c r="C508" i="1"/>
  <c r="G508" i="1" s="1"/>
  <c r="C500" i="1"/>
  <c r="G500" i="1" s="1"/>
  <c r="H181" i="9"/>
  <c r="C309" i="9"/>
  <c r="C686" i="1"/>
  <c r="C671" i="1"/>
  <c r="I149" i="9"/>
  <c r="C523" i="1"/>
  <c r="G523" i="1" s="1"/>
  <c r="C708" i="1"/>
  <c r="C499" i="1"/>
  <c r="G499" i="1" s="1"/>
  <c r="C614" i="1"/>
  <c r="C513" i="1"/>
  <c r="G513" i="1" s="1"/>
  <c r="H309" i="9"/>
  <c r="C557" i="1"/>
  <c r="E816" i="1"/>
  <c r="C641" i="1"/>
  <c r="C566" i="1"/>
  <c r="C700" i="1"/>
  <c r="C687" i="1"/>
  <c r="C528" i="1"/>
  <c r="G528" i="1" s="1"/>
  <c r="H245" i="9"/>
  <c r="C681" i="1"/>
  <c r="E213" i="9"/>
  <c r="C712" i="1"/>
  <c r="C555" i="1"/>
  <c r="C685" i="1"/>
  <c r="C512" i="1"/>
  <c r="G512" i="1" s="1"/>
  <c r="C690" i="1"/>
  <c r="E815" i="1"/>
  <c r="C341" i="9"/>
  <c r="C511" i="1"/>
  <c r="C683" i="1"/>
  <c r="C697" i="1"/>
  <c r="C546" i="1"/>
  <c r="G546" i="1" s="1"/>
  <c r="D149" i="9"/>
  <c r="C564" i="1"/>
  <c r="C688" i="1"/>
  <c r="I85" i="9"/>
  <c r="C684" i="1"/>
  <c r="E117" i="9"/>
  <c r="C691" i="1"/>
  <c r="C519" i="1"/>
  <c r="G519" i="1" s="1"/>
  <c r="D21" i="9"/>
  <c r="D53" i="9"/>
  <c r="C504" i="1"/>
  <c r="G504" i="1" s="1"/>
  <c r="G277" i="9"/>
  <c r="C556" i="1"/>
  <c r="C635" i="1"/>
  <c r="C669" i="1"/>
  <c r="H516" i="1"/>
  <c r="H550" i="1"/>
  <c r="H515" i="1"/>
  <c r="F522" i="1"/>
  <c r="H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529" i="1" l="1"/>
  <c r="G529" i="1" s="1"/>
  <c r="C701" i="1"/>
  <c r="C632" i="1"/>
  <c r="E309" i="9"/>
  <c r="C621" i="1"/>
  <c r="I369" i="9"/>
  <c r="CE71" i="1"/>
  <c r="C716" i="1" s="1"/>
  <c r="H518" i="1"/>
  <c r="H508" i="1"/>
  <c r="H544" i="1"/>
  <c r="C117" i="9"/>
  <c r="E245" i="9"/>
  <c r="D117" i="9"/>
  <c r="C618" i="1"/>
  <c r="C277" i="9"/>
  <c r="C517" i="1"/>
  <c r="G517" i="1" s="1"/>
  <c r="C496" i="1"/>
  <c r="G496" i="1" s="1"/>
  <c r="C21" i="9"/>
  <c r="C627" i="1"/>
  <c r="C668" i="1"/>
  <c r="C560" i="1"/>
  <c r="J815" i="1"/>
  <c r="H513" i="1"/>
  <c r="C503" i="1"/>
  <c r="C675" i="1"/>
  <c r="C53" i="9"/>
  <c r="H498" i="1"/>
  <c r="C541" i="1"/>
  <c r="C713" i="1"/>
  <c r="F213" i="9"/>
  <c r="C674" i="1"/>
  <c r="I21" i="9"/>
  <c r="C502" i="1"/>
  <c r="G502" i="1" s="1"/>
  <c r="C572" i="1"/>
  <c r="I341" i="9"/>
  <c r="C647" i="1"/>
  <c r="C521" i="1"/>
  <c r="G521" i="1" s="1"/>
  <c r="G117" i="9"/>
  <c r="C693" i="1"/>
  <c r="C537" i="1"/>
  <c r="G537" i="1" s="1"/>
  <c r="I181" i="9"/>
  <c r="C709" i="1"/>
  <c r="E181" i="9"/>
  <c r="C533" i="1"/>
  <c r="G533" i="1" s="1"/>
  <c r="C705" i="1"/>
  <c r="C535" i="1"/>
  <c r="G535" i="1" s="1"/>
  <c r="G181" i="9"/>
  <c r="C707" i="1"/>
  <c r="C85" i="9"/>
  <c r="C510" i="1"/>
  <c r="C682" i="1"/>
  <c r="D373" i="9"/>
  <c r="C620" i="1"/>
  <c r="C574" i="1"/>
  <c r="F181" i="9"/>
  <c r="C534" i="1"/>
  <c r="G534" i="1" s="1"/>
  <c r="C706" i="1"/>
  <c r="H520" i="1"/>
  <c r="C679" i="1"/>
  <c r="G53" i="9"/>
  <c r="C507" i="1"/>
  <c r="G507" i="1" s="1"/>
  <c r="C640" i="1"/>
  <c r="C565" i="1"/>
  <c r="I309" i="9"/>
  <c r="C628" i="1"/>
  <c r="C545" i="1"/>
  <c r="G545" i="1" s="1"/>
  <c r="C245" i="9"/>
  <c r="C646" i="1"/>
  <c r="C571" i="1"/>
  <c r="H341" i="9"/>
  <c r="H509" i="1"/>
  <c r="H526" i="1"/>
  <c r="H512" i="1"/>
  <c r="H514" i="1"/>
  <c r="D615" i="1"/>
  <c r="D626" i="1" s="1"/>
  <c r="G511" i="1"/>
  <c r="H511" i="1"/>
  <c r="H546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I373" i="9" l="1"/>
  <c r="H521" i="1"/>
  <c r="H517" i="1"/>
  <c r="D677" i="1"/>
  <c r="D702" i="1"/>
  <c r="H545" i="1"/>
  <c r="C715" i="1"/>
  <c r="H496" i="1"/>
  <c r="D689" i="1"/>
  <c r="D674" i="1"/>
  <c r="D625" i="1"/>
  <c r="D620" i="1"/>
  <c r="D669" i="1"/>
  <c r="D619" i="1"/>
  <c r="C648" i="1"/>
  <c r="M716" i="1" s="1"/>
  <c r="Y816" i="1" s="1"/>
  <c r="D698" i="1"/>
  <c r="D699" i="1"/>
  <c r="G503" i="1"/>
  <c r="H503" i="1" s="1"/>
  <c r="G510" i="1"/>
  <c r="H510" i="1"/>
  <c r="D622" i="1"/>
  <c r="D635" i="1"/>
  <c r="D707" i="1"/>
  <c r="D705" i="1"/>
  <c r="D703" i="1"/>
  <c r="D672" i="1"/>
  <c r="D678" i="1"/>
  <c r="D691" i="1"/>
  <c r="D647" i="1"/>
  <c r="D637" i="1"/>
  <c r="D685" i="1"/>
  <c r="D701" i="1"/>
  <c r="D631" i="1"/>
  <c r="D639" i="1"/>
  <c r="D696" i="1"/>
  <c r="D629" i="1"/>
  <c r="D688" i="1"/>
  <c r="D641" i="1"/>
  <c r="D617" i="1"/>
  <c r="D646" i="1"/>
  <c r="D710" i="1"/>
  <c r="D627" i="1"/>
  <c r="D694" i="1"/>
  <c r="D676" i="1"/>
  <c r="D645" i="1"/>
  <c r="D693" i="1"/>
  <c r="D670" i="1"/>
  <c r="D616" i="1"/>
  <c r="D713" i="1"/>
  <c r="D709" i="1"/>
  <c r="D684" i="1"/>
  <c r="D630" i="1"/>
  <c r="D623" i="1"/>
  <c r="D687" i="1"/>
  <c r="D671" i="1"/>
  <c r="D683" i="1"/>
  <c r="D680" i="1"/>
  <c r="D636" i="1"/>
  <c r="D716" i="1"/>
  <c r="D642" i="1"/>
  <c r="D621" i="1"/>
  <c r="D682" i="1"/>
  <c r="D675" i="1"/>
  <c r="D686" i="1"/>
  <c r="D700" i="1"/>
  <c r="D692" i="1"/>
  <c r="D712" i="1"/>
  <c r="D638" i="1"/>
  <c r="D681" i="1"/>
  <c r="D624" i="1"/>
  <c r="D695" i="1"/>
  <c r="D643" i="1"/>
  <c r="D668" i="1"/>
  <c r="D690" i="1"/>
  <c r="D697" i="1"/>
  <c r="D632" i="1"/>
  <c r="D673" i="1"/>
  <c r="D706" i="1"/>
  <c r="D711" i="1"/>
  <c r="D628" i="1"/>
  <c r="D704" i="1"/>
  <c r="D644" i="1"/>
  <c r="D640" i="1"/>
  <c r="D634" i="1"/>
  <c r="D618" i="1"/>
  <c r="D679" i="1"/>
  <c r="D708" i="1"/>
  <c r="D633" i="1"/>
  <c r="E623" i="1" l="1"/>
  <c r="E612" i="1"/>
  <c r="E635" i="1" s="1"/>
  <c r="D715" i="1"/>
  <c r="E669" i="1" l="1"/>
  <c r="E630" i="1"/>
  <c r="E700" i="1"/>
  <c r="E703" i="1"/>
  <c r="E692" i="1"/>
  <c r="E686" i="1"/>
  <c r="E640" i="1"/>
  <c r="E676" i="1"/>
  <c r="E694" i="1"/>
  <c r="E668" i="1"/>
  <c r="E647" i="1"/>
  <c r="E711" i="1"/>
  <c r="E670" i="1"/>
  <c r="E633" i="1"/>
  <c r="E696" i="1"/>
  <c r="E634" i="1"/>
  <c r="E636" i="1"/>
  <c r="E629" i="1"/>
  <c r="E702" i="1"/>
  <c r="E683" i="1"/>
  <c r="E641" i="1"/>
  <c r="E627" i="1"/>
  <c r="E645" i="1"/>
  <c r="E690" i="1"/>
  <c r="E677" i="1"/>
  <c r="E693" i="1"/>
  <c r="E691" i="1"/>
  <c r="E681" i="1"/>
  <c r="E684" i="1"/>
  <c r="E643" i="1"/>
  <c r="E697" i="1"/>
  <c r="E644" i="1"/>
  <c r="E709" i="1"/>
  <c r="E673" i="1"/>
  <c r="E679" i="1"/>
  <c r="E716" i="1"/>
  <c r="E687" i="1"/>
  <c r="E675" i="1"/>
  <c r="E671" i="1"/>
  <c r="E713" i="1"/>
  <c r="E710" i="1"/>
  <c r="E707" i="1"/>
  <c r="E624" i="1"/>
  <c r="F624" i="1" s="1"/>
  <c r="F634" i="1" s="1"/>
  <c r="E701" i="1"/>
  <c r="E631" i="1"/>
  <c r="E706" i="1"/>
  <c r="E674" i="1"/>
  <c r="E672" i="1"/>
  <c r="E708" i="1"/>
  <c r="E637" i="1"/>
  <c r="E699" i="1"/>
  <c r="E682" i="1"/>
  <c r="E680" i="1"/>
  <c r="E695" i="1"/>
  <c r="E628" i="1"/>
  <c r="E632" i="1"/>
  <c r="E698" i="1"/>
  <c r="E688" i="1"/>
  <c r="E705" i="1"/>
  <c r="E626" i="1"/>
  <c r="E646" i="1"/>
  <c r="E712" i="1"/>
  <c r="E642" i="1"/>
  <c r="E678" i="1"/>
  <c r="E704" i="1"/>
  <c r="E638" i="1"/>
  <c r="E685" i="1"/>
  <c r="E639" i="1"/>
  <c r="E689" i="1"/>
  <c r="E625" i="1"/>
  <c r="F704" i="1" l="1"/>
  <c r="F710" i="1"/>
  <c r="F688" i="1"/>
  <c r="F707" i="1"/>
  <c r="F626" i="1"/>
  <c r="F678" i="1"/>
  <c r="F677" i="1"/>
  <c r="F706" i="1"/>
  <c r="F638" i="1"/>
  <c r="F669" i="1"/>
  <c r="F701" i="1"/>
  <c r="F630" i="1"/>
  <c r="F711" i="1"/>
  <c r="F712" i="1"/>
  <c r="F698" i="1"/>
  <c r="F647" i="1"/>
  <c r="F628" i="1"/>
  <c r="F700" i="1"/>
  <c r="F695" i="1"/>
  <c r="F633" i="1"/>
  <c r="F694" i="1"/>
  <c r="F673" i="1"/>
  <c r="F676" i="1"/>
  <c r="F691" i="1"/>
  <c r="F627" i="1"/>
  <c r="F681" i="1"/>
  <c r="F641" i="1"/>
  <c r="F685" i="1"/>
  <c r="F672" i="1"/>
  <c r="F708" i="1"/>
  <c r="F631" i="1"/>
  <c r="F703" i="1"/>
  <c r="F709" i="1"/>
  <c r="F705" i="1"/>
  <c r="F699" i="1"/>
  <c r="F625" i="1"/>
  <c r="G625" i="1" s="1"/>
  <c r="F697" i="1"/>
  <c r="F635" i="1"/>
  <c r="F646" i="1"/>
  <c r="F642" i="1"/>
  <c r="F643" i="1"/>
  <c r="F692" i="1"/>
  <c r="F689" i="1"/>
  <c r="F644" i="1"/>
  <c r="F637" i="1"/>
  <c r="F671" i="1"/>
  <c r="F690" i="1"/>
  <c r="F686" i="1"/>
  <c r="F716" i="1"/>
  <c r="F687" i="1"/>
  <c r="F693" i="1"/>
  <c r="F683" i="1"/>
  <c r="F702" i="1"/>
  <c r="F645" i="1"/>
  <c r="F636" i="1"/>
  <c r="F682" i="1"/>
  <c r="F680" i="1"/>
  <c r="F679" i="1"/>
  <c r="F670" i="1"/>
  <c r="F713" i="1"/>
  <c r="F629" i="1"/>
  <c r="F668" i="1"/>
  <c r="F640" i="1"/>
  <c r="F684" i="1"/>
  <c r="F639" i="1"/>
  <c r="F674" i="1"/>
  <c r="E715" i="1"/>
  <c r="F675" i="1"/>
  <c r="F696" i="1"/>
  <c r="F632" i="1"/>
  <c r="F715" i="1" l="1"/>
  <c r="G642" i="1"/>
  <c r="G647" i="1"/>
  <c r="G637" i="1"/>
  <c r="G685" i="1"/>
  <c r="G633" i="1"/>
  <c r="G699" i="1"/>
  <c r="G638" i="1"/>
  <c r="G669" i="1"/>
  <c r="G640" i="1"/>
  <c r="G689" i="1"/>
  <c r="G705" i="1"/>
  <c r="G681" i="1"/>
  <c r="G630" i="1"/>
  <c r="G677" i="1"/>
  <c r="G627" i="1"/>
  <c r="G687" i="1"/>
  <c r="G672" i="1"/>
  <c r="G680" i="1"/>
  <c r="G712" i="1"/>
  <c r="G693" i="1"/>
  <c r="G684" i="1"/>
  <c r="G678" i="1"/>
  <c r="G716" i="1"/>
  <c r="G697" i="1"/>
  <c r="G644" i="1"/>
  <c r="G702" i="1"/>
  <c r="G645" i="1"/>
  <c r="G626" i="1"/>
  <c r="G674" i="1"/>
  <c r="G671" i="1"/>
  <c r="G701" i="1"/>
  <c r="G673" i="1"/>
  <c r="G707" i="1"/>
  <c r="G696" i="1"/>
  <c r="G682" i="1"/>
  <c r="G703" i="1"/>
  <c r="G675" i="1"/>
  <c r="G643" i="1"/>
  <c r="G711" i="1"/>
  <c r="G646" i="1"/>
  <c r="G632" i="1"/>
  <c r="G676" i="1"/>
  <c r="G631" i="1"/>
  <c r="G694" i="1"/>
  <c r="G679" i="1"/>
  <c r="G704" i="1"/>
  <c r="G641" i="1"/>
  <c r="G690" i="1"/>
  <c r="G636" i="1"/>
  <c r="G686" i="1"/>
  <c r="G691" i="1"/>
  <c r="G628" i="1"/>
  <c r="G709" i="1"/>
  <c r="G670" i="1"/>
  <c r="G635" i="1"/>
  <c r="G708" i="1"/>
  <c r="G695" i="1"/>
  <c r="G634" i="1"/>
  <c r="G629" i="1"/>
  <c r="G692" i="1"/>
  <c r="G639" i="1"/>
  <c r="G668" i="1"/>
  <c r="G713" i="1"/>
  <c r="G688" i="1"/>
  <c r="G710" i="1"/>
  <c r="G706" i="1"/>
  <c r="G698" i="1"/>
  <c r="G683" i="1"/>
  <c r="G700" i="1"/>
  <c r="H628" i="1" l="1"/>
  <c r="H643" i="1" s="1"/>
  <c r="G715" i="1"/>
  <c r="H704" i="1" l="1"/>
  <c r="H638" i="1"/>
  <c r="H641" i="1"/>
  <c r="H711" i="1"/>
  <c r="H631" i="1"/>
  <c r="H679" i="1"/>
  <c r="H640" i="1"/>
  <c r="H677" i="1"/>
  <c r="H696" i="1"/>
  <c r="H698" i="1"/>
  <c r="H710" i="1"/>
  <c r="H673" i="1"/>
  <c r="H693" i="1"/>
  <c r="H707" i="1"/>
  <c r="H635" i="1"/>
  <c r="H700" i="1"/>
  <c r="H713" i="1"/>
  <c r="H705" i="1"/>
  <c r="H712" i="1"/>
  <c r="H644" i="1"/>
  <c r="H691" i="1"/>
  <c r="H647" i="1"/>
  <c r="H681" i="1"/>
  <c r="H672" i="1"/>
  <c r="H637" i="1"/>
  <c r="H716" i="1"/>
  <c r="H686" i="1"/>
  <c r="H639" i="1"/>
  <c r="H692" i="1"/>
  <c r="H690" i="1"/>
  <c r="H697" i="1"/>
  <c r="H683" i="1"/>
  <c r="H636" i="1"/>
  <c r="H671" i="1"/>
  <c r="H685" i="1"/>
  <c r="H689" i="1"/>
  <c r="H699" i="1"/>
  <c r="H682" i="1"/>
  <c r="H708" i="1"/>
  <c r="H670" i="1"/>
  <c r="H642" i="1"/>
  <c r="H630" i="1"/>
  <c r="H706" i="1"/>
  <c r="H629" i="1"/>
  <c r="I629" i="1" s="1"/>
  <c r="I680" i="1" s="1"/>
  <c r="H634" i="1"/>
  <c r="H684" i="1"/>
  <c r="H674" i="1"/>
  <c r="H669" i="1"/>
  <c r="H675" i="1"/>
  <c r="H701" i="1"/>
  <c r="H645" i="1"/>
  <c r="H703" i="1"/>
  <c r="H633" i="1"/>
  <c r="H694" i="1"/>
  <c r="H632" i="1"/>
  <c r="H695" i="1"/>
  <c r="H687" i="1"/>
  <c r="H668" i="1"/>
  <c r="H709" i="1"/>
  <c r="H702" i="1"/>
  <c r="H646" i="1"/>
  <c r="H678" i="1"/>
  <c r="H688" i="1"/>
  <c r="H680" i="1"/>
  <c r="H676" i="1"/>
  <c r="I641" i="1" l="1"/>
  <c r="I695" i="1"/>
  <c r="I639" i="1"/>
  <c r="I701" i="1"/>
  <c r="I668" i="1"/>
  <c r="I685" i="1"/>
  <c r="I710" i="1"/>
  <c r="I672" i="1"/>
  <c r="I699" i="1"/>
  <c r="I677" i="1"/>
  <c r="I632" i="1"/>
  <c r="I688" i="1"/>
  <c r="I684" i="1"/>
  <c r="I698" i="1"/>
  <c r="I678" i="1"/>
  <c r="I716" i="1"/>
  <c r="I707" i="1"/>
  <c r="I631" i="1"/>
  <c r="I647" i="1"/>
  <c r="I633" i="1"/>
  <c r="I711" i="1"/>
  <c r="I692" i="1"/>
  <c r="I712" i="1"/>
  <c r="I691" i="1"/>
  <c r="I696" i="1"/>
  <c r="I636" i="1"/>
  <c r="I704" i="1"/>
  <c r="I681" i="1"/>
  <c r="I682" i="1"/>
  <c r="I693" i="1"/>
  <c r="I713" i="1"/>
  <c r="I671" i="1"/>
  <c r="I640" i="1"/>
  <c r="I670" i="1"/>
  <c r="I694" i="1"/>
  <c r="I705" i="1"/>
  <c r="I674" i="1"/>
  <c r="H715" i="1"/>
  <c r="I669" i="1"/>
  <c r="I637" i="1"/>
  <c r="I676" i="1"/>
  <c r="I690" i="1"/>
  <c r="I706" i="1"/>
  <c r="I687" i="1"/>
  <c r="I697" i="1"/>
  <c r="I679" i="1"/>
  <c r="I635" i="1"/>
  <c r="I638" i="1"/>
  <c r="I675" i="1"/>
  <c r="I703" i="1"/>
  <c r="I644" i="1"/>
  <c r="I702" i="1"/>
  <c r="I642" i="1"/>
  <c r="I683" i="1"/>
  <c r="I643" i="1"/>
  <c r="I645" i="1"/>
  <c r="I630" i="1"/>
  <c r="I634" i="1"/>
  <c r="I709" i="1"/>
  <c r="I646" i="1"/>
  <c r="I673" i="1"/>
  <c r="I708" i="1"/>
  <c r="I686" i="1"/>
  <c r="I689" i="1"/>
  <c r="I700" i="1"/>
  <c r="I715" i="1" l="1"/>
  <c r="J630" i="1"/>
  <c r="J680" i="1" s="1"/>
  <c r="J716" i="1" l="1"/>
  <c r="J643" i="1"/>
  <c r="J682" i="1"/>
  <c r="J707" i="1"/>
  <c r="J645" i="1"/>
  <c r="J693" i="1"/>
  <c r="J711" i="1"/>
  <c r="J631" i="1"/>
  <c r="J638" i="1"/>
  <c r="J646" i="1"/>
  <c r="J708" i="1"/>
  <c r="J706" i="1"/>
  <c r="J683" i="1"/>
  <c r="J712" i="1"/>
  <c r="J641" i="1"/>
  <c r="J639" i="1"/>
  <c r="J635" i="1"/>
  <c r="J642" i="1"/>
  <c r="J704" i="1"/>
  <c r="J699" i="1"/>
  <c r="J634" i="1"/>
  <c r="J702" i="1"/>
  <c r="J647" i="1"/>
  <c r="J677" i="1"/>
  <c r="J705" i="1"/>
  <c r="J696" i="1"/>
  <c r="J689" i="1"/>
  <c r="J673" i="1"/>
  <c r="J713" i="1"/>
  <c r="J679" i="1"/>
  <c r="J681" i="1"/>
  <c r="J675" i="1"/>
  <c r="J709" i="1"/>
  <c r="J691" i="1"/>
  <c r="J672" i="1"/>
  <c r="J632" i="1"/>
  <c r="J684" i="1"/>
  <c r="J676" i="1"/>
  <c r="J695" i="1"/>
  <c r="J690" i="1"/>
  <c r="J701" i="1"/>
  <c r="J700" i="1"/>
  <c r="J633" i="1"/>
  <c r="J694" i="1"/>
  <c r="J688" i="1"/>
  <c r="J703" i="1"/>
  <c r="J678" i="1"/>
  <c r="J687" i="1"/>
  <c r="J644" i="1"/>
  <c r="J640" i="1"/>
  <c r="J669" i="1"/>
  <c r="J686" i="1"/>
  <c r="J674" i="1"/>
  <c r="J668" i="1"/>
  <c r="J671" i="1"/>
  <c r="J637" i="1"/>
  <c r="J685" i="1"/>
  <c r="J698" i="1"/>
  <c r="J670" i="1"/>
  <c r="J697" i="1"/>
  <c r="J636" i="1"/>
  <c r="J710" i="1"/>
  <c r="J692" i="1"/>
  <c r="L647" i="1" l="1"/>
  <c r="L677" i="1" s="1"/>
  <c r="J715" i="1"/>
  <c r="K644" i="1"/>
  <c r="K684" i="1" s="1"/>
  <c r="L707" i="1" l="1"/>
  <c r="L698" i="1"/>
  <c r="L676" i="1"/>
  <c r="L711" i="1"/>
  <c r="L699" i="1"/>
  <c r="L691" i="1"/>
  <c r="L697" i="1"/>
  <c r="L702" i="1"/>
  <c r="L687" i="1"/>
  <c r="L680" i="1"/>
  <c r="L704" i="1"/>
  <c r="L716" i="1"/>
  <c r="L695" i="1"/>
  <c r="L692" i="1"/>
  <c r="L712" i="1"/>
  <c r="L710" i="1"/>
  <c r="L696" i="1"/>
  <c r="L700" i="1"/>
  <c r="L674" i="1"/>
  <c r="L675" i="1"/>
  <c r="L684" i="1"/>
  <c r="M684" i="1" s="1"/>
  <c r="Y750" i="1" s="1"/>
  <c r="L693" i="1"/>
  <c r="L686" i="1"/>
  <c r="L703" i="1"/>
  <c r="L709" i="1"/>
  <c r="L681" i="1"/>
  <c r="L668" i="1"/>
  <c r="L678" i="1"/>
  <c r="L701" i="1"/>
  <c r="L679" i="1"/>
  <c r="L685" i="1"/>
  <c r="L694" i="1"/>
  <c r="L669" i="1"/>
  <c r="L690" i="1"/>
  <c r="L706" i="1"/>
  <c r="L708" i="1"/>
  <c r="L672" i="1"/>
  <c r="L683" i="1"/>
  <c r="L682" i="1"/>
  <c r="L673" i="1"/>
  <c r="L670" i="1"/>
  <c r="L713" i="1"/>
  <c r="L705" i="1"/>
  <c r="L671" i="1"/>
  <c r="L688" i="1"/>
  <c r="L689" i="1"/>
  <c r="K709" i="1"/>
  <c r="K711" i="1"/>
  <c r="K672" i="1"/>
  <c r="K673" i="1"/>
  <c r="K698" i="1"/>
  <c r="K703" i="1"/>
  <c r="K693" i="1"/>
  <c r="K689" i="1"/>
  <c r="K691" i="1"/>
  <c r="K685" i="1"/>
  <c r="M685" i="1" s="1"/>
  <c r="K712" i="1"/>
  <c r="K699" i="1"/>
  <c r="K675" i="1"/>
  <c r="K713" i="1"/>
  <c r="K688" i="1"/>
  <c r="K710" i="1"/>
  <c r="K697" i="1"/>
  <c r="K670" i="1"/>
  <c r="K700" i="1"/>
  <c r="K716" i="1"/>
  <c r="K707" i="1"/>
  <c r="K690" i="1"/>
  <c r="M690" i="1" s="1"/>
  <c r="D119" i="9" s="1"/>
  <c r="K681" i="1"/>
  <c r="K682" i="1"/>
  <c r="K706" i="1"/>
  <c r="K702" i="1"/>
  <c r="K680" i="1"/>
  <c r="K671" i="1"/>
  <c r="K674" i="1"/>
  <c r="K694" i="1"/>
  <c r="K708" i="1"/>
  <c r="M708" i="1" s="1"/>
  <c r="K705" i="1"/>
  <c r="K695" i="1"/>
  <c r="K676" i="1"/>
  <c r="M676" i="1" s="1"/>
  <c r="K683" i="1"/>
  <c r="K692" i="1"/>
  <c r="K701" i="1"/>
  <c r="K669" i="1"/>
  <c r="K687" i="1"/>
  <c r="K686" i="1"/>
  <c r="K704" i="1"/>
  <c r="K677" i="1"/>
  <c r="M677" i="1" s="1"/>
  <c r="Y743" i="1" s="1"/>
  <c r="K679" i="1"/>
  <c r="K668" i="1"/>
  <c r="K678" i="1"/>
  <c r="K696" i="1"/>
  <c r="M691" i="1" l="1"/>
  <c r="Y757" i="1" s="1"/>
  <c r="M713" i="1"/>
  <c r="Y779" i="1" s="1"/>
  <c r="M698" i="1"/>
  <c r="M699" i="1"/>
  <c r="Y765" i="1" s="1"/>
  <c r="M707" i="1"/>
  <c r="Y773" i="1" s="1"/>
  <c r="M697" i="1"/>
  <c r="Y763" i="1" s="1"/>
  <c r="M686" i="1"/>
  <c r="G87" i="9" s="1"/>
  <c r="M702" i="1"/>
  <c r="I151" i="9" s="1"/>
  <c r="M711" i="1"/>
  <c r="D215" i="9" s="1"/>
  <c r="M692" i="1"/>
  <c r="F119" i="9" s="1"/>
  <c r="M687" i="1"/>
  <c r="Y753" i="1" s="1"/>
  <c r="M683" i="1"/>
  <c r="Y749" i="1" s="1"/>
  <c r="M680" i="1"/>
  <c r="Y746" i="1" s="1"/>
  <c r="M681" i="1"/>
  <c r="I55" i="9" s="1"/>
  <c r="M700" i="1"/>
  <c r="Y766" i="1" s="1"/>
  <c r="M712" i="1"/>
  <c r="E215" i="9" s="1"/>
  <c r="M693" i="1"/>
  <c r="G119" i="9" s="1"/>
  <c r="M675" i="1"/>
  <c r="C55" i="9" s="1"/>
  <c r="M688" i="1"/>
  <c r="I87" i="9" s="1"/>
  <c r="M704" i="1"/>
  <c r="D183" i="9" s="1"/>
  <c r="M695" i="1"/>
  <c r="Y761" i="1" s="1"/>
  <c r="L715" i="1"/>
  <c r="M679" i="1"/>
  <c r="G55" i="9" s="1"/>
  <c r="M705" i="1"/>
  <c r="Y771" i="1" s="1"/>
  <c r="M671" i="1"/>
  <c r="F23" i="9" s="1"/>
  <c r="M682" i="1"/>
  <c r="Y748" i="1" s="1"/>
  <c r="M710" i="1"/>
  <c r="Y776" i="1" s="1"/>
  <c r="M689" i="1"/>
  <c r="Y755" i="1" s="1"/>
  <c r="M673" i="1"/>
  <c r="Y739" i="1" s="1"/>
  <c r="M709" i="1"/>
  <c r="I183" i="9" s="1"/>
  <c r="M696" i="1"/>
  <c r="C151" i="9" s="1"/>
  <c r="M672" i="1"/>
  <c r="Y738" i="1" s="1"/>
  <c r="M678" i="1"/>
  <c r="F55" i="9" s="1"/>
  <c r="M701" i="1"/>
  <c r="Y767" i="1" s="1"/>
  <c r="M694" i="1"/>
  <c r="Y760" i="1" s="1"/>
  <c r="M670" i="1"/>
  <c r="Y736" i="1" s="1"/>
  <c r="M703" i="1"/>
  <c r="Y769" i="1" s="1"/>
  <c r="M668" i="1"/>
  <c r="C23" i="9" s="1"/>
  <c r="M674" i="1"/>
  <c r="Y740" i="1" s="1"/>
  <c r="M706" i="1"/>
  <c r="F183" i="9" s="1"/>
  <c r="F87" i="9"/>
  <c r="Y751" i="1"/>
  <c r="F215" i="9"/>
  <c r="K715" i="1"/>
  <c r="M669" i="1"/>
  <c r="D23" i="9" s="1"/>
  <c r="E119" i="9"/>
  <c r="Y756" i="1"/>
  <c r="E55" i="9"/>
  <c r="E87" i="9"/>
  <c r="F151" i="9"/>
  <c r="Y764" i="1"/>
  <c r="E151" i="9"/>
  <c r="H183" i="9"/>
  <c r="Y774" i="1"/>
  <c r="D55" i="9"/>
  <c r="Y742" i="1"/>
  <c r="Y747" i="1" l="1"/>
  <c r="G183" i="9"/>
  <c r="Y768" i="1"/>
  <c r="D87" i="9"/>
  <c r="Y778" i="1"/>
  <c r="G151" i="9"/>
  <c r="Y752" i="1"/>
  <c r="D151" i="9"/>
  <c r="Y777" i="1"/>
  <c r="Y770" i="1"/>
  <c r="Y759" i="1"/>
  <c r="Y737" i="1"/>
  <c r="Y754" i="1"/>
  <c r="I23" i="9"/>
  <c r="H87" i="9"/>
  <c r="C215" i="9"/>
  <c r="Y745" i="1"/>
  <c r="I119" i="9"/>
  <c r="Y741" i="1"/>
  <c r="Y758" i="1"/>
  <c r="H151" i="9"/>
  <c r="C183" i="9"/>
  <c r="H55" i="9"/>
  <c r="C87" i="9"/>
  <c r="Y775" i="1"/>
  <c r="H23" i="9"/>
  <c r="E183" i="9"/>
  <c r="Y772" i="1"/>
  <c r="G23" i="9"/>
  <c r="C119" i="9"/>
  <c r="E23" i="9"/>
  <c r="Y734" i="1"/>
  <c r="H119" i="9"/>
  <c r="Y762" i="1"/>
  <c r="Y744" i="1"/>
  <c r="Y735" i="1"/>
  <c r="M715" i="1"/>
  <c r="Y815" i="1" l="1"/>
</calcChain>
</file>

<file path=xl/sharedStrings.xml><?xml version="1.0" encoding="utf-8"?>
<sst xmlns="http://schemas.openxmlformats.org/spreadsheetml/2006/main" count="4938" uniqueCount="1276">
  <si>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</si>
  <si>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</si>
  <si>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</si>
  <si>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</si>
  <si>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</si>
  <si>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</si>
  <si>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</si>
  <si>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</si>
  <si>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</si>
  <si>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</si>
  <si>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</si>
  <si>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</si>
  <si>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</si>
  <si>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</si>
  <si>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</si>
  <si>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</si>
  <si>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</si>
  <si>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</si>
  <si>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</si>
  <si>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</si>
  <si>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</si>
  <si>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</si>
  <si>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</si>
  <si>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</si>
  <si>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</si>
  <si>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</si>
  <si>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</si>
  <si>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</si>
  <si>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</si>
  <si>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</si>
  <si>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</si>
  <si>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</si>
  <si>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</si>
  <si>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</si>
  <si>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</si>
  <si>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</si>
  <si>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</si>
  <si>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</si>
  <si>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</si>
  <si>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</si>
  <si>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</si>
  <si>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</si>
  <si>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</si>
  <si>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</si>
  <si>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</si>
  <si>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</si>
  <si>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</si>
  <si>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</si>
  <si>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</si>
  <si>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</si>
  <si>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</si>
  <si>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</si>
  <si>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</si>
  <si>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</si>
  <si>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</si>
  <si>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</si>
  <si>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</si>
  <si>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</si>
  <si>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</si>
  <si>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</si>
  <si>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</si>
  <si>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</si>
  <si>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</si>
  <si>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</si>
  <si>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</si>
  <si>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</si>
  <si>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</si>
  <si>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</si>
  <si>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</si>
  <si>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</si>
  <si>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</si>
  <si>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</si>
  <si>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</si>
  <si>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</si>
  <si>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</si>
  <si>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</si>
  <si>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</si>
  <si>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</si>
  <si>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</si>
  <si>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</si>
  <si>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</si>
  <si>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</si>
  <si>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</si>
  <si>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</si>
  <si>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</si>
  <si>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</si>
  <si>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</si>
  <si>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</si>
  <si>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</si>
  <si>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</si>
  <si>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</si>
  <si>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</si>
  <si>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</si>
  <si>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</si>
  <si>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</si>
  <si>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</si>
  <si>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</si>
  <si>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</si>
  <si>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</si>
  <si>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</si>
  <si>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</si>
  <si>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</si>
  <si>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</si>
  <si>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</si>
  <si>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</si>
  <si>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</si>
  <si>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</si>
  <si>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</si>
  <si>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</si>
  <si>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</si>
  <si>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</si>
  <si>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</si>
  <si>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</si>
  <si>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</si>
  <si>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</si>
  <si>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</si>
  <si>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</si>
  <si>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</si>
  <si>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</si>
  <si>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</si>
  <si>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</si>
  <si>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</si>
  <si>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</si>
  <si>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</si>
  <si>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</si>
  <si>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</si>
  <si>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</si>
  <si>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</si>
  <si>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</si>
  <si>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</si>
  <si>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</si>
  <si>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</si>
  <si>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</si>
  <si>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</si>
  <si>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</si>
  <si>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</si>
  <si>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</si>
  <si>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</si>
  <si>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</si>
  <si>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</si>
  <si>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</si>
  <si>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</si>
  <si>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</si>
  <si>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</si>
  <si>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</si>
  <si>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</si>
  <si>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</si>
  <si>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</si>
  <si>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</si>
  <si>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</si>
  <si>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</si>
  <si>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</si>
  <si>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</si>
  <si>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</si>
  <si>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</si>
  <si>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</si>
  <si>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</si>
  <si>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</si>
  <si>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</si>
  <si>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</si>
  <si>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</si>
  <si>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</si>
  <si>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</si>
  <si>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</si>
  <si>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</si>
  <si>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</si>
  <si>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</si>
  <si>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</si>
  <si>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</si>
  <si>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</si>
  <si>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</si>
  <si>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</si>
  <si>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</si>
  <si>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</si>
  <si>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</si>
  <si>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</si>
  <si>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</si>
  <si>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</si>
  <si>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</si>
  <si>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</si>
  <si>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</si>
  <si>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</si>
  <si>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</si>
  <si>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</si>
  <si>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</si>
  <si>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</si>
  <si>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</si>
  <si>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</si>
  <si>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</si>
  <si>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</si>
  <si>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</si>
  <si>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</si>
  <si>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</si>
  <si>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</si>
  <si>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</si>
  <si>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</si>
  <si>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</si>
  <si>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</si>
  <si>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</si>
  <si>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</si>
  <si>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</si>
  <si>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</si>
  <si>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</si>
  <si>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</si>
  <si>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</si>
  <si>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</si>
  <si>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</si>
  <si>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</si>
  <si>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</si>
  <si>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</si>
  <si>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</si>
  <si>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</si>
  <si>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</si>
  <si>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</si>
  <si>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</si>
  <si>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</si>
  <si>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</si>
  <si>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</si>
  <si>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</si>
  <si>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</si>
  <si>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</si>
  <si>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</si>
  <si>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</si>
  <si>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</si>
  <si>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</si>
  <si>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</si>
  <si>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</si>
  <si>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</si>
  <si>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</si>
  <si>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</si>
  <si>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</si>
  <si>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</si>
  <si>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</si>
  <si>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</si>
  <si>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</si>
  <si>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</si>
  <si>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</si>
  <si>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</si>
  <si>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</si>
  <si>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</si>
  <si>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</si>
  <si>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</si>
  <si>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</si>
  <si>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</si>
  <si>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</si>
  <si>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</si>
  <si>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</si>
  <si>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</si>
  <si>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</si>
  <si>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</si>
  <si>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</si>
  <si>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</si>
  <si>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</si>
  <si>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</si>
  <si>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</si>
  <si>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</si>
  <si>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</si>
  <si>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</si>
  <si>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</si>
  <si>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</si>
  <si>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</si>
  <si>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</si>
  <si>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</si>
  <si>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</si>
  <si>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</si>
  <si>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</si>
  <si>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</si>
  <si>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</si>
  <si>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</si>
  <si>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</si>
  <si>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</si>
  <si>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</si>
  <si>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</si>
  <si>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</si>
  <si>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</si>
  <si>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</si>
  <si>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</si>
  <si>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</si>
  <si>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</si>
  <si>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</si>
  <si>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</si>
  <si>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</si>
  <si>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</si>
  <si>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</si>
  <si>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</si>
  <si>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</si>
  <si>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</si>
  <si>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</si>
  <si>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</si>
  <si>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</si>
  <si>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</si>
  <si>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</si>
  <si>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</si>
  <si>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</si>
  <si>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</si>
  <si>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</si>
  <si>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</si>
  <si>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</si>
  <si>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</si>
  <si>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</si>
  <si>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</si>
  <si>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</si>
  <si>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</si>
  <si>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</si>
  <si>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</si>
  <si>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</si>
  <si>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</si>
  <si>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</si>
  <si>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</si>
  <si>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</si>
  <si>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</si>
  <si>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</si>
  <si>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</si>
  <si>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</si>
  <si>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</si>
  <si>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</si>
  <si>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</si>
  <si>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</si>
  <si>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</si>
  <si>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</si>
  <si>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</si>
  <si>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</si>
  <si>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</si>
  <si>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</si>
  <si>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</si>
  <si>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</si>
  <si>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</si>
  <si>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</si>
  <si>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</si>
  <si>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</si>
  <si>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</si>
  <si>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</si>
  <si>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</si>
  <si>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</si>
  <si>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</si>
  <si>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</si>
  <si>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</si>
  <si>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</si>
  <si>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</si>
  <si>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</si>
  <si>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</si>
  <si>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</si>
  <si>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</si>
  <si>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</si>
  <si>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</si>
  <si>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</si>
  <si>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</si>
  <si>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</si>
  <si>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</si>
  <si>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</si>
  <si>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</si>
  <si>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</si>
  <si>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</si>
  <si>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</si>
  <si>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</si>
  <si>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</si>
  <si>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</si>
  <si>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</si>
  <si>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</si>
  <si>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</si>
  <si>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</si>
  <si>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</si>
  <si>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</si>
  <si>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</si>
  <si>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</si>
  <si>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</si>
  <si>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</si>
  <si>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</si>
  <si>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</si>
  <si>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</si>
  <si>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</si>
  <si>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</si>
  <si>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</si>
  <si>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</si>
  <si>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</si>
  <si>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</si>
  <si>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</si>
  <si>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</si>
  <si>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</si>
  <si>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</si>
  <si>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</si>
  <si>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</si>
  <si>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</si>
  <si>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</si>
  <si>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</si>
  <si>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</si>
  <si>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</si>
  <si>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</si>
  <si>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</si>
  <si>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</si>
  <si>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</si>
  <si>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</si>
  <si>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</si>
  <si>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</si>
  <si>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</si>
  <si>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</si>
  <si>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</si>
  <si>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</si>
  <si>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</si>
  <si>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</si>
  <si>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</si>
  <si>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</si>
  <si>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</si>
  <si>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</si>
  <si>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</si>
  <si>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</si>
  <si>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</si>
  <si>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</si>
  <si>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</si>
  <si>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</si>
  <si>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</si>
  <si>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</si>
  <si>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</si>
  <si>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</si>
  <si>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</si>
  <si>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</si>
  <si>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</si>
  <si>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</si>
  <si>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</si>
  <si>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</si>
  <si>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</si>
  <si>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</si>
  <si>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</si>
  <si>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</si>
  <si>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</si>
  <si>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</si>
  <si>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</si>
  <si>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</si>
  <si>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</si>
  <si>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</si>
  <si>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</si>
  <si>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</si>
  <si>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</si>
  <si>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</si>
  <si>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</si>
  <si>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</si>
  <si>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</si>
  <si>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</si>
  <si>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</si>
  <si>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</si>
  <si>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</si>
  <si>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</si>
  <si>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</si>
  <si>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</si>
  <si>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</si>
  <si>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</si>
  <si>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</si>
  <si>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</si>
  <si>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</si>
  <si>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</si>
  <si>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</si>
  <si>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</si>
  <si>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</si>
  <si>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</si>
  <si>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</si>
  <si>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</si>
  <si>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</si>
  <si>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</si>
  <si>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</si>
  <si>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</si>
  <si>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</si>
  <si>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</si>
  <si>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</si>
  <si>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</si>
  <si>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</si>
  <si>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</si>
  <si>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</si>
  <si>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</si>
  <si>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</si>
  <si>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</si>
  <si>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</si>
  <si>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</si>
  <si>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</si>
  <si>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</si>
  <si>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</si>
  <si>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</si>
  <si>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</si>
  <si>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</si>
  <si>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</si>
  <si>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</si>
  <si>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</si>
  <si>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</si>
  <si>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</si>
  <si>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</si>
  <si>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</si>
  <si>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</si>
  <si>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</si>
  <si>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</si>
  <si>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</si>
  <si>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</si>
  <si>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</si>
  <si>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</si>
  <si>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</si>
  <si>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</si>
  <si>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</si>
  <si>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</si>
  <si>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</si>
  <si>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</si>
  <si>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</si>
  <si>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</si>
  <si>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</si>
  <si>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</si>
  <si>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</si>
  <si>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</si>
  <si>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</si>
  <si>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</si>
  <si>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</si>
  <si>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</si>
  <si>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</si>
  <si>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</si>
  <si>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</si>
  <si>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</si>
  <si>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</si>
  <si>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</si>
  <si>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</si>
  <si>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</si>
  <si>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</si>
  <si>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</si>
  <si>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</si>
  <si>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</si>
  <si>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</si>
  <si>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</si>
  <si>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</si>
  <si>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</si>
  <si>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</si>
  <si>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</si>
  <si>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</si>
  <si>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</si>
  <si>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</si>
  <si>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</si>
  <si>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</si>
  <si>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</si>
  <si>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</si>
  <si>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</si>
  <si>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</si>
  <si>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</si>
  <si>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</si>
  <si>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</si>
  <si>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</si>
  <si>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</si>
  <si>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</si>
  <si>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</si>
  <si>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</si>
  <si>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</si>
  <si>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</si>
  <si>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</si>
  <si>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</si>
  <si>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</si>
  <si>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</si>
  <si>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</si>
  <si>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</si>
  <si>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</si>
  <si>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</si>
  <si>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</si>
  <si>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</si>
  <si>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</si>
  <si>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</si>
  <si>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</si>
  <si>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</si>
  <si>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</si>
  <si>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</si>
  <si>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</si>
  <si>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</si>
  <si>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</si>
  <si>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</si>
  <si>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</si>
  <si>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</si>
  <si>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</si>
  <si>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</si>
  <si>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</si>
  <si>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</si>
  <si>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</si>
  <si>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</si>
  <si>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</si>
  <si>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</si>
  <si>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</si>
  <si>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</si>
  <si>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</si>
  <si>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</si>
  <si>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</si>
  <si>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</si>
  <si>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</si>
  <si>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</si>
  <si>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</si>
  <si>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</si>
  <si>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</si>
  <si>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</si>
  <si>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</si>
  <si>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</si>
  <si>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</si>
  <si>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</si>
  <si>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</si>
  <si>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</si>
  <si>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</si>
  <si>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</si>
  <si>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</si>
  <si>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</si>
  <si>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</si>
  <si>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</si>
  <si>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</si>
  <si>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</si>
  <si>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</si>
  <si>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</si>
  <si>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</si>
  <si>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</si>
  <si>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</si>
  <si>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</si>
  <si>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</si>
  <si>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</si>
  <si>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</si>
  <si>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</si>
  <si>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</si>
  <si>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</si>
  <si>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</si>
  <si>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</si>
  <si>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</si>
  <si>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</si>
  <si>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</si>
  <si>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</si>
  <si>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</si>
  <si>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</si>
  <si>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</si>
  <si>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</si>
  <si>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</si>
  <si>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</si>
  <si>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</si>
  <si>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</si>
  <si>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</si>
  <si>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</si>
  <si>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</si>
  <si>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</si>
  <si>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</si>
  <si>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</si>
  <si>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</si>
  <si>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</si>
  <si>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</si>
  <si>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</si>
  <si>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</si>
  <si>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</si>
  <si>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</si>
  <si>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</si>
  <si>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</si>
  <si>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</si>
  <si>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</si>
  <si>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</si>
  <si>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</si>
  <si>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</si>
  <si>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</si>
  <si>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</si>
  <si>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</si>
  <si>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</si>
  <si>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</si>
  <si>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</si>
  <si>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</si>
  <si>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</si>
  <si>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</si>
  <si>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</si>
  <si>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</si>
  <si>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</si>
  <si>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</si>
  <si>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</si>
  <si>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</si>
  <si>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</si>
  <si>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</si>
  <si>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</si>
  <si>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</si>
  <si>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</si>
  <si>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</si>
  <si>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</si>
  <si>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</si>
  <si>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</si>
  <si>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</si>
  <si>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</si>
  <si>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</si>
  <si>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</si>
  <si>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</si>
  <si>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</si>
  <si>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</si>
  <si>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</si>
  <si>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</si>
  <si>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</si>
  <si>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</si>
  <si>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</si>
  <si>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</si>
  <si>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</si>
  <si>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</si>
  <si>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</si>
  <si>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</si>
  <si>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</si>
  <si>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</si>
  <si>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</si>
  <si>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</si>
  <si>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</si>
  <si>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</si>
  <si>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</si>
  <si>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</si>
  <si>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</si>
  <si>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</si>
  <si>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</si>
  <si>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</si>
  <si>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</si>
  <si>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</si>
  <si>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</si>
  <si>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</si>
  <si>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</si>
  <si>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</si>
  <si>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</si>
  <si>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</si>
  <si>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</si>
  <si>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</si>
  <si>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</si>
  <si>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</si>
  <si>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</si>
  <si>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</si>
  <si>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</si>
  <si>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</si>
  <si>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</si>
  <si>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</si>
  <si>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</si>
  <si>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</si>
  <si>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</si>
  <si>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</si>
  <si>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</si>
  <si>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</si>
  <si>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</si>
  <si>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</si>
  <si>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</si>
  <si>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</si>
  <si>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</si>
  <si>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</si>
  <si>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</si>
  <si>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</si>
  <si>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</si>
  <si>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</si>
  <si>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</si>
  <si>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</si>
  <si>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</si>
  <si>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</si>
  <si>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</si>
  <si>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</si>
  <si>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</si>
  <si>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</si>
  <si>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</si>
  <si>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</si>
  <si>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</si>
  <si>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</si>
  <si>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</si>
  <si>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</si>
  <si>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</si>
  <si>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</si>
  <si>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</si>
  <si>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</si>
  <si>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</si>
  <si>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</si>
  <si>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</si>
  <si>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</si>
  <si>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</si>
  <si>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</si>
  <si>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</si>
  <si>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</si>
  <si>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</si>
  <si>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</si>
  <si>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</si>
  <si>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</si>
  <si>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</si>
  <si>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</si>
  <si>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</si>
  <si>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</si>
  <si>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</si>
  <si>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</si>
  <si>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</si>
  <si>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</si>
  <si>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</si>
  <si>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</si>
  <si>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</si>
  <si>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</si>
  <si>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</si>
  <si>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</si>
  <si>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</si>
  <si>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</si>
  <si>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</si>
  <si>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</si>
  <si>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</si>
  <si>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</si>
  <si>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</si>
  <si>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</si>
  <si>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</si>
  <si>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</si>
  <si>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</si>
  <si>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</si>
  <si>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</si>
  <si>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</si>
  <si>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</si>
  <si>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</si>
  <si>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</si>
  <si>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</si>
  <si>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</si>
  <si>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</si>
  <si>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</si>
  <si>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</si>
  <si>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</si>
  <si>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</si>
  <si>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</si>
  <si>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</si>
  <si>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</si>
  <si>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</si>
  <si>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</si>
  <si>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</si>
  <si>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</si>
  <si>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</si>
  <si>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</si>
  <si>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</si>
  <si>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</si>
  <si>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</si>
  <si>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</si>
  <si>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</si>
  <si>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</si>
  <si>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</si>
  <si>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</si>
  <si>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</si>
  <si>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</si>
  <si>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</si>
  <si>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</si>
  <si>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</si>
  <si>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</si>
  <si>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</si>
  <si>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</si>
  <si>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</si>
  <si>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</si>
  <si>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</si>
  <si>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</si>
  <si>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</si>
  <si>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</si>
  <si>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</si>
  <si>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</si>
  <si>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</si>
  <si>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</si>
  <si>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</si>
  <si>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</si>
  <si>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</si>
  <si>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</si>
  <si>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</si>
  <si>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</si>
  <si>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</si>
  <si>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</si>
  <si>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</si>
  <si>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</si>
  <si>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</si>
  <si>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</si>
  <si>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</si>
  <si>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</si>
  <si>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</si>
  <si>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</si>
  <si>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</si>
  <si>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</si>
  <si>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</si>
  <si>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</si>
  <si>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</si>
  <si>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</si>
  <si>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</si>
  <si>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</si>
  <si>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</si>
  <si>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</si>
  <si>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</si>
  <si>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</si>
  <si>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</si>
  <si>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</si>
  <si>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</si>
  <si>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</si>
  <si>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</si>
  <si>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</si>
  <si>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</si>
  <si>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</si>
  <si>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</si>
  <si>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</si>
  <si>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</si>
  <si>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</si>
  <si>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</si>
  <si>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</si>
  <si>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</si>
  <si>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</si>
  <si>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</si>
  <si>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</si>
  <si>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</si>
  <si>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</si>
  <si>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</si>
  <si>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</si>
  <si>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</si>
  <si>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</si>
  <si>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</si>
  <si>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</si>
  <si>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</si>
  <si>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</si>
  <si>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</si>
  <si>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</si>
  <si>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</si>
  <si>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</si>
  <si>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</si>
  <si>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</si>
  <si>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</si>
  <si>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</si>
  <si>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</si>
  <si>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</si>
  <si>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</si>
  <si>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</si>
  <si>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</si>
  <si>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</si>
  <si>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</si>
  <si>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</si>
  <si>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</si>
  <si>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</si>
  <si>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</si>
  <si>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</si>
  <si>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</si>
  <si>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</si>
  <si>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</si>
  <si>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</si>
  <si>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</si>
  <si>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</si>
  <si>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</si>
  <si>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</si>
  <si>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</si>
  <si>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</si>
  <si>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</si>
  <si>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</si>
  <si>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</si>
  <si>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</si>
  <si>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</si>
  <si>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</si>
  <si>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</si>
  <si>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</si>
  <si>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</si>
  <si>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</si>
  <si>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</si>
  <si>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</si>
  <si>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</si>
  <si>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</si>
  <si>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</si>
  <si>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</si>
  <si>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</si>
  <si>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</si>
  <si>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</si>
  <si>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</si>
  <si>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</si>
  <si>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</si>
  <si>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</si>
  <si>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</si>
  <si>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</si>
  <si>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</si>
  <si>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</si>
  <si>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</si>
  <si>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</si>
  <si>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</si>
  <si>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</si>
  <si>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</si>
  <si>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</si>
  <si>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</si>
  <si>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</si>
  <si>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</si>
  <si>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</si>
  <si>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</si>
  <si>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</si>
  <si>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</si>
  <si>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</si>
  <si>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</si>
  <si>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</si>
  <si>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</si>
  <si>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</si>
  <si>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</si>
  <si>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</si>
  <si>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</si>
  <si>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</si>
  <si>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</si>
  <si>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</si>
  <si>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</si>
  <si>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</si>
  <si>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</si>
  <si>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</si>
  <si>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</si>
  <si>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</si>
  <si>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</si>
  <si>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</si>
  <si>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</si>
  <si>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</si>
  <si>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</si>
  <si>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</si>
  <si>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</si>
  <si>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</si>
  <si>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</si>
  <si>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</si>
  <si>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</si>
  <si>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</si>
  <si>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</si>
  <si>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</si>
  <si>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</si>
  <si>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</si>
  <si>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</si>
  <si>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</si>
  <si>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</si>
  <si>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</si>
  <si>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</si>
  <si>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</si>
  <si>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</si>
  <si>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</si>
  <si>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</si>
  <si>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</si>
  <si>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</si>
  <si>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</si>
  <si>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</si>
  <si>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</si>
  <si>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</si>
  <si>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</si>
  <si>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</si>
  <si>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</si>
  <si>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</si>
  <si>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</si>
  <si>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</si>
  <si>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</si>
  <si>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</si>
  <si>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</si>
  <si>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</si>
  <si>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</si>
  <si>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</si>
  <si>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</si>
  <si>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</si>
  <si>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</si>
  <si>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</si>
  <si>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</si>
  <si>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</si>
  <si>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</si>
  <si>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</si>
  <si>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</si>
  <si>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</si>
  <si>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</si>
  <si>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</si>
  <si>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</si>
  <si>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</si>
  <si>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</si>
  <si>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</si>
  <si>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</si>
  <si>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</si>
  <si>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</si>
  <si>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</si>
  <si>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</si>
  <si>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</si>
  <si>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</si>
  <si>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</si>
  <si>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</si>
  <si>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</si>
  <si>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</si>
  <si>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</si>
  <si>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</si>
  <si>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</si>
  <si>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</si>
  <si>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</si>
  <si>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</si>
  <si>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</si>
  <si>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</si>
  <si>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</si>
  <si>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</si>
  <si>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</si>
  <si>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</si>
  <si>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</si>
  <si>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</si>
  <si>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</si>
  <si>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</si>
  <si>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</si>
  <si>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</si>
  <si>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</si>
  <si>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</si>
  <si>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</si>
  <si>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</si>
  <si>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</si>
  <si>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</si>
  <si>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</si>
  <si>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</si>
  <si>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</si>
  <si>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</si>
  <si>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</si>
  <si>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</si>
  <si>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</si>
  <si>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</si>
  <si>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</si>
  <si>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</si>
  <si>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</si>
  <si>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</si>
  <si>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</si>
  <si>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</si>
  <si>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</si>
  <si>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</si>
  <si>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</si>
  <si>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</si>
  <si>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</si>
  <si>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</si>
  <si>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</si>
  <si>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</si>
  <si>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</si>
  <si>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</si>
  <si>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</si>
  <si>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</si>
  <si>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</si>
  <si>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</si>
  <si>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</si>
  <si>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</si>
  <si>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</si>
  <si>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</si>
  <si>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</si>
  <si>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</si>
  <si>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</si>
  <si>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</si>
  <si>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</si>
  <si>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</si>
  <si>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</si>
  <si>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</si>
  <si>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</si>
  <si>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</si>
  <si>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</si>
  <si>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</si>
  <si>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</si>
  <si>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</si>
  <si>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</si>
  <si>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</si>
  <si>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</si>
  <si>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</si>
  <si>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</si>
  <si>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</si>
  <si>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</si>
  <si>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</si>
  <si>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</si>
  <si>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</si>
  <si>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</si>
  <si>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</si>
  <si>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</si>
  <si>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</si>
  <si>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</si>
  <si>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</si>
  <si>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</si>
  <si>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</si>
  <si>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</si>
  <si>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</si>
  <si>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</si>
  <si>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</si>
  <si>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</si>
  <si>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</si>
  <si>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</si>
  <si>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</si>
  <si>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</si>
  <si>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</si>
  <si>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</si>
  <si>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</si>
  <si>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</si>
  <si>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</si>
  <si>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</si>
  <si>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</si>
  <si>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</si>
  <si>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</si>
  <si>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</si>
  <si>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</si>
  <si>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</si>
  <si>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</si>
  <si>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</si>
  <si>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</si>
  <si>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</si>
  <si>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</si>
  <si>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</si>
  <si>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</si>
  <si>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</si>
  <si>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</si>
  <si>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</si>
  <si>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</si>
  <si>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</si>
  <si>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</si>
  <si>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</si>
  <si>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</si>
  <si>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</si>
  <si>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</si>
  <si>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</si>
  <si>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</si>
  <si>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</si>
  <si>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</si>
  <si>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</si>
  <si>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</si>
  <si>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</si>
  <si>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</si>
  <si>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</si>
  <si>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</si>
  <si>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</si>
  <si>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</si>
  <si>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</si>
  <si>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</si>
  <si>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</si>
  <si>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</si>
  <si>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</si>
  <si>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</si>
  <si>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</si>
  <si>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</si>
  <si>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</si>
  <si>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</si>
  <si>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</si>
  <si>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</si>
  <si>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</si>
  <si>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</si>
  <si>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</si>
  <si>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</si>
  <si>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</si>
  <si>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</si>
  <si>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</si>
  <si>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</si>
  <si>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</si>
  <si>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</si>
  <si>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</si>
  <si>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</si>
  <si>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</si>
  <si>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</si>
  <si>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</si>
  <si>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</si>
  <si>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</si>
  <si>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</si>
  <si>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</si>
  <si>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</si>
  <si>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</si>
  <si>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</si>
  <si>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</si>
  <si>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</si>
  <si>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</si>
  <si>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</si>
  <si>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</si>
  <si>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</si>
  <si>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</si>
  <si>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</si>
  <si>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</si>
  <si>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</si>
  <si>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</si>
  <si>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</si>
  <si>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</si>
  <si>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</si>
  <si>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</si>
  <si>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</si>
  <si>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</si>
  <si>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</si>
  <si>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</si>
  <si>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</si>
  <si>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</si>
  <si>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</si>
  <si>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</si>
  <si>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</si>
  <si>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</si>
  <si>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</si>
  <si>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</si>
  <si>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</si>
  <si>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</si>
  <si>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</si>
  <si>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</si>
  <si>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</si>
  <si>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</si>
  <si>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</si>
  <si>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</si>
  <si>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</si>
  <si>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</si>
  <si>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</si>
  <si>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</si>
  <si>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</si>
  <si>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</si>
  <si>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</si>
  <si>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</si>
  <si>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210</t>
  </si>
  <si>
    <t>Swedish Issaquah</t>
  </si>
  <si>
    <t>751 NE Blakely Drive</t>
  </si>
  <si>
    <t>Issaquah, WA 98029</t>
  </si>
  <si>
    <t>King</t>
  </si>
  <si>
    <t>Rayburn Lewis</t>
  </si>
  <si>
    <t>Michael Hart M.D.</t>
  </si>
  <si>
    <t>425-313-4000</t>
  </si>
  <si>
    <t>Jeff Treasure</t>
  </si>
  <si>
    <t>12/31/2019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</si>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</sst>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37" fontId="7" fillId="0" borderId="0"/>
    <xf numFmtId="0" fontId="6" fillId="0" borderId="0"/>
    <xf numFmtId="37" fontId="15" fillId="0" borderId="0"/>
    <xf numFmtId="37" fontId="15" fillId="0" borderId="0"/>
    <xf numFmtId="37" fontId="15" fillId="0" borderId="0"/>
    <xf numFmtId="43" fontId="2" fillId="0" borderId="0" applyFont="0" applyFill="0" applyBorder="0" applyAlignment="0" applyProtection="0"/>
    <xf numFmtId="37" fontId="7" fillId="0" borderId="0"/>
    <xf numFmtId="0" fontId="1" fillId="0" borderId="0"/>
  </cellStyleXfs>
  <cellXfs count="287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3" borderId="0" xfId="0" applyFont="1" applyFill="1" applyAlignment="1" applyProtection="1">
      <alignment horizontal="center" vertical="center"/>
    </xf>
  </cellXfs>
  <cellStyles count="13">
    <cellStyle name="Comma" xfId="1" builtinId="3"/>
    <cellStyle name="Comma 10" xfId="10" xr:uid="{00000000-0005-0000-0000-000001000000}"/>
    <cellStyle name="Hyperlink" xfId="2" builtinId="8"/>
    <cellStyle name="Normal" xfId="0" builtinId="0"/>
    <cellStyle name="Normal 10 2 3" xfId="5" xr:uid="{00000000-0005-0000-0000-000004000000}"/>
    <cellStyle name="Normal 11" xfId="11" xr:uid="{00000000-0005-0000-0000-000005000000}"/>
    <cellStyle name="Normal 2" xfId="7" xr:uid="{00000000-0005-0000-0000-000006000000}"/>
    <cellStyle name="Normal 2 3" xfId="8" xr:uid="{00000000-0005-0000-0000-000007000000}"/>
    <cellStyle name="Normal 3" xfId="12" xr:uid="{00000000-0005-0000-0000-000008000000}"/>
    <cellStyle name="Normal 5" xfId="4" xr:uid="{00000000-0005-0000-0000-000009000000}"/>
    <cellStyle name="Normal 6" xfId="6" xr:uid="{00000000-0005-0000-0000-00000A000000}"/>
    <cellStyle name="Normal 9" xfId="9" xr:uid="{00000000-0005-0000-0000-00000B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S39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E41" sqref="E41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9381318.9999999963</v>
      </c>
      <c r="C48" s="245">
        <f>ROUND(((B48/CE61)*C61),0)</f>
        <v>1007886</v>
      </c>
      <c r="D48" s="245">
        <f>ROUND(((B48/CE61)*D61),0)</f>
        <v>0</v>
      </c>
      <c r="E48" s="195">
        <f>ROUND(((B48/CE61)*E61),0)</f>
        <v>1809694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165314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555315</v>
      </c>
      <c r="P48" s="195">
        <f>ROUND(((B48/CE61)*P61),0)</f>
        <v>970429</v>
      </c>
      <c r="Q48" s="195">
        <f>ROUND(((B48/CE61)*Q61),0)</f>
        <v>356812</v>
      </c>
      <c r="R48" s="195">
        <f>ROUND(((B48/CE61)*R61),0)</f>
        <v>48666</v>
      </c>
      <c r="S48" s="195">
        <f>ROUND(((B48/CE61)*S61),0)</f>
        <v>151511</v>
      </c>
      <c r="T48" s="195">
        <f>ROUND(((B48/CE61)*T61),0)</f>
        <v>47696</v>
      </c>
      <c r="U48" s="195">
        <f>ROUND(((B48/CE61)*U61),0)</f>
        <v>33809</v>
      </c>
      <c r="V48" s="195">
        <f>ROUND(((B48/CE61)*V61),0)</f>
        <v>312175</v>
      </c>
      <c r="W48" s="195">
        <f>ROUND(((B48/CE61)*W61),0)</f>
        <v>111282</v>
      </c>
      <c r="X48" s="195">
        <f>ROUND(((B48/CE61)*X61),0)</f>
        <v>253765</v>
      </c>
      <c r="Y48" s="195">
        <f>ROUND(((B48/CE61)*Y61),0)</f>
        <v>415856</v>
      </c>
      <c r="Z48" s="195">
        <f>ROUND(((B48/CE61)*Z61),0)</f>
        <v>0</v>
      </c>
      <c r="AA48" s="195">
        <f>ROUND(((B48/CE61)*AA61),0)</f>
        <v>20361</v>
      </c>
      <c r="AB48" s="195">
        <f>ROUND(((B48/CE61)*AB61),0)</f>
        <v>349716</v>
      </c>
      <c r="AC48" s="195">
        <f>ROUND(((B48/CE61)*AC61),0)</f>
        <v>224368</v>
      </c>
      <c r="AD48" s="195">
        <f>ROUND(((B48/CE61)*AD61),0)</f>
        <v>17147</v>
      </c>
      <c r="AE48" s="195">
        <f>ROUND(((B48/CE61)*AE61),0)</f>
        <v>208162</v>
      </c>
      <c r="AF48" s="195">
        <f>ROUND(((B48/CE61)*AF61),0)</f>
        <v>0</v>
      </c>
      <c r="AG48" s="195">
        <f>ROUND(((B48/CE61)*AG61),0)</f>
        <v>649035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101557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9703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190053</v>
      </c>
      <c r="AZ48" s="195">
        <f>ROUND(((B48/CE61)*AZ61),0)</f>
        <v>41931</v>
      </c>
      <c r="BA48" s="195">
        <f>ROUND(((B48/CE61)*BA61),0)</f>
        <v>7119</v>
      </c>
      <c r="BB48" s="195">
        <f>ROUND(((B48/CE61)*BB61),0)</f>
        <v>271514</v>
      </c>
      <c r="BC48" s="195">
        <f>ROUND(((B48/CE61)*BC61),0)</f>
        <v>0</v>
      </c>
      <c r="BD48" s="195">
        <f>ROUND(((B48/CE61)*BD61),0)</f>
        <v>170</v>
      </c>
      <c r="BE48" s="195">
        <f>ROUND(((B48/CE61)*BE61),0)</f>
        <v>227174</v>
      </c>
      <c r="BF48" s="195">
        <f>ROUND(((B48/CE61)*BF61),0)</f>
        <v>242460</v>
      </c>
      <c r="BG48" s="195">
        <f>ROUND(((B48/CE61)*BG61),0)</f>
        <v>0</v>
      </c>
      <c r="BH48" s="195">
        <f>ROUND(((B48/CE61)*BH61),0)</f>
        <v>26537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270339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10079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25730</v>
      </c>
      <c r="BX48" s="195">
        <f>ROUND(((B48/CE61)*BX61),0)</f>
        <v>0</v>
      </c>
      <c r="BY48" s="195">
        <f>ROUND(((B48/CE61)*BY61),0)</f>
        <v>115764</v>
      </c>
      <c r="BZ48" s="195">
        <f>ROUND(((B48/CE61)*BZ61),0)</f>
        <v>0</v>
      </c>
      <c r="CA48" s="195">
        <f>ROUND(((B48/CE61)*CA61),0)</f>
        <v>33</v>
      </c>
      <c r="CB48" s="195">
        <f>ROUND(((B48/CE61)*CB61),0)</f>
        <v>0</v>
      </c>
      <c r="CC48" s="195">
        <f>ROUND(((B48/CE61)*CC61),0)</f>
        <v>132156</v>
      </c>
      <c r="CD48" s="195"/>
      <c r="CE48" s="195">
        <f>SUM(C48:CD48)</f>
        <v>9381318</v>
      </c>
    </row>
    <row r="49" spans="1:84" ht="12.6" customHeight="1" x14ac:dyDescent="0.2">
      <c r="A49" s="175" t="s">
        <v>206</v>
      </c>
      <c r="B49" s="195">
        <f>B47+B48</f>
        <v>9381318.9999999963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14950654.619999999</v>
      </c>
      <c r="C52" s="195">
        <f>ROUND((B52/(CE76+CF76)*C76),0)</f>
        <v>246270</v>
      </c>
      <c r="D52" s="195">
        <f>ROUND((B52/(CE76+CF76)*D76),0)</f>
        <v>0</v>
      </c>
      <c r="E52" s="195">
        <f>ROUND((B52/(CE76+CF76)*E76),0)</f>
        <v>1457285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142880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304127</v>
      </c>
      <c r="P52" s="195">
        <f>ROUND((B52/(CE76+CF76)*P76),0)</f>
        <v>727086</v>
      </c>
      <c r="Q52" s="195">
        <f>ROUND((B52/(CE76+CF76)*Q76),0)</f>
        <v>359720</v>
      </c>
      <c r="R52" s="195">
        <f>ROUND((B52/(CE76+CF76)*R76),0)</f>
        <v>0</v>
      </c>
      <c r="S52" s="195">
        <f>ROUND((B52/(CE76+CF76)*S76),0)</f>
        <v>205608</v>
      </c>
      <c r="T52" s="195">
        <f>ROUND((B52/(CE76+CF76)*T76),0)</f>
        <v>47364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77108</v>
      </c>
      <c r="Y52" s="195">
        <f>ROUND((B52/(CE76+CF76)*Y76),0)</f>
        <v>276443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101199</v>
      </c>
      <c r="AC52" s="195">
        <f>ROUND((B52/(CE76+CF76)*AC76),0)</f>
        <v>43797</v>
      </c>
      <c r="AD52" s="195">
        <f>ROUND((B52/(CE76+CF76)*AD76),0)</f>
        <v>24421</v>
      </c>
      <c r="AE52" s="195">
        <f>ROUND((B52/(CE76+CF76)*AE76),0)</f>
        <v>157753</v>
      </c>
      <c r="AF52" s="195">
        <f>ROUND((B52/(CE76+CF76)*AF76),0)</f>
        <v>0</v>
      </c>
      <c r="AG52" s="195">
        <f>ROUND((B52/(CE76+CF76)*AG76),0)</f>
        <v>437472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26767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23161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303597</v>
      </c>
      <c r="AZ52" s="195">
        <f>ROUND((B52/(CE76+CF76)*AZ76),0)</f>
        <v>0</v>
      </c>
      <c r="BA52" s="195">
        <f>ROUND((B52/(CE76+CF76)*BA76),0)</f>
        <v>17415</v>
      </c>
      <c r="BB52" s="195">
        <f>ROUND((B52/(CE76+CF76)*BB76),0)</f>
        <v>1989</v>
      </c>
      <c r="BC52" s="195">
        <f>ROUND((B52/(CE76+CF76)*BC76),0)</f>
        <v>0</v>
      </c>
      <c r="BD52" s="195">
        <f>ROUND((B52/(CE76+CF76)*BD76),0)</f>
        <v>172953</v>
      </c>
      <c r="BE52" s="195">
        <f>ROUND((B52/(CE76+CF76)*BE76),0)</f>
        <v>8773509</v>
      </c>
      <c r="BF52" s="195">
        <f>ROUND((B52/(CE76+CF76)*BF76),0)</f>
        <v>91424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248127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19478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16296</v>
      </c>
      <c r="BX52" s="195">
        <f>ROUND((B52/(CE76+CF76)*BX76),0)</f>
        <v>0</v>
      </c>
      <c r="BY52" s="195">
        <f>ROUND((B52/(CE76+CF76)*BY76),0)</f>
        <v>5169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642237</v>
      </c>
      <c r="CD52" s="195"/>
      <c r="CE52" s="195">
        <f>SUM(C52:CD52)</f>
        <v>14950655</v>
      </c>
    </row>
    <row r="53" spans="1:84" ht="12.6" customHeight="1" x14ac:dyDescent="0.2">
      <c r="A53" s="175" t="s">
        <v>206</v>
      </c>
      <c r="B53" s="195">
        <f>B51+B52</f>
        <v>14950654.619999999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6265.9900329888351</v>
      </c>
      <c r="D59" s="184">
        <v>0</v>
      </c>
      <c r="E59" s="184">
        <v>15702.189595149681</v>
      </c>
      <c r="F59" s="184">
        <v>0</v>
      </c>
      <c r="G59" s="184">
        <v>0</v>
      </c>
      <c r="H59" s="184">
        <v>0</v>
      </c>
      <c r="I59" s="184">
        <v>0</v>
      </c>
      <c r="J59" s="184">
        <v>2281</v>
      </c>
      <c r="K59" s="184">
        <v>-0.17962813851295323</v>
      </c>
      <c r="L59" s="184">
        <v>0</v>
      </c>
      <c r="M59" s="184">
        <v>0</v>
      </c>
      <c r="N59" s="184">
        <v>0</v>
      </c>
      <c r="O59" s="184">
        <v>1569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158021.94</v>
      </c>
      <c r="AZ59" s="185">
        <v>0</v>
      </c>
      <c r="BA59" s="248"/>
      <c r="BB59" s="248"/>
      <c r="BC59" s="248"/>
      <c r="BD59" s="248"/>
      <c r="BE59" s="185">
        <v>677159.32545400038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63.33000000000002</v>
      </c>
      <c r="D60" s="187">
        <v>0</v>
      </c>
      <c r="E60" s="187">
        <v>137.85</v>
      </c>
      <c r="F60" s="223">
        <v>0</v>
      </c>
      <c r="G60" s="187">
        <v>0</v>
      </c>
      <c r="H60" s="187">
        <v>0</v>
      </c>
      <c r="I60" s="187">
        <v>0</v>
      </c>
      <c r="J60" s="223">
        <v>8.7899999999999991</v>
      </c>
      <c r="K60" s="187">
        <v>0</v>
      </c>
      <c r="L60" s="187">
        <v>0</v>
      </c>
      <c r="M60" s="187">
        <v>0</v>
      </c>
      <c r="N60" s="187">
        <v>0</v>
      </c>
      <c r="O60" s="187">
        <v>37.04</v>
      </c>
      <c r="P60" s="221">
        <v>70.449999999999974</v>
      </c>
      <c r="Q60" s="221">
        <v>20.25</v>
      </c>
      <c r="R60" s="221">
        <v>3.9099999999999997</v>
      </c>
      <c r="S60" s="221">
        <v>15.360000000000001</v>
      </c>
      <c r="T60" s="221">
        <v>3.24</v>
      </c>
      <c r="U60" s="221">
        <v>2.5899999999999994</v>
      </c>
      <c r="V60" s="221">
        <v>18.490000000000002</v>
      </c>
      <c r="W60" s="221">
        <v>6.25</v>
      </c>
      <c r="X60" s="221">
        <v>15.799999999999999</v>
      </c>
      <c r="Y60" s="221">
        <v>33.760000000000005</v>
      </c>
      <c r="Z60" s="221">
        <v>0</v>
      </c>
      <c r="AA60" s="221">
        <v>1.17</v>
      </c>
      <c r="AB60" s="221">
        <v>21.520000000000003</v>
      </c>
      <c r="AC60" s="221">
        <v>14.43</v>
      </c>
      <c r="AD60" s="221">
        <v>0.96</v>
      </c>
      <c r="AE60" s="221">
        <v>14.879999999999997</v>
      </c>
      <c r="AF60" s="221">
        <v>0</v>
      </c>
      <c r="AG60" s="221">
        <v>48.41</v>
      </c>
      <c r="AH60" s="221">
        <v>0</v>
      </c>
      <c r="AI60" s="221">
        <v>0</v>
      </c>
      <c r="AJ60" s="221">
        <v>6.78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0.62</v>
      </c>
      <c r="AW60" s="221">
        <v>0</v>
      </c>
      <c r="AX60" s="221">
        <v>0</v>
      </c>
      <c r="AY60" s="221">
        <v>25.03</v>
      </c>
      <c r="AZ60" s="221">
        <v>5.71</v>
      </c>
      <c r="BA60" s="221">
        <v>1.4100000000000001</v>
      </c>
      <c r="BB60" s="221">
        <v>18.259999999999998</v>
      </c>
      <c r="BC60" s="221">
        <v>0</v>
      </c>
      <c r="BD60" s="221">
        <v>0.03</v>
      </c>
      <c r="BE60" s="221">
        <v>24.660000000000004</v>
      </c>
      <c r="BF60" s="221">
        <v>33.51</v>
      </c>
      <c r="BG60" s="221">
        <v>0</v>
      </c>
      <c r="BH60" s="221">
        <v>1.77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11.3</v>
      </c>
      <c r="BO60" s="221">
        <v>0</v>
      </c>
      <c r="BP60" s="221">
        <v>0</v>
      </c>
      <c r="BQ60" s="221">
        <v>0</v>
      </c>
      <c r="BR60" s="221">
        <v>0</v>
      </c>
      <c r="BS60" s="221">
        <v>1.47</v>
      </c>
      <c r="BT60" s="221">
        <v>0</v>
      </c>
      <c r="BU60" s="221">
        <v>0</v>
      </c>
      <c r="BV60" s="221">
        <v>0</v>
      </c>
      <c r="BW60" s="221">
        <v>2.6</v>
      </c>
      <c r="BX60" s="221">
        <v>0</v>
      </c>
      <c r="BY60" s="221">
        <v>6.02</v>
      </c>
      <c r="BZ60" s="221">
        <v>0</v>
      </c>
      <c r="CA60" s="221">
        <v>0</v>
      </c>
      <c r="CB60" s="221">
        <v>0</v>
      </c>
      <c r="CC60" s="221">
        <v>15.34</v>
      </c>
      <c r="CD60" s="249" t="s">
        <v>221</v>
      </c>
      <c r="CE60" s="251">
        <f t="shared" ref="CE60:CE70" si="0">SUM(C60:CD60)</f>
        <v>692.9899999999999</v>
      </c>
    </row>
    <row r="61" spans="1:84" ht="12.6" customHeight="1" x14ac:dyDescent="0.2">
      <c r="A61" s="171" t="s">
        <v>235</v>
      </c>
      <c r="B61" s="175"/>
      <c r="C61" s="184">
        <v>7679123.669999999</v>
      </c>
      <c r="D61" s="184">
        <v>0</v>
      </c>
      <c r="E61" s="184">
        <v>13788124.010000004</v>
      </c>
      <c r="F61" s="185">
        <v>0</v>
      </c>
      <c r="G61" s="184">
        <v>0</v>
      </c>
      <c r="H61" s="184">
        <v>0</v>
      </c>
      <c r="I61" s="185">
        <v>0</v>
      </c>
      <c r="J61" s="185">
        <v>1259536.2</v>
      </c>
      <c r="K61" s="185">
        <v>0</v>
      </c>
      <c r="L61" s="185">
        <v>0</v>
      </c>
      <c r="M61" s="184">
        <v>0</v>
      </c>
      <c r="N61" s="184">
        <v>0</v>
      </c>
      <c r="O61" s="184">
        <v>4230968.2100000009</v>
      </c>
      <c r="P61" s="185">
        <v>7393731.6500000013</v>
      </c>
      <c r="Q61" s="185">
        <v>2718564.46</v>
      </c>
      <c r="R61" s="185">
        <v>370787.54000000004</v>
      </c>
      <c r="S61" s="185">
        <v>1154366.2399999998</v>
      </c>
      <c r="T61" s="185">
        <v>363393.86999999994</v>
      </c>
      <c r="U61" s="185">
        <v>257592.83</v>
      </c>
      <c r="V61" s="185">
        <v>2378473.3299999996</v>
      </c>
      <c r="W61" s="185">
        <v>847858.04</v>
      </c>
      <c r="X61" s="185">
        <v>1933447.79</v>
      </c>
      <c r="Y61" s="185">
        <v>3168423.0100000007</v>
      </c>
      <c r="Z61" s="185">
        <v>0</v>
      </c>
      <c r="AA61" s="185">
        <v>155129.92000000001</v>
      </c>
      <c r="AB61" s="185">
        <v>2664501.0599999996</v>
      </c>
      <c r="AC61" s="185">
        <v>1709470.0299999998</v>
      </c>
      <c r="AD61" s="185">
        <v>130640.49000000002</v>
      </c>
      <c r="AE61" s="185">
        <v>1585991.57</v>
      </c>
      <c r="AF61" s="185">
        <v>0</v>
      </c>
      <c r="AG61" s="185">
        <v>4945021.7200000007</v>
      </c>
      <c r="AH61" s="185">
        <v>0</v>
      </c>
      <c r="AI61" s="185">
        <v>0</v>
      </c>
      <c r="AJ61" s="185">
        <v>773764.78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73929.25</v>
      </c>
      <c r="AW61" s="185">
        <v>0</v>
      </c>
      <c r="AX61" s="185">
        <v>0</v>
      </c>
      <c r="AY61" s="185">
        <v>1448024.2600000002</v>
      </c>
      <c r="AZ61" s="185">
        <v>319476.15999999997</v>
      </c>
      <c r="BA61" s="185">
        <v>54237.14</v>
      </c>
      <c r="BB61" s="185">
        <v>2068678.6099999999</v>
      </c>
      <c r="BC61" s="185">
        <v>0</v>
      </c>
      <c r="BD61" s="185">
        <v>1294.4299999999998</v>
      </c>
      <c r="BE61" s="185">
        <v>1730847.5000000002</v>
      </c>
      <c r="BF61" s="185">
        <v>1847313.1199999999</v>
      </c>
      <c r="BG61" s="185">
        <v>0</v>
      </c>
      <c r="BH61" s="185">
        <v>202189.82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2059723.81</v>
      </c>
      <c r="BO61" s="185">
        <v>0</v>
      </c>
      <c r="BP61" s="185">
        <v>0</v>
      </c>
      <c r="BQ61" s="185">
        <v>0</v>
      </c>
      <c r="BR61" s="185">
        <v>0</v>
      </c>
      <c r="BS61" s="185">
        <v>76791.850000000006</v>
      </c>
      <c r="BT61" s="185">
        <v>0</v>
      </c>
      <c r="BU61" s="185">
        <v>0</v>
      </c>
      <c r="BV61" s="185">
        <v>0</v>
      </c>
      <c r="BW61" s="185">
        <v>196036.20999999996</v>
      </c>
      <c r="BX61" s="185">
        <v>0</v>
      </c>
      <c r="BY61" s="185">
        <v>882011.8600000001</v>
      </c>
      <c r="BZ61" s="185">
        <v>0</v>
      </c>
      <c r="CA61" s="185">
        <v>252.41</v>
      </c>
      <c r="CB61" s="185">
        <v>0</v>
      </c>
      <c r="CC61" s="185">
        <v>1006901.8399999999</v>
      </c>
      <c r="CD61" s="249" t="s">
        <v>221</v>
      </c>
      <c r="CE61" s="195">
        <f t="shared" si="0"/>
        <v>71476618.689999983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1007886</v>
      </c>
      <c r="D62" s="195">
        <f t="shared" si="1"/>
        <v>0</v>
      </c>
      <c r="E62" s="195">
        <f t="shared" si="1"/>
        <v>1809694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165314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555315</v>
      </c>
      <c r="P62" s="195">
        <f t="shared" si="1"/>
        <v>970429</v>
      </c>
      <c r="Q62" s="195">
        <f t="shared" si="1"/>
        <v>356812</v>
      </c>
      <c r="R62" s="195">
        <f t="shared" si="1"/>
        <v>48666</v>
      </c>
      <c r="S62" s="195">
        <f t="shared" si="1"/>
        <v>151511</v>
      </c>
      <c r="T62" s="195">
        <f t="shared" si="1"/>
        <v>47696</v>
      </c>
      <c r="U62" s="195">
        <f t="shared" si="1"/>
        <v>33809</v>
      </c>
      <c r="V62" s="195">
        <f t="shared" si="1"/>
        <v>312175</v>
      </c>
      <c r="W62" s="195">
        <f t="shared" si="1"/>
        <v>111282</v>
      </c>
      <c r="X62" s="195">
        <f t="shared" si="1"/>
        <v>253765</v>
      </c>
      <c r="Y62" s="195">
        <f t="shared" si="1"/>
        <v>415856</v>
      </c>
      <c r="Z62" s="195">
        <f t="shared" si="1"/>
        <v>0</v>
      </c>
      <c r="AA62" s="195">
        <f t="shared" si="1"/>
        <v>20361</v>
      </c>
      <c r="AB62" s="195">
        <f t="shared" si="1"/>
        <v>349716</v>
      </c>
      <c r="AC62" s="195">
        <f t="shared" si="1"/>
        <v>224368</v>
      </c>
      <c r="AD62" s="195">
        <f t="shared" si="1"/>
        <v>17147</v>
      </c>
      <c r="AE62" s="195">
        <f t="shared" si="1"/>
        <v>208162</v>
      </c>
      <c r="AF62" s="195">
        <f t="shared" si="1"/>
        <v>0</v>
      </c>
      <c r="AG62" s="195">
        <f t="shared" si="1"/>
        <v>649035</v>
      </c>
      <c r="AH62" s="195">
        <f t="shared" si="1"/>
        <v>0</v>
      </c>
      <c r="AI62" s="195">
        <f t="shared" si="1"/>
        <v>0</v>
      </c>
      <c r="AJ62" s="195">
        <f t="shared" si="1"/>
        <v>101557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9703</v>
      </c>
      <c r="AW62" s="195">
        <f t="shared" si="1"/>
        <v>0</v>
      </c>
      <c r="AX62" s="195">
        <f t="shared" si="1"/>
        <v>0</v>
      </c>
      <c r="AY62" s="195">
        <f>ROUND(AY47+AY48,0)</f>
        <v>190053</v>
      </c>
      <c r="AZ62" s="195">
        <f>ROUND(AZ47+AZ48,0)</f>
        <v>41931</v>
      </c>
      <c r="BA62" s="195">
        <f>ROUND(BA47+BA48,0)</f>
        <v>7119</v>
      </c>
      <c r="BB62" s="195">
        <f t="shared" si="1"/>
        <v>271514</v>
      </c>
      <c r="BC62" s="195">
        <f t="shared" si="1"/>
        <v>0</v>
      </c>
      <c r="BD62" s="195">
        <f t="shared" si="1"/>
        <v>170</v>
      </c>
      <c r="BE62" s="195">
        <f t="shared" si="1"/>
        <v>227174</v>
      </c>
      <c r="BF62" s="195">
        <f t="shared" si="1"/>
        <v>242460</v>
      </c>
      <c r="BG62" s="195">
        <f t="shared" si="1"/>
        <v>0</v>
      </c>
      <c r="BH62" s="195">
        <f t="shared" si="1"/>
        <v>26537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270339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10079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25730</v>
      </c>
      <c r="BX62" s="195">
        <f t="shared" si="2"/>
        <v>0</v>
      </c>
      <c r="BY62" s="195">
        <f t="shared" si="2"/>
        <v>115764</v>
      </c>
      <c r="BZ62" s="195">
        <f t="shared" si="2"/>
        <v>0</v>
      </c>
      <c r="CA62" s="195">
        <f t="shared" si="2"/>
        <v>33</v>
      </c>
      <c r="CB62" s="195">
        <f t="shared" si="2"/>
        <v>0</v>
      </c>
      <c r="CC62" s="195">
        <f t="shared" si="2"/>
        <v>132156</v>
      </c>
      <c r="CD62" s="249" t="s">
        <v>221</v>
      </c>
      <c r="CE62" s="195">
        <f t="shared" si="0"/>
        <v>9381318</v>
      </c>
      <c r="CF62" s="252"/>
    </row>
    <row r="63" spans="1:84" ht="12.6" customHeight="1" x14ac:dyDescent="0.2">
      <c r="A63" s="171" t="s">
        <v>236</v>
      </c>
      <c r="B63" s="175"/>
      <c r="C63" s="184">
        <v>10978.44</v>
      </c>
      <c r="D63" s="184">
        <v>0</v>
      </c>
      <c r="E63" s="184">
        <v>17900.010000000002</v>
      </c>
      <c r="F63" s="185">
        <v>0</v>
      </c>
      <c r="G63" s="184">
        <v>0</v>
      </c>
      <c r="H63" s="184">
        <v>0</v>
      </c>
      <c r="I63" s="185">
        <v>0</v>
      </c>
      <c r="J63" s="185">
        <v>979310.22000000009</v>
      </c>
      <c r="K63" s="185">
        <v>0</v>
      </c>
      <c r="L63" s="185">
        <v>0</v>
      </c>
      <c r="M63" s="184">
        <v>0</v>
      </c>
      <c r="N63" s="184">
        <v>0</v>
      </c>
      <c r="O63" s="184">
        <v>1360718.3599999999</v>
      </c>
      <c r="P63" s="185">
        <v>39327.800000000003</v>
      </c>
      <c r="Q63" s="185">
        <v>0</v>
      </c>
      <c r="R63" s="185">
        <v>84712.5</v>
      </c>
      <c r="S63" s="185">
        <v>0</v>
      </c>
      <c r="T63" s="185">
        <v>0</v>
      </c>
      <c r="U63" s="185">
        <v>749048.36999999988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175279.09</v>
      </c>
      <c r="AC63" s="185">
        <v>7000.02</v>
      </c>
      <c r="AD63" s="185">
        <v>0</v>
      </c>
      <c r="AE63" s="185">
        <v>0</v>
      </c>
      <c r="AF63" s="185">
        <v>0</v>
      </c>
      <c r="AG63" s="185">
        <v>866893.94000000018</v>
      </c>
      <c r="AH63" s="185">
        <v>0</v>
      </c>
      <c r="AI63" s="185">
        <v>0</v>
      </c>
      <c r="AJ63" s="185">
        <v>1200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5601.1400000000012</v>
      </c>
      <c r="BC63" s="185">
        <v>0</v>
      </c>
      <c r="BD63" s="185">
        <v>0</v>
      </c>
      <c r="BE63" s="185">
        <v>170003.06999999998</v>
      </c>
      <c r="BF63" s="185">
        <v>48317.780000000006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269154.19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23000.009999999995</v>
      </c>
      <c r="BX63" s="185">
        <v>0</v>
      </c>
      <c r="BY63" s="185">
        <v>0</v>
      </c>
      <c r="BZ63" s="185">
        <v>0</v>
      </c>
      <c r="CA63" s="185">
        <v>31342.29</v>
      </c>
      <c r="CB63" s="185">
        <v>0</v>
      </c>
      <c r="CC63" s="185">
        <v>0</v>
      </c>
      <c r="CD63" s="249" t="s">
        <v>221</v>
      </c>
      <c r="CE63" s="195">
        <f t="shared" si="0"/>
        <v>4839787.2299999995</v>
      </c>
      <c r="CF63" s="252"/>
    </row>
    <row r="64" spans="1:84" ht="12.6" customHeight="1" x14ac:dyDescent="0.2">
      <c r="A64" s="171" t="s">
        <v>237</v>
      </c>
      <c r="B64" s="175"/>
      <c r="C64" s="184">
        <v>91483.819999999992</v>
      </c>
      <c r="D64" s="184">
        <v>0</v>
      </c>
      <c r="E64" s="185">
        <v>1156730.8199999998</v>
      </c>
      <c r="F64" s="185">
        <v>0</v>
      </c>
      <c r="G64" s="184">
        <v>0</v>
      </c>
      <c r="H64" s="184">
        <v>0</v>
      </c>
      <c r="I64" s="185">
        <v>0</v>
      </c>
      <c r="J64" s="185">
        <v>63289.289999999994</v>
      </c>
      <c r="K64" s="185">
        <v>0</v>
      </c>
      <c r="L64" s="185">
        <v>0</v>
      </c>
      <c r="M64" s="184">
        <v>0</v>
      </c>
      <c r="N64" s="184">
        <v>0</v>
      </c>
      <c r="O64" s="184">
        <v>496321.07999999996</v>
      </c>
      <c r="P64" s="185">
        <v>9251076.370000001</v>
      </c>
      <c r="Q64" s="185">
        <v>61725.94000000001</v>
      </c>
      <c r="R64" s="185">
        <v>261300.22999999998</v>
      </c>
      <c r="S64" s="185">
        <v>4307974.6499999994</v>
      </c>
      <c r="T64" s="185">
        <v>141909.19</v>
      </c>
      <c r="U64" s="185">
        <v>916987.80999999994</v>
      </c>
      <c r="V64" s="185">
        <v>1119019.6500000001</v>
      </c>
      <c r="W64" s="185">
        <v>148865.62</v>
      </c>
      <c r="X64" s="185">
        <v>511966.55000000005</v>
      </c>
      <c r="Y64" s="185">
        <v>518516.41000000003</v>
      </c>
      <c r="Z64" s="185">
        <v>0</v>
      </c>
      <c r="AA64" s="185">
        <v>56536.65</v>
      </c>
      <c r="AB64" s="185">
        <v>10178663.41</v>
      </c>
      <c r="AC64" s="185">
        <v>197387.02000000002</v>
      </c>
      <c r="AD64" s="185">
        <v>14392.44</v>
      </c>
      <c r="AE64" s="185">
        <v>10036.959999999999</v>
      </c>
      <c r="AF64" s="185">
        <v>0</v>
      </c>
      <c r="AG64" s="185">
        <v>730424.31999999995</v>
      </c>
      <c r="AH64" s="185">
        <v>0</v>
      </c>
      <c r="AI64" s="185">
        <v>0</v>
      </c>
      <c r="AJ64" s="185">
        <v>92521.81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237395.11000000004</v>
      </c>
      <c r="AZ64" s="185">
        <v>283391.52</v>
      </c>
      <c r="BA64" s="185">
        <v>9526</v>
      </c>
      <c r="BB64" s="185">
        <v>1710.48</v>
      </c>
      <c r="BC64" s="185">
        <v>0</v>
      </c>
      <c r="BD64" s="185">
        <v>125195.98</v>
      </c>
      <c r="BE64" s="185">
        <v>344357.65999999992</v>
      </c>
      <c r="BF64" s="185">
        <v>277295.07999999996</v>
      </c>
      <c r="BG64" s="185">
        <v>0</v>
      </c>
      <c r="BH64" s="185">
        <v>43.8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357756.19999999995</v>
      </c>
      <c r="BO64" s="185">
        <v>0</v>
      </c>
      <c r="BP64" s="185">
        <v>0</v>
      </c>
      <c r="BQ64" s="185">
        <v>0</v>
      </c>
      <c r="BR64" s="185">
        <v>0</v>
      </c>
      <c r="BS64" s="185">
        <v>7568.09</v>
      </c>
      <c r="BT64" s="185">
        <v>0</v>
      </c>
      <c r="BU64" s="185">
        <v>0</v>
      </c>
      <c r="BV64" s="185">
        <v>0</v>
      </c>
      <c r="BW64" s="185">
        <v>311.64999999999998</v>
      </c>
      <c r="BX64" s="185">
        <v>0</v>
      </c>
      <c r="BY64" s="185">
        <v>541.14</v>
      </c>
      <c r="BZ64" s="185">
        <v>0</v>
      </c>
      <c r="CA64" s="185">
        <v>0</v>
      </c>
      <c r="CB64" s="185">
        <v>0</v>
      </c>
      <c r="CC64" s="185">
        <v>263287.55</v>
      </c>
      <c r="CD64" s="249" t="s">
        <v>221</v>
      </c>
      <c r="CE64" s="195">
        <f t="shared" si="0"/>
        <v>32235510.299999997</v>
      </c>
      <c r="CF64" s="252"/>
    </row>
    <row r="65" spans="1:84" ht="12.6" customHeight="1" x14ac:dyDescent="0.2">
      <c r="A65" s="171" t="s">
        <v>238</v>
      </c>
      <c r="B65" s="175"/>
      <c r="C65" s="184">
        <v>2974.58</v>
      </c>
      <c r="D65" s="184">
        <v>0</v>
      </c>
      <c r="E65" s="184">
        <v>2552.65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736.95</v>
      </c>
      <c r="P65" s="185">
        <v>2362.83</v>
      </c>
      <c r="Q65" s="185">
        <v>652.59999999999991</v>
      </c>
      <c r="R65" s="185">
        <v>0</v>
      </c>
      <c r="S65" s="185">
        <v>0</v>
      </c>
      <c r="T65" s="185">
        <v>0</v>
      </c>
      <c r="U65" s="185">
        <v>525</v>
      </c>
      <c r="V65" s="185">
        <v>904.6099999999999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600</v>
      </c>
      <c r="AC65" s="185">
        <v>1166.6300000000001</v>
      </c>
      <c r="AD65" s="185">
        <v>0</v>
      </c>
      <c r="AE65" s="185">
        <v>600</v>
      </c>
      <c r="AF65" s="185">
        <v>0</v>
      </c>
      <c r="AG65" s="185">
        <v>1618.51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667.78</v>
      </c>
      <c r="AZ65" s="185">
        <v>1110.23</v>
      </c>
      <c r="BA65" s="185">
        <v>0</v>
      </c>
      <c r="BB65" s="185">
        <v>4055.8599999999997</v>
      </c>
      <c r="BC65" s="185">
        <v>0</v>
      </c>
      <c r="BD65" s="185">
        <v>0</v>
      </c>
      <c r="BE65" s="185">
        <v>1478107.92</v>
      </c>
      <c r="BF65" s="185">
        <v>304359.11000000004</v>
      </c>
      <c r="BG65" s="185">
        <v>0</v>
      </c>
      <c r="BH65" s="185">
        <v>1184.2299999999998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8266.07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4005.12</v>
      </c>
      <c r="BX65" s="185">
        <v>0</v>
      </c>
      <c r="BY65" s="185">
        <v>350</v>
      </c>
      <c r="BZ65" s="185">
        <v>0</v>
      </c>
      <c r="CA65" s="185">
        <v>0</v>
      </c>
      <c r="CB65" s="185">
        <v>0</v>
      </c>
      <c r="CC65" s="185">
        <v>563.74</v>
      </c>
      <c r="CD65" s="249" t="s">
        <v>221</v>
      </c>
      <c r="CE65" s="195">
        <f t="shared" si="0"/>
        <v>1817664.4200000002</v>
      </c>
      <c r="CF65" s="252"/>
    </row>
    <row r="66" spans="1:84" ht="12.6" customHeight="1" x14ac:dyDescent="0.2">
      <c r="A66" s="171" t="s">
        <v>239</v>
      </c>
      <c r="B66" s="175"/>
      <c r="C66" s="184">
        <v>136753.25</v>
      </c>
      <c r="D66" s="184">
        <v>0</v>
      </c>
      <c r="E66" s="184">
        <v>369822.74999999994</v>
      </c>
      <c r="F66" s="184">
        <v>0</v>
      </c>
      <c r="G66" s="184">
        <v>0</v>
      </c>
      <c r="H66" s="184">
        <v>0</v>
      </c>
      <c r="I66" s="184">
        <v>0</v>
      </c>
      <c r="J66" s="184">
        <v>19169.400000000001</v>
      </c>
      <c r="K66" s="185">
        <v>0</v>
      </c>
      <c r="L66" s="185">
        <v>0</v>
      </c>
      <c r="M66" s="184">
        <v>0</v>
      </c>
      <c r="N66" s="184">
        <v>0</v>
      </c>
      <c r="O66" s="185">
        <v>4356.8500000000004</v>
      </c>
      <c r="P66" s="185">
        <v>1213222.6499999999</v>
      </c>
      <c r="Q66" s="185">
        <v>5935.52</v>
      </c>
      <c r="R66" s="185">
        <v>1693.1399999999999</v>
      </c>
      <c r="S66" s="184">
        <v>257409.90999999997</v>
      </c>
      <c r="T66" s="184">
        <v>85.440000000000012</v>
      </c>
      <c r="U66" s="185">
        <v>4927122.129999999</v>
      </c>
      <c r="V66" s="185">
        <v>802438.07000000018</v>
      </c>
      <c r="W66" s="185">
        <v>269083.73</v>
      </c>
      <c r="X66" s="185">
        <v>304332.51</v>
      </c>
      <c r="Y66" s="185">
        <v>1053969.4400000002</v>
      </c>
      <c r="Z66" s="185">
        <v>0</v>
      </c>
      <c r="AA66" s="185">
        <v>23952.720000000001</v>
      </c>
      <c r="AB66" s="185">
        <v>75255.600000000006</v>
      </c>
      <c r="AC66" s="185">
        <v>4101.8500000000004</v>
      </c>
      <c r="AD66" s="185">
        <v>191.9</v>
      </c>
      <c r="AE66" s="185">
        <v>2961.89</v>
      </c>
      <c r="AF66" s="185">
        <v>0</v>
      </c>
      <c r="AG66" s="185">
        <v>9924.81</v>
      </c>
      <c r="AH66" s="185">
        <v>0</v>
      </c>
      <c r="AI66" s="185">
        <v>0</v>
      </c>
      <c r="AJ66" s="185">
        <v>191252.27000000002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147.58000000000001</v>
      </c>
      <c r="AU66" s="185">
        <v>0</v>
      </c>
      <c r="AV66" s="185">
        <v>0</v>
      </c>
      <c r="AW66" s="185">
        <v>0</v>
      </c>
      <c r="AX66" s="185">
        <v>0</v>
      </c>
      <c r="AY66" s="185">
        <v>86390.99</v>
      </c>
      <c r="AZ66" s="185">
        <v>10091.600000000002</v>
      </c>
      <c r="BA66" s="185">
        <v>783041.37</v>
      </c>
      <c r="BB66" s="185">
        <v>23968.19</v>
      </c>
      <c r="BC66" s="185">
        <v>0</v>
      </c>
      <c r="BD66" s="185">
        <v>41884.01</v>
      </c>
      <c r="BE66" s="185">
        <v>2348899.1100000003</v>
      </c>
      <c r="BF66" s="185">
        <v>466832.52</v>
      </c>
      <c r="BG66" s="185">
        <v>0</v>
      </c>
      <c r="BH66" s="185">
        <v>3210.01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1401320.5299999996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360</v>
      </c>
      <c r="BT66" s="185">
        <v>0</v>
      </c>
      <c r="BU66" s="185">
        <v>0</v>
      </c>
      <c r="BV66" s="185">
        <v>0</v>
      </c>
      <c r="BW66" s="185">
        <v>4476667.67</v>
      </c>
      <c r="BX66" s="185">
        <v>0</v>
      </c>
      <c r="BY66" s="185">
        <v>20.6</v>
      </c>
      <c r="BZ66" s="185">
        <v>0</v>
      </c>
      <c r="CA66" s="185">
        <v>0</v>
      </c>
      <c r="CB66" s="185">
        <v>0</v>
      </c>
      <c r="CC66" s="185">
        <v>1486984.4100000001</v>
      </c>
      <c r="CD66" s="249" t="s">
        <v>221</v>
      </c>
      <c r="CE66" s="195">
        <f t="shared" si="0"/>
        <v>20802854.419999998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246270</v>
      </c>
      <c r="D67" s="195">
        <f>ROUND(D51+D52,0)</f>
        <v>0</v>
      </c>
      <c r="E67" s="195">
        <f t="shared" ref="E67:BP67" si="3">ROUND(E51+E52,0)</f>
        <v>1457285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142880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304127</v>
      </c>
      <c r="P67" s="195">
        <f t="shared" si="3"/>
        <v>727086</v>
      </c>
      <c r="Q67" s="195">
        <f t="shared" si="3"/>
        <v>359720</v>
      </c>
      <c r="R67" s="195">
        <f t="shared" si="3"/>
        <v>0</v>
      </c>
      <c r="S67" s="195">
        <f t="shared" si="3"/>
        <v>205608</v>
      </c>
      <c r="T67" s="195">
        <f t="shared" si="3"/>
        <v>47364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77108</v>
      </c>
      <c r="Y67" s="195">
        <f t="shared" si="3"/>
        <v>276443</v>
      </c>
      <c r="Z67" s="195">
        <f t="shared" si="3"/>
        <v>0</v>
      </c>
      <c r="AA67" s="195">
        <f t="shared" si="3"/>
        <v>0</v>
      </c>
      <c r="AB67" s="195">
        <f t="shared" si="3"/>
        <v>101199</v>
      </c>
      <c r="AC67" s="195">
        <f t="shared" si="3"/>
        <v>43797</v>
      </c>
      <c r="AD67" s="195">
        <f t="shared" si="3"/>
        <v>24421</v>
      </c>
      <c r="AE67" s="195">
        <f t="shared" si="3"/>
        <v>157753</v>
      </c>
      <c r="AF67" s="195">
        <f t="shared" si="3"/>
        <v>0</v>
      </c>
      <c r="AG67" s="195">
        <f t="shared" si="3"/>
        <v>437472</v>
      </c>
      <c r="AH67" s="195">
        <f t="shared" si="3"/>
        <v>0</v>
      </c>
      <c r="AI67" s="195">
        <f t="shared" si="3"/>
        <v>0</v>
      </c>
      <c r="AJ67" s="195">
        <f t="shared" si="3"/>
        <v>26767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23161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303597</v>
      </c>
      <c r="AZ67" s="195">
        <f>ROUND(AZ51+AZ52,0)</f>
        <v>0</v>
      </c>
      <c r="BA67" s="195">
        <f>ROUND(BA51+BA52,0)</f>
        <v>17415</v>
      </c>
      <c r="BB67" s="195">
        <f t="shared" si="3"/>
        <v>1989</v>
      </c>
      <c r="BC67" s="195">
        <f t="shared" si="3"/>
        <v>0</v>
      </c>
      <c r="BD67" s="195">
        <f t="shared" si="3"/>
        <v>172953</v>
      </c>
      <c r="BE67" s="195">
        <f t="shared" si="3"/>
        <v>8773509</v>
      </c>
      <c r="BF67" s="195">
        <f t="shared" si="3"/>
        <v>91424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248127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19478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16296</v>
      </c>
      <c r="BX67" s="195">
        <f t="shared" si="4"/>
        <v>0</v>
      </c>
      <c r="BY67" s="195">
        <f t="shared" si="4"/>
        <v>5169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642237</v>
      </c>
      <c r="CD67" s="249" t="s">
        <v>221</v>
      </c>
      <c r="CE67" s="195">
        <f t="shared" si="0"/>
        <v>14950655</v>
      </c>
      <c r="CF67" s="252"/>
    </row>
    <row r="68" spans="1:84" ht="12.6" customHeight="1" x14ac:dyDescent="0.2">
      <c r="A68" s="171" t="s">
        <v>240</v>
      </c>
      <c r="B68" s="175"/>
      <c r="C68" s="184">
        <v>10395.39</v>
      </c>
      <c r="D68" s="184">
        <v>0</v>
      </c>
      <c r="E68" s="184">
        <v>39504.050000000003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2516.2899999999995</v>
      </c>
      <c r="P68" s="185">
        <v>31653.489999999998</v>
      </c>
      <c r="Q68" s="185">
        <v>361.35</v>
      </c>
      <c r="R68" s="185">
        <v>28.48</v>
      </c>
      <c r="S68" s="185">
        <v>15212.440000000002</v>
      </c>
      <c r="T68" s="185">
        <v>275.08999999999992</v>
      </c>
      <c r="U68" s="185">
        <v>3225.3900000000003</v>
      </c>
      <c r="V68" s="185">
        <v>255.74</v>
      </c>
      <c r="W68" s="185">
        <v>21.92</v>
      </c>
      <c r="X68" s="185">
        <v>518.54999999999995</v>
      </c>
      <c r="Y68" s="185">
        <v>7594.45</v>
      </c>
      <c r="Z68" s="185">
        <v>0</v>
      </c>
      <c r="AA68" s="185">
        <v>0</v>
      </c>
      <c r="AB68" s="185">
        <v>62299.5</v>
      </c>
      <c r="AC68" s="185">
        <v>4478.3499999999995</v>
      </c>
      <c r="AD68" s="185">
        <v>5.0200000000000005</v>
      </c>
      <c r="AE68" s="185">
        <v>1068.8599999999999</v>
      </c>
      <c r="AF68" s="185">
        <v>0</v>
      </c>
      <c r="AG68" s="185">
        <v>2248.81</v>
      </c>
      <c r="AH68" s="185">
        <v>0</v>
      </c>
      <c r="AI68" s="185">
        <v>0</v>
      </c>
      <c r="AJ68" s="185">
        <v>373.36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1851.7500000000002</v>
      </c>
      <c r="AZ68" s="185">
        <v>0</v>
      </c>
      <c r="BA68" s="185">
        <v>0</v>
      </c>
      <c r="BB68" s="185">
        <v>0</v>
      </c>
      <c r="BC68" s="185">
        <v>0</v>
      </c>
      <c r="BD68" s="185">
        <v>1207.6799999999998</v>
      </c>
      <c r="BE68" s="185">
        <v>4388.33</v>
      </c>
      <c r="BF68" s="185">
        <v>995.27</v>
      </c>
      <c r="BG68" s="185">
        <v>0</v>
      </c>
      <c r="BH68" s="185">
        <v>0</v>
      </c>
      <c r="BI68" s="185">
        <v>0</v>
      </c>
      <c r="BJ68" s="185">
        <v>122.33</v>
      </c>
      <c r="BK68" s="185">
        <v>0</v>
      </c>
      <c r="BL68" s="185">
        <v>0</v>
      </c>
      <c r="BM68" s="185">
        <v>0</v>
      </c>
      <c r="BN68" s="185">
        <v>2781078.91</v>
      </c>
      <c r="BO68" s="185">
        <v>0</v>
      </c>
      <c r="BP68" s="185">
        <v>0</v>
      </c>
      <c r="BQ68" s="185">
        <v>0</v>
      </c>
      <c r="BR68" s="185">
        <v>0</v>
      </c>
      <c r="BS68" s="185">
        <v>3046.3999999999996</v>
      </c>
      <c r="BT68" s="185">
        <v>0</v>
      </c>
      <c r="BU68" s="185">
        <v>0</v>
      </c>
      <c r="BV68" s="185">
        <v>0</v>
      </c>
      <c r="BW68" s="185">
        <v>4.18</v>
      </c>
      <c r="BX68" s="185">
        <v>0</v>
      </c>
      <c r="BY68" s="185">
        <v>2203.5300000000002</v>
      </c>
      <c r="BZ68" s="185">
        <v>0</v>
      </c>
      <c r="CA68" s="185">
        <v>0</v>
      </c>
      <c r="CB68" s="185">
        <v>0</v>
      </c>
      <c r="CC68" s="185">
        <v>11039.240000000002</v>
      </c>
      <c r="CD68" s="249" t="s">
        <v>221</v>
      </c>
      <c r="CE68" s="195">
        <f t="shared" si="0"/>
        <v>2987974.1500000004</v>
      </c>
      <c r="CF68" s="252"/>
    </row>
    <row r="69" spans="1:84" ht="12.6" customHeight="1" x14ac:dyDescent="0.2">
      <c r="A69" s="171" t="s">
        <v>241</v>
      </c>
      <c r="B69" s="175"/>
      <c r="C69" s="184">
        <v>37755.009999999995</v>
      </c>
      <c r="D69" s="184">
        <v>0</v>
      </c>
      <c r="E69" s="185">
        <v>97704.150000000009</v>
      </c>
      <c r="F69" s="185">
        <v>0</v>
      </c>
      <c r="G69" s="184">
        <v>0</v>
      </c>
      <c r="H69" s="184">
        <v>0</v>
      </c>
      <c r="I69" s="185">
        <v>0</v>
      </c>
      <c r="J69" s="185">
        <v>1242.1100000000001</v>
      </c>
      <c r="K69" s="185">
        <v>0</v>
      </c>
      <c r="L69" s="185">
        <v>0</v>
      </c>
      <c r="M69" s="184">
        <v>0</v>
      </c>
      <c r="N69" s="184">
        <v>0</v>
      </c>
      <c r="O69" s="184">
        <v>14500.5</v>
      </c>
      <c r="P69" s="185">
        <v>25351.66</v>
      </c>
      <c r="Q69" s="185">
        <v>3628.76</v>
      </c>
      <c r="R69" s="224">
        <v>3621.8399999999997</v>
      </c>
      <c r="S69" s="185">
        <v>7286.66</v>
      </c>
      <c r="T69" s="184">
        <v>749.25</v>
      </c>
      <c r="U69" s="185">
        <v>13126.419999999998</v>
      </c>
      <c r="V69" s="185">
        <v>1601.62</v>
      </c>
      <c r="W69" s="184">
        <v>504</v>
      </c>
      <c r="X69" s="185">
        <v>1973.75</v>
      </c>
      <c r="Y69" s="185">
        <v>21438.010000000002</v>
      </c>
      <c r="Z69" s="185">
        <v>0</v>
      </c>
      <c r="AA69" s="185">
        <v>0</v>
      </c>
      <c r="AB69" s="185">
        <v>307670.49</v>
      </c>
      <c r="AC69" s="185">
        <v>6177.27</v>
      </c>
      <c r="AD69" s="185">
        <v>0</v>
      </c>
      <c r="AE69" s="185">
        <v>22159.25</v>
      </c>
      <c r="AF69" s="185">
        <v>0</v>
      </c>
      <c r="AG69" s="185">
        <v>73825.34</v>
      </c>
      <c r="AH69" s="185">
        <v>0</v>
      </c>
      <c r="AI69" s="185">
        <v>0</v>
      </c>
      <c r="AJ69" s="185">
        <v>856.9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60</v>
      </c>
      <c r="AU69" s="185">
        <v>0</v>
      </c>
      <c r="AV69" s="185">
        <v>0</v>
      </c>
      <c r="AW69" s="185">
        <v>0</v>
      </c>
      <c r="AX69" s="185">
        <v>0</v>
      </c>
      <c r="AY69" s="185">
        <v>9144.1200000000008</v>
      </c>
      <c r="AZ69" s="185">
        <v>0</v>
      </c>
      <c r="BA69" s="185">
        <v>0</v>
      </c>
      <c r="BB69" s="185">
        <v>152883.19</v>
      </c>
      <c r="BC69" s="185">
        <v>0</v>
      </c>
      <c r="BD69" s="185">
        <v>15</v>
      </c>
      <c r="BE69" s="185">
        <v>11721.32</v>
      </c>
      <c r="BF69" s="185">
        <v>14929.939999999999</v>
      </c>
      <c r="BG69" s="185">
        <v>0</v>
      </c>
      <c r="BH69" s="224">
        <v>431.12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158658.22000000003</v>
      </c>
      <c r="BO69" s="185">
        <v>0</v>
      </c>
      <c r="BP69" s="185">
        <v>0</v>
      </c>
      <c r="BQ69" s="185">
        <v>0</v>
      </c>
      <c r="BR69" s="185">
        <v>0</v>
      </c>
      <c r="BS69" s="185">
        <v>1188.92</v>
      </c>
      <c r="BT69" s="185">
        <v>0</v>
      </c>
      <c r="BU69" s="185">
        <v>0</v>
      </c>
      <c r="BV69" s="185">
        <v>0</v>
      </c>
      <c r="BW69" s="185">
        <v>684.68999999999994</v>
      </c>
      <c r="BX69" s="185">
        <v>0</v>
      </c>
      <c r="BY69" s="185">
        <v>19218.330000000002</v>
      </c>
      <c r="BZ69" s="185">
        <v>0</v>
      </c>
      <c r="CA69" s="185">
        <v>0</v>
      </c>
      <c r="CB69" s="185">
        <v>0</v>
      </c>
      <c r="CC69" s="185">
        <v>67519839.85830681</v>
      </c>
      <c r="CD69" s="188">
        <v>18545246.509999998</v>
      </c>
      <c r="CE69" s="195">
        <f t="shared" si="0"/>
        <v>87075194.208306819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1129.28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41957.07</v>
      </c>
      <c r="AC70" s="185">
        <v>0</v>
      </c>
      <c r="AD70" s="185">
        <v>0</v>
      </c>
      <c r="AE70" s="185">
        <v>1132.5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72658.69</v>
      </c>
      <c r="AZ70" s="185">
        <v>396714.08999999997</v>
      </c>
      <c r="BA70" s="185">
        <v>0</v>
      </c>
      <c r="BB70" s="185">
        <v>-948382.8</v>
      </c>
      <c r="BC70" s="185">
        <v>0</v>
      </c>
      <c r="BD70" s="185">
        <v>0</v>
      </c>
      <c r="BE70" s="185">
        <v>127017.53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6211592.6799999988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6771.1900000000005</v>
      </c>
      <c r="BX70" s="185">
        <v>0</v>
      </c>
      <c r="BY70" s="185">
        <v>49499.649999999907</v>
      </c>
      <c r="BZ70" s="185">
        <v>0</v>
      </c>
      <c r="CA70" s="185">
        <v>0</v>
      </c>
      <c r="CB70" s="185">
        <v>0</v>
      </c>
      <c r="CC70" s="185">
        <v>7018680.1499999994</v>
      </c>
      <c r="CD70" s="188"/>
      <c r="CE70" s="195">
        <f t="shared" si="0"/>
        <v>12978770.029999997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9223620.1599999983</v>
      </c>
      <c r="D71" s="195">
        <f t="shared" ref="D71:AI71" si="5">SUM(D61:D69)-D70</f>
        <v>0</v>
      </c>
      <c r="E71" s="195">
        <f t="shared" si="5"/>
        <v>18739317.440000001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2630741.2199999997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6969560.2400000002</v>
      </c>
      <c r="P71" s="195">
        <f t="shared" si="5"/>
        <v>19653112.169999994</v>
      </c>
      <c r="Q71" s="195">
        <f t="shared" si="5"/>
        <v>3507400.63</v>
      </c>
      <c r="R71" s="195">
        <f t="shared" si="5"/>
        <v>770809.73</v>
      </c>
      <c r="S71" s="195">
        <f t="shared" si="5"/>
        <v>6099368.8999999994</v>
      </c>
      <c r="T71" s="195">
        <f t="shared" si="5"/>
        <v>601472.83999999985</v>
      </c>
      <c r="U71" s="195">
        <f t="shared" si="5"/>
        <v>6901436.9499999983</v>
      </c>
      <c r="V71" s="195">
        <f t="shared" si="5"/>
        <v>4614868.0199999996</v>
      </c>
      <c r="W71" s="195">
        <f t="shared" si="5"/>
        <v>1377615.31</v>
      </c>
      <c r="X71" s="195">
        <f t="shared" si="5"/>
        <v>3083112.1499999994</v>
      </c>
      <c r="Y71" s="195">
        <f t="shared" si="5"/>
        <v>5462240.3200000012</v>
      </c>
      <c r="Z71" s="195">
        <f t="shared" si="5"/>
        <v>0</v>
      </c>
      <c r="AA71" s="195">
        <f t="shared" si="5"/>
        <v>255980.29</v>
      </c>
      <c r="AB71" s="195">
        <f t="shared" si="5"/>
        <v>13873227.079999998</v>
      </c>
      <c r="AC71" s="195">
        <f t="shared" si="5"/>
        <v>2197946.17</v>
      </c>
      <c r="AD71" s="195">
        <f t="shared" si="5"/>
        <v>186797.85</v>
      </c>
      <c r="AE71" s="195">
        <f t="shared" si="5"/>
        <v>1987601.03</v>
      </c>
      <c r="AF71" s="195">
        <f t="shared" si="5"/>
        <v>0</v>
      </c>
      <c r="AG71" s="195">
        <f t="shared" si="5"/>
        <v>7716464.4500000002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1188293.1200000001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23368.58</v>
      </c>
      <c r="AU71" s="195">
        <f t="shared" si="6"/>
        <v>0</v>
      </c>
      <c r="AV71" s="195">
        <f t="shared" si="6"/>
        <v>83632.25</v>
      </c>
      <c r="AW71" s="195">
        <f t="shared" si="6"/>
        <v>0</v>
      </c>
      <c r="AX71" s="195">
        <f t="shared" si="6"/>
        <v>0</v>
      </c>
      <c r="AY71" s="195">
        <f t="shared" si="6"/>
        <v>2204465.3200000008</v>
      </c>
      <c r="AZ71" s="195">
        <f t="shared" si="6"/>
        <v>259286.41999999993</v>
      </c>
      <c r="BA71" s="195">
        <f t="shared" si="6"/>
        <v>871338.51</v>
      </c>
      <c r="BB71" s="195">
        <f t="shared" si="6"/>
        <v>3478783.2699999996</v>
      </c>
      <c r="BC71" s="195">
        <f t="shared" si="6"/>
        <v>0</v>
      </c>
      <c r="BD71" s="195">
        <f t="shared" si="6"/>
        <v>342720.1</v>
      </c>
      <c r="BE71" s="195">
        <f t="shared" si="6"/>
        <v>14961990.380000003</v>
      </c>
      <c r="BF71" s="195">
        <f t="shared" si="6"/>
        <v>3293926.82</v>
      </c>
      <c r="BG71" s="195">
        <f t="shared" si="6"/>
        <v>0</v>
      </c>
      <c r="BH71" s="195">
        <f t="shared" si="6"/>
        <v>233595.98</v>
      </c>
      <c r="BI71" s="195">
        <f t="shared" si="6"/>
        <v>0</v>
      </c>
      <c r="BJ71" s="195">
        <f t="shared" si="6"/>
        <v>122.33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1342831.2500000009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118812.26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4735964.34</v>
      </c>
      <c r="BX71" s="195">
        <f t="shared" si="7"/>
        <v>0</v>
      </c>
      <c r="BY71" s="195">
        <f t="shared" si="7"/>
        <v>975778.81000000017</v>
      </c>
      <c r="BZ71" s="195">
        <f t="shared" si="7"/>
        <v>0</v>
      </c>
      <c r="CA71" s="195">
        <f t="shared" si="7"/>
        <v>31627.7</v>
      </c>
      <c r="CB71" s="195">
        <f t="shared" si="7"/>
        <v>0</v>
      </c>
      <c r="CC71" s="195">
        <f t="shared" si="7"/>
        <v>64044329.488306813</v>
      </c>
      <c r="CD71" s="245">
        <f>CD69-CD70</f>
        <v>18545246.509999998</v>
      </c>
      <c r="CE71" s="195">
        <f>SUM(CE61:CE69)-CE70</f>
        <v>232588806.3883068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30319833.870000001</v>
      </c>
      <c r="D73" s="184">
        <v>0</v>
      </c>
      <c r="E73" s="185">
        <v>68528429.770000011</v>
      </c>
      <c r="F73" s="185">
        <v>0</v>
      </c>
      <c r="G73" s="184">
        <v>0</v>
      </c>
      <c r="H73" s="184">
        <v>0</v>
      </c>
      <c r="I73" s="185">
        <v>0</v>
      </c>
      <c r="J73" s="185">
        <v>6571280</v>
      </c>
      <c r="K73" s="185">
        <v>0</v>
      </c>
      <c r="L73" s="185">
        <v>0</v>
      </c>
      <c r="M73" s="184">
        <v>0</v>
      </c>
      <c r="N73" s="184">
        <v>0</v>
      </c>
      <c r="O73" s="184">
        <v>21565420.529999997</v>
      </c>
      <c r="P73" s="185">
        <v>52147134.340000004</v>
      </c>
      <c r="Q73" s="185">
        <v>4099470</v>
      </c>
      <c r="R73" s="185">
        <v>13217351.08</v>
      </c>
      <c r="S73" s="185">
        <v>-25137.88</v>
      </c>
      <c r="T73" s="185">
        <v>907299.07000000018</v>
      </c>
      <c r="U73" s="185">
        <v>21096873.030000001</v>
      </c>
      <c r="V73" s="185">
        <v>29426719.850000001</v>
      </c>
      <c r="W73" s="185">
        <v>1475250.8</v>
      </c>
      <c r="X73" s="185">
        <v>5554045.1600000001</v>
      </c>
      <c r="Y73" s="185">
        <v>3947234.5400000005</v>
      </c>
      <c r="Z73" s="185">
        <v>0</v>
      </c>
      <c r="AA73" s="185">
        <v>333411.88</v>
      </c>
      <c r="AB73" s="185">
        <v>19448443.650000002</v>
      </c>
      <c r="AC73" s="185">
        <v>17059876</v>
      </c>
      <c r="AD73" s="185">
        <v>1289115</v>
      </c>
      <c r="AE73" s="185">
        <v>4798132.99</v>
      </c>
      <c r="AF73" s="185">
        <v>0</v>
      </c>
      <c r="AG73" s="185">
        <v>13446537.609999999</v>
      </c>
      <c r="AH73" s="185">
        <v>0</v>
      </c>
      <c r="AI73" s="185">
        <v>0</v>
      </c>
      <c r="AJ73" s="185">
        <v>750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119860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315327331.29000002</v>
      </c>
      <c r="CF73" s="252"/>
    </row>
    <row r="74" spans="1:84" ht="12.6" customHeight="1" x14ac:dyDescent="0.2">
      <c r="A74" s="171" t="s">
        <v>246</v>
      </c>
      <c r="B74" s="175"/>
      <c r="C74" s="184">
        <v>2298666.1</v>
      </c>
      <c r="D74" s="184">
        <v>0</v>
      </c>
      <c r="E74" s="185">
        <v>6639330.5000000596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577155</v>
      </c>
      <c r="P74" s="185">
        <v>143715976.75999996</v>
      </c>
      <c r="Q74" s="185">
        <v>10111444</v>
      </c>
      <c r="R74" s="185">
        <v>38021886.879999995</v>
      </c>
      <c r="S74" s="185">
        <v>25137.88</v>
      </c>
      <c r="T74" s="185">
        <v>2153457.37</v>
      </c>
      <c r="U74" s="185">
        <v>22761636.719999999</v>
      </c>
      <c r="V74" s="185">
        <v>19007619.989999998</v>
      </c>
      <c r="W74" s="185">
        <v>10389147.4</v>
      </c>
      <c r="X74" s="185">
        <v>20474281.259999998</v>
      </c>
      <c r="Y74" s="185">
        <v>21542561.849999998</v>
      </c>
      <c r="Z74" s="185">
        <v>0</v>
      </c>
      <c r="AA74" s="185">
        <v>1666534.4600000002</v>
      </c>
      <c r="AB74" s="185">
        <v>38821120.829999998</v>
      </c>
      <c r="AC74" s="185">
        <v>1914190</v>
      </c>
      <c r="AD74" s="185">
        <v>49105</v>
      </c>
      <c r="AE74" s="185">
        <v>2472397.0099999998</v>
      </c>
      <c r="AF74" s="185">
        <v>0</v>
      </c>
      <c r="AG74" s="185">
        <v>57036547.719999999</v>
      </c>
      <c r="AH74" s="185">
        <v>0</v>
      </c>
      <c r="AI74" s="185">
        <v>0</v>
      </c>
      <c r="AJ74" s="185">
        <v>5214512.24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84696</v>
      </c>
      <c r="AU74" s="185">
        <v>0</v>
      </c>
      <c r="AV74" s="185">
        <v>3105.5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404980510.47000003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32618499.970000003</v>
      </c>
      <c r="D75" s="195">
        <f t="shared" si="9"/>
        <v>0</v>
      </c>
      <c r="E75" s="195">
        <f t="shared" si="9"/>
        <v>75167760.27000007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6571280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22142575.529999997</v>
      </c>
      <c r="P75" s="195">
        <f t="shared" si="9"/>
        <v>195863111.09999996</v>
      </c>
      <c r="Q75" s="195">
        <f t="shared" si="9"/>
        <v>14210914</v>
      </c>
      <c r="R75" s="195">
        <f t="shared" si="9"/>
        <v>51239237.959999993</v>
      </c>
      <c r="S75" s="195">
        <f t="shared" si="9"/>
        <v>0</v>
      </c>
      <c r="T75" s="195">
        <f t="shared" si="9"/>
        <v>3060756.4400000004</v>
      </c>
      <c r="U75" s="195">
        <f t="shared" si="9"/>
        <v>43858509.75</v>
      </c>
      <c r="V75" s="195">
        <f t="shared" si="9"/>
        <v>48434339.840000004</v>
      </c>
      <c r="W75" s="195">
        <f t="shared" si="9"/>
        <v>11864398.200000001</v>
      </c>
      <c r="X75" s="195">
        <f t="shared" si="9"/>
        <v>26028326.419999998</v>
      </c>
      <c r="Y75" s="195">
        <f t="shared" si="9"/>
        <v>25489796.389999997</v>
      </c>
      <c r="Z75" s="195">
        <f t="shared" si="9"/>
        <v>0</v>
      </c>
      <c r="AA75" s="195">
        <f t="shared" si="9"/>
        <v>1999946.3400000003</v>
      </c>
      <c r="AB75" s="195">
        <f t="shared" si="9"/>
        <v>58269564.480000004</v>
      </c>
      <c r="AC75" s="195">
        <f t="shared" si="9"/>
        <v>18974066</v>
      </c>
      <c r="AD75" s="195">
        <f t="shared" si="9"/>
        <v>1338220</v>
      </c>
      <c r="AE75" s="195">
        <f t="shared" si="9"/>
        <v>7270530</v>
      </c>
      <c r="AF75" s="195">
        <f t="shared" si="9"/>
        <v>0</v>
      </c>
      <c r="AG75" s="195">
        <f t="shared" si="9"/>
        <v>70483085.329999998</v>
      </c>
      <c r="AH75" s="195">
        <f t="shared" si="9"/>
        <v>0</v>
      </c>
      <c r="AI75" s="195">
        <f t="shared" si="9"/>
        <v>0</v>
      </c>
      <c r="AJ75" s="195">
        <f t="shared" si="9"/>
        <v>5215262.24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84696</v>
      </c>
      <c r="AU75" s="195">
        <f t="shared" si="9"/>
        <v>0</v>
      </c>
      <c r="AV75" s="195">
        <f t="shared" si="9"/>
        <v>122965.5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720307841.76000011</v>
      </c>
      <c r="CF75" s="252"/>
    </row>
    <row r="76" spans="1:84" ht="12.6" customHeight="1" x14ac:dyDescent="0.2">
      <c r="A76" s="171" t="s">
        <v>248</v>
      </c>
      <c r="B76" s="175"/>
      <c r="C76" s="184">
        <v>11154.317420000005</v>
      </c>
      <c r="D76" s="184">
        <v>0</v>
      </c>
      <c r="E76" s="185">
        <v>66004.729093000002</v>
      </c>
      <c r="F76" s="185">
        <v>0</v>
      </c>
      <c r="G76" s="184">
        <v>0</v>
      </c>
      <c r="H76" s="184">
        <v>0</v>
      </c>
      <c r="I76" s="185">
        <v>0</v>
      </c>
      <c r="J76" s="185">
        <v>6471.4782100000011</v>
      </c>
      <c r="K76" s="185">
        <v>0</v>
      </c>
      <c r="L76" s="185">
        <v>0</v>
      </c>
      <c r="M76" s="185">
        <v>0</v>
      </c>
      <c r="N76" s="185">
        <v>0</v>
      </c>
      <c r="O76" s="185">
        <v>13774.791416000005</v>
      </c>
      <c r="P76" s="185">
        <v>32931.860953000003</v>
      </c>
      <c r="Q76" s="185">
        <v>16292.792982000008</v>
      </c>
      <c r="R76" s="185">
        <v>0</v>
      </c>
      <c r="S76" s="185">
        <v>9312.6123619999998</v>
      </c>
      <c r="T76" s="185">
        <v>2145.2473450000002</v>
      </c>
      <c r="U76" s="185">
        <v>0</v>
      </c>
      <c r="V76" s="185">
        <v>0</v>
      </c>
      <c r="W76" s="185">
        <v>0</v>
      </c>
      <c r="X76" s="185">
        <v>3492.4583689999999</v>
      </c>
      <c r="Y76" s="185">
        <v>12520.903496000006</v>
      </c>
      <c r="Z76" s="185">
        <v>0</v>
      </c>
      <c r="AA76" s="185">
        <v>0</v>
      </c>
      <c r="AB76" s="185">
        <v>4583.5959640000001</v>
      </c>
      <c r="AC76" s="185">
        <v>1983.6810480000004</v>
      </c>
      <c r="AD76" s="185">
        <v>1106.099432</v>
      </c>
      <c r="AE76" s="185">
        <v>7145.0837240000001</v>
      </c>
      <c r="AF76" s="185">
        <v>0</v>
      </c>
      <c r="AG76" s="185">
        <v>19814.421544999994</v>
      </c>
      <c r="AH76" s="185">
        <v>0</v>
      </c>
      <c r="AI76" s="185">
        <v>0</v>
      </c>
      <c r="AJ76" s="185">
        <v>1212.3392289999999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1049.050706</v>
      </c>
      <c r="AU76" s="185">
        <v>0</v>
      </c>
      <c r="AV76" s="185">
        <v>0</v>
      </c>
      <c r="AW76" s="185">
        <v>0</v>
      </c>
      <c r="AX76" s="185">
        <v>0</v>
      </c>
      <c r="AY76" s="185">
        <v>13750.787897000002</v>
      </c>
      <c r="AZ76" s="185">
        <v>0</v>
      </c>
      <c r="BA76" s="185">
        <v>788.77935400000001</v>
      </c>
      <c r="BB76" s="185">
        <v>90.09393</v>
      </c>
      <c r="BC76" s="185">
        <v>0</v>
      </c>
      <c r="BD76" s="185">
        <v>7833.5434339999993</v>
      </c>
      <c r="BE76" s="185">
        <v>397378.16914100031</v>
      </c>
      <c r="BF76" s="185">
        <v>4140.8763310000004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11238.383569999998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882.21009600000002</v>
      </c>
      <c r="BT76" s="185">
        <v>0</v>
      </c>
      <c r="BU76" s="185">
        <v>0</v>
      </c>
      <c r="BV76" s="185">
        <v>0</v>
      </c>
      <c r="BW76" s="185">
        <v>738.08133699999996</v>
      </c>
      <c r="BX76" s="185">
        <v>0</v>
      </c>
      <c r="BY76" s="185">
        <v>234.11505099999999</v>
      </c>
      <c r="BZ76" s="185">
        <v>0</v>
      </c>
      <c r="CA76" s="185">
        <v>0</v>
      </c>
      <c r="CB76" s="185">
        <v>0</v>
      </c>
      <c r="CC76" s="185">
        <v>29088.822018999992</v>
      </c>
      <c r="CD76" s="249" t="s">
        <v>221</v>
      </c>
      <c r="CE76" s="195">
        <f t="shared" si="8"/>
        <v>677159.32545400038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45073.010789947184</v>
      </c>
      <c r="D77" s="184">
        <v>0</v>
      </c>
      <c r="E77" s="184">
        <v>112948.92755250214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1.6575506941478579E-3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158021.94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1148.0672860521458</v>
      </c>
      <c r="D78" s="184">
        <v>0</v>
      </c>
      <c r="E78" s="184">
        <v>6793.5909785511194</v>
      </c>
      <c r="F78" s="184">
        <v>0</v>
      </c>
      <c r="G78" s="184">
        <v>0</v>
      </c>
      <c r="H78" s="184">
        <v>0</v>
      </c>
      <c r="I78" s="184">
        <v>0</v>
      </c>
      <c r="J78" s="184">
        <v>666.0822124336047</v>
      </c>
      <c r="K78" s="184">
        <v>0</v>
      </c>
      <c r="L78" s="184">
        <v>0</v>
      </c>
      <c r="M78" s="184">
        <v>0</v>
      </c>
      <c r="N78" s="184">
        <v>0</v>
      </c>
      <c r="O78" s="184">
        <v>1417.7817253564867</v>
      </c>
      <c r="P78" s="184">
        <v>3389.5388489811626</v>
      </c>
      <c r="Q78" s="184">
        <v>1676.9491056006</v>
      </c>
      <c r="R78" s="184">
        <v>0</v>
      </c>
      <c r="S78" s="184">
        <v>958.50827961259506</v>
      </c>
      <c r="T78" s="184">
        <v>220.80134575233569</v>
      </c>
      <c r="U78" s="184">
        <v>0</v>
      </c>
      <c r="V78" s="184">
        <v>0</v>
      </c>
      <c r="W78" s="184">
        <v>0</v>
      </c>
      <c r="X78" s="184">
        <v>359.46414741243149</v>
      </c>
      <c r="Y78" s="184">
        <v>1288.7242808599888</v>
      </c>
      <c r="Z78" s="184">
        <v>0</v>
      </c>
      <c r="AA78" s="184">
        <v>0</v>
      </c>
      <c r="AB78" s="184">
        <v>471.77038097496126</v>
      </c>
      <c r="AC78" s="184">
        <v>204.17200187319361</v>
      </c>
      <c r="AD78" s="184">
        <v>113.84619293002507</v>
      </c>
      <c r="AE78" s="184">
        <v>735.41361346950407</v>
      </c>
      <c r="AF78" s="184">
        <v>0</v>
      </c>
      <c r="AG78" s="184">
        <v>2039.4156191998793</v>
      </c>
      <c r="AH78" s="184">
        <v>0</v>
      </c>
      <c r="AI78" s="184">
        <v>0</v>
      </c>
      <c r="AJ78" s="184">
        <v>124.78101133440582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107.97440592904582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81.185763157235357</v>
      </c>
      <c r="BB78" s="184">
        <v>9.2729917762078511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90.802199050430346</v>
      </c>
      <c r="BT78" s="184">
        <v>0</v>
      </c>
      <c r="BU78" s="184">
        <v>0</v>
      </c>
      <c r="BV78" s="184">
        <v>0</v>
      </c>
      <c r="BW78" s="184">
        <v>75.967628098513345</v>
      </c>
      <c r="BX78" s="184">
        <v>0</v>
      </c>
      <c r="BY78" s="184">
        <v>24.096483998527777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21998.206502404406</v>
      </c>
      <c r="CF78" s="195"/>
    </row>
    <row r="79" spans="1:84" ht="12.6" customHeight="1" x14ac:dyDescent="0.2">
      <c r="A79" s="171" t="s">
        <v>251</v>
      </c>
      <c r="B79" s="175"/>
      <c r="C79" s="225">
        <v>2639.0662582812993</v>
      </c>
      <c r="D79" s="225">
        <v>0</v>
      </c>
      <c r="E79" s="184">
        <v>6619.7087808126025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-0.44503909390095941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9258.3300000000017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35.799999999999997</v>
      </c>
      <c r="D80" s="187">
        <v>0</v>
      </c>
      <c r="E80" s="187">
        <v>76.740000000000009</v>
      </c>
      <c r="F80" s="187">
        <v>0</v>
      </c>
      <c r="G80" s="187">
        <v>0</v>
      </c>
      <c r="H80" s="187">
        <v>0</v>
      </c>
      <c r="I80" s="187">
        <v>0</v>
      </c>
      <c r="J80" s="187">
        <v>6.14</v>
      </c>
      <c r="K80" s="187">
        <v>0</v>
      </c>
      <c r="L80" s="187">
        <v>0</v>
      </c>
      <c r="M80" s="187">
        <v>0</v>
      </c>
      <c r="N80" s="187">
        <v>0</v>
      </c>
      <c r="O80" s="187">
        <v>22.180000000000003</v>
      </c>
      <c r="P80" s="187">
        <v>34.81</v>
      </c>
      <c r="Q80" s="187">
        <v>13.44</v>
      </c>
      <c r="R80" s="187">
        <v>0.02</v>
      </c>
      <c r="S80" s="187">
        <v>0</v>
      </c>
      <c r="T80" s="187">
        <v>3</v>
      </c>
      <c r="U80" s="187">
        <v>0</v>
      </c>
      <c r="V80" s="187">
        <v>3.8600000000000003</v>
      </c>
      <c r="W80" s="187">
        <v>0</v>
      </c>
      <c r="X80" s="187">
        <v>7.0000000000000007E-2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0.96</v>
      </c>
      <c r="AE80" s="187">
        <v>0</v>
      </c>
      <c r="AF80" s="187">
        <v>0</v>
      </c>
      <c r="AG80" s="187">
        <v>27.110000000000003</v>
      </c>
      <c r="AH80" s="187">
        <v>0</v>
      </c>
      <c r="AI80" s="187">
        <v>0</v>
      </c>
      <c r="AJ80" s="187">
        <v>2.6399999999999997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0.56999999999999995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227.34000000000003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>
        <v>0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5635</v>
      </c>
      <c r="D111" s="174">
        <v>21968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1569</v>
      </c>
      <c r="D114" s="174">
        <v>2281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13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80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144</v>
      </c>
    </row>
    <row r="128" spans="1:5" ht="12.6" customHeight="1" x14ac:dyDescent="0.2">
      <c r="A128" s="173" t="s">
        <v>292</v>
      </c>
      <c r="B128" s="172" t="s">
        <v>256</v>
      </c>
      <c r="C128" s="189">
        <v>175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2243</v>
      </c>
      <c r="C138" s="189">
        <v>575</v>
      </c>
      <c r="D138" s="174">
        <v>2817</v>
      </c>
      <c r="E138" s="175">
        <f>SUM(B138:D138)</f>
        <v>5635</v>
      </c>
    </row>
    <row r="139" spans="1:6" ht="12.6" customHeight="1" x14ac:dyDescent="0.2">
      <c r="A139" s="173" t="s">
        <v>215</v>
      </c>
      <c r="B139" s="174">
        <v>10831.49</v>
      </c>
      <c r="C139" s="189">
        <v>2366.5700000000002</v>
      </c>
      <c r="D139" s="174">
        <v>8769.94</v>
      </c>
      <c r="E139" s="175">
        <f>SUM(B139:D139)</f>
        <v>21968</v>
      </c>
    </row>
    <row r="140" spans="1:6" ht="12.6" customHeight="1" x14ac:dyDescent="0.2">
      <c r="A140" s="173" t="s">
        <v>298</v>
      </c>
      <c r="B140" s="174">
        <v>37328.129291619392</v>
      </c>
      <c r="C140" s="174">
        <v>12411.084025462676</v>
      </c>
      <c r="D140" s="174">
        <v>76311.71668291789</v>
      </c>
      <c r="E140" s="175">
        <f>SUM(B140:D140)</f>
        <v>126050.92999999996</v>
      </c>
    </row>
    <row r="141" spans="1:6" ht="12.6" customHeight="1" x14ac:dyDescent="0.2">
      <c r="A141" s="173" t="s">
        <v>245</v>
      </c>
      <c r="B141" s="174">
        <v>156758881.79000002</v>
      </c>
      <c r="C141" s="189">
        <v>31670136.119999997</v>
      </c>
      <c r="D141" s="174">
        <v>126898313.38</v>
      </c>
      <c r="E141" s="175">
        <f>SUM(B141:D141)</f>
        <v>315327331.29000002</v>
      </c>
      <c r="F141" s="199"/>
    </row>
    <row r="142" spans="1:6" ht="12.6" customHeight="1" x14ac:dyDescent="0.2">
      <c r="A142" s="173" t="s">
        <v>246</v>
      </c>
      <c r="B142" s="174">
        <v>119929022.78</v>
      </c>
      <c r="C142" s="189">
        <v>39874732.729999997</v>
      </c>
      <c r="D142" s="174">
        <v>245176754.95999998</v>
      </c>
      <c r="E142" s="175">
        <f>SUM(B142:D142)</f>
        <v>404980510.46999997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4707883.2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4465450.63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207985.16999999995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9381319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2757974.5500000003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229999.59999999992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2987974.1500000004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117102.72000000002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6859888.3500000006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6976991.0700000003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-2385272.34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13953527.779999999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11568255.439999999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46315057.900000006</v>
      </c>
      <c r="C195" s="189">
        <v>0</v>
      </c>
      <c r="D195" s="174">
        <v>0</v>
      </c>
      <c r="E195" s="175">
        <f t="shared" ref="E195:E203" si="10">SUM(B195:C195)-D195</f>
        <v>46315057.900000006</v>
      </c>
    </row>
    <row r="196" spans="1:8" ht="12.6" customHeight="1" x14ac:dyDescent="0.2">
      <c r="A196" s="173" t="s">
        <v>333</v>
      </c>
      <c r="B196" s="174">
        <v>2123129.75</v>
      </c>
      <c r="C196" s="189">
        <v>0</v>
      </c>
      <c r="D196" s="174">
        <v>0</v>
      </c>
      <c r="E196" s="175">
        <f t="shared" si="10"/>
        <v>2123129.75</v>
      </c>
    </row>
    <row r="197" spans="1:8" ht="12.6" customHeight="1" x14ac:dyDescent="0.2">
      <c r="A197" s="173" t="s">
        <v>334</v>
      </c>
      <c r="B197" s="174">
        <v>305249752.81999999</v>
      </c>
      <c r="C197" s="189">
        <v>731935.55999999994</v>
      </c>
      <c r="D197" s="174">
        <v>-0.02</v>
      </c>
      <c r="E197" s="175">
        <f t="shared" si="10"/>
        <v>305981688.39999998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618892.42000000004</v>
      </c>
      <c r="C199" s="189">
        <v>1430400</v>
      </c>
      <c r="D199" s="174">
        <v>-0.24</v>
      </c>
      <c r="E199" s="175">
        <f t="shared" si="10"/>
        <v>2049292.66</v>
      </c>
    </row>
    <row r="200" spans="1:8" ht="12.6" customHeight="1" x14ac:dyDescent="0.2">
      <c r="A200" s="173" t="s">
        <v>337</v>
      </c>
      <c r="B200" s="174">
        <v>93752216.739999995</v>
      </c>
      <c r="C200" s="189">
        <v>6481338.6100000003</v>
      </c>
      <c r="D200" s="174">
        <v>-668745.78000000014</v>
      </c>
      <c r="E200" s="175">
        <f t="shared" si="10"/>
        <v>100902301.13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/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">
      <c r="A203" s="173" t="s">
        <v>340</v>
      </c>
      <c r="B203" s="174">
        <v>10268959.469999999</v>
      </c>
      <c r="C203" s="189">
        <v>-5690470.9199999999</v>
      </c>
      <c r="D203" s="174">
        <v>-702983.90999999992</v>
      </c>
      <c r="E203" s="175">
        <f t="shared" si="10"/>
        <v>5281472.459999999</v>
      </c>
    </row>
    <row r="204" spans="1:8" ht="12.6" customHeight="1" x14ac:dyDescent="0.2">
      <c r="A204" s="173" t="s">
        <v>203</v>
      </c>
      <c r="B204" s="175">
        <f>SUM(B195:B203)</f>
        <v>458328009.10000002</v>
      </c>
      <c r="C204" s="191">
        <f>SUM(C195:C203)</f>
        <v>2953203.25</v>
      </c>
      <c r="D204" s="175">
        <f>SUM(D195:D203)</f>
        <v>-1371729.9500000002</v>
      </c>
      <c r="E204" s="175">
        <f>SUM(E195:E203)</f>
        <v>462652942.29999995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380394.09</v>
      </c>
      <c r="C209" s="189">
        <v>106156.49</v>
      </c>
      <c r="D209" s="174">
        <v>0</v>
      </c>
      <c r="E209" s="175">
        <f t="shared" ref="E209:E216" si="11">SUM(B209:C209)-D209</f>
        <v>486550.58</v>
      </c>
      <c r="H209" s="259"/>
    </row>
    <row r="210" spans="1:8" ht="12.6" customHeight="1" x14ac:dyDescent="0.2">
      <c r="A210" s="173" t="s">
        <v>334</v>
      </c>
      <c r="B210" s="174">
        <v>82922052.359999999</v>
      </c>
      <c r="C210" s="189">
        <v>11600258.379999971</v>
      </c>
      <c r="D210" s="174">
        <v>-14093.330000001901</v>
      </c>
      <c r="E210" s="175">
        <f t="shared" si="11"/>
        <v>94536404.069999963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351554.83999999985</v>
      </c>
      <c r="C212" s="189">
        <v>91425.569999999978</v>
      </c>
      <c r="D212" s="174">
        <v>0</v>
      </c>
      <c r="E212" s="175">
        <f t="shared" si="11"/>
        <v>442980.4099999998</v>
      </c>
      <c r="H212" s="259"/>
    </row>
    <row r="213" spans="1:8" ht="12.6" customHeight="1" x14ac:dyDescent="0.2">
      <c r="A213" s="173" t="s">
        <v>337</v>
      </c>
      <c r="B213" s="174">
        <v>82907987.830000013</v>
      </c>
      <c r="C213" s="189">
        <v>3152817.5600000294</v>
      </c>
      <c r="D213" s="174">
        <v>-757614.08000000019</v>
      </c>
      <c r="E213" s="175">
        <f t="shared" si="11"/>
        <v>86818419.470000044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166561989.12</v>
      </c>
      <c r="C217" s="191">
        <f>SUM(C208:C216)</f>
        <v>14950658</v>
      </c>
      <c r="D217" s="175">
        <f>SUM(D208:D216)</f>
        <v>-771707.41000000213</v>
      </c>
      <c r="E217" s="175">
        <f>SUM(E208:E216)</f>
        <v>182284354.53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7595564.0999999996</v>
      </c>
      <c r="D221" s="172">
        <f>C221</f>
        <v>7595564.0999999996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221796970.37000003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57343961.280000001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4275852.8899999997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11866042.25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202395411.02000004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2179798.0700000003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499858035.88000005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416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3593458.8099999996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4979504.2300000004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8572963.0399999991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516026563.0200001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17363.43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100300282.11000001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77114495.560000002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2567536.2600000002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5936208.5899999999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68885.399999999994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31775780.230000019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46315057.899999999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2123129.75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305981688.39999998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2049292.66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100902301.13000001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5281472.46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462652942.29999995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182284354.53000003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280368587.76999992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192252.62000000011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192252.62000000011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312336620.61999995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4370047.0599999996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6449087.5700000003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8947623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19766757.629999999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33995686.609999999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8346749.580000001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250386614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10275729.140000001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303004779.32999998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303004779.32999998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-10434916.340000013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312336620.61999995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312336620.61999995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315327331.29000002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404980510.47000009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720307841.76000011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7595564.0999999996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499858035.88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8572963.040000001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516026563.02000004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204281278.74000007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12978770.030000001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12978770.030000001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217260048.77000007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71476618.690000042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9381318.9999999963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4839787.2300000004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32235510.299999993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1817664.42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20802854.419999994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14950654.619999999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2987974.1500000004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6976991.0700000003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11568255.439999999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68529947.698306814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245567577.03830683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-28307528.268306762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-28307528.268306762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-28307528.268306762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Swedish Issaquah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5635</v>
      </c>
      <c r="C414" s="194">
        <f>E138</f>
        <v>5635</v>
      </c>
      <c r="D414" s="179"/>
    </row>
    <row r="415" spans="1:5" ht="12.6" customHeight="1" x14ac:dyDescent="0.2">
      <c r="A415" s="179" t="s">
        <v>464</v>
      </c>
      <c r="B415" s="179">
        <f>D111</f>
        <v>21968</v>
      </c>
      <c r="C415" s="179">
        <f>E139</f>
        <v>21968</v>
      </c>
      <c r="D415" s="194">
        <f>SUM(C59:H59)+N59</f>
        <v>21968.179628138518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-0.17962813851295323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1569</v>
      </c>
    </row>
    <row r="424" spans="1:7" ht="12.6" customHeight="1" x14ac:dyDescent="0.2">
      <c r="A424" s="179" t="s">
        <v>1244</v>
      </c>
      <c r="B424" s="179">
        <f>D114</f>
        <v>2281</v>
      </c>
      <c r="D424" s="179">
        <f>J59</f>
        <v>2281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71476618.690000042</v>
      </c>
      <c r="C427" s="179">
        <f t="shared" ref="C427:C434" si="13">CE61</f>
        <v>71476618.689999983</v>
      </c>
      <c r="D427" s="179"/>
    </row>
    <row r="428" spans="1:7" ht="12.6" customHeight="1" x14ac:dyDescent="0.2">
      <c r="A428" s="179" t="s">
        <v>3</v>
      </c>
      <c r="B428" s="179">
        <f t="shared" si="12"/>
        <v>9381318.9999999963</v>
      </c>
      <c r="C428" s="179">
        <f t="shared" si="13"/>
        <v>9381318</v>
      </c>
      <c r="D428" s="179">
        <f>D173</f>
        <v>9381319</v>
      </c>
    </row>
    <row r="429" spans="1:7" ht="12.6" customHeight="1" x14ac:dyDescent="0.2">
      <c r="A429" s="179" t="s">
        <v>236</v>
      </c>
      <c r="B429" s="179">
        <f t="shared" si="12"/>
        <v>4839787.2300000004</v>
      </c>
      <c r="C429" s="179">
        <f t="shared" si="13"/>
        <v>4839787.2299999995</v>
      </c>
      <c r="D429" s="179"/>
    </row>
    <row r="430" spans="1:7" ht="12.6" customHeight="1" x14ac:dyDescent="0.2">
      <c r="A430" s="179" t="s">
        <v>237</v>
      </c>
      <c r="B430" s="179">
        <f t="shared" si="12"/>
        <v>32235510.299999993</v>
      </c>
      <c r="C430" s="179">
        <f t="shared" si="13"/>
        <v>32235510.299999997</v>
      </c>
      <c r="D430" s="179"/>
    </row>
    <row r="431" spans="1:7" ht="12.6" customHeight="1" x14ac:dyDescent="0.2">
      <c r="A431" s="179" t="s">
        <v>444</v>
      </c>
      <c r="B431" s="179">
        <f t="shared" si="12"/>
        <v>1817664.42</v>
      </c>
      <c r="C431" s="179">
        <f t="shared" si="13"/>
        <v>1817664.4200000002</v>
      </c>
      <c r="D431" s="179"/>
    </row>
    <row r="432" spans="1:7" ht="12.6" customHeight="1" x14ac:dyDescent="0.2">
      <c r="A432" s="179" t="s">
        <v>445</v>
      </c>
      <c r="B432" s="179">
        <f t="shared" si="12"/>
        <v>20802854.419999994</v>
      </c>
      <c r="C432" s="179">
        <f t="shared" si="13"/>
        <v>20802854.419999998</v>
      </c>
      <c r="D432" s="179"/>
    </row>
    <row r="433" spans="1:7" ht="12.6" customHeight="1" x14ac:dyDescent="0.2">
      <c r="A433" s="179" t="s">
        <v>6</v>
      </c>
      <c r="B433" s="179">
        <f t="shared" si="12"/>
        <v>14950654.619999999</v>
      </c>
      <c r="C433" s="179">
        <f t="shared" si="13"/>
        <v>14950655</v>
      </c>
      <c r="D433" s="179">
        <f>C217</f>
        <v>14950658</v>
      </c>
    </row>
    <row r="434" spans="1:7" ht="12.6" customHeight="1" x14ac:dyDescent="0.2">
      <c r="A434" s="179" t="s">
        <v>474</v>
      </c>
      <c r="B434" s="179">
        <f t="shared" si="12"/>
        <v>2987974.1500000004</v>
      </c>
      <c r="C434" s="179">
        <f t="shared" si="13"/>
        <v>2987974.1500000004</v>
      </c>
      <c r="D434" s="179">
        <f>D177</f>
        <v>2987974.1500000004</v>
      </c>
    </row>
    <row r="435" spans="1:7" ht="12.6" customHeight="1" x14ac:dyDescent="0.2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">
      <c r="A436" s="179" t="s">
        <v>475</v>
      </c>
      <c r="B436" s="179">
        <f t="shared" si="12"/>
        <v>6976991.0700000003</v>
      </c>
      <c r="C436" s="179"/>
      <c r="D436" s="179">
        <f>D186</f>
        <v>6976991.0700000003</v>
      </c>
    </row>
    <row r="437" spans="1:7" ht="12.6" customHeight="1" x14ac:dyDescent="0.2">
      <c r="A437" s="194" t="s">
        <v>449</v>
      </c>
      <c r="B437" s="194">
        <f t="shared" si="12"/>
        <v>11568255.439999999</v>
      </c>
      <c r="C437" s="194"/>
      <c r="D437" s="194">
        <f>D190</f>
        <v>11568255.439999999</v>
      </c>
    </row>
    <row r="438" spans="1:7" ht="12.6" customHeight="1" x14ac:dyDescent="0.2">
      <c r="A438" s="194" t="s">
        <v>476</v>
      </c>
      <c r="B438" s="194">
        <f>C386+C387+C388</f>
        <v>18545246.509999998</v>
      </c>
      <c r="C438" s="194">
        <f>CD69</f>
        <v>18545246.509999998</v>
      </c>
      <c r="D438" s="194">
        <f>D181+D186+D190</f>
        <v>18545246.509999998</v>
      </c>
    </row>
    <row r="439" spans="1:7" ht="12.6" customHeight="1" x14ac:dyDescent="0.2">
      <c r="A439" s="179" t="s">
        <v>451</v>
      </c>
      <c r="B439" s="194">
        <f>C389</f>
        <v>68529947.698306814</v>
      </c>
      <c r="C439" s="194">
        <f>SUM(C69:CC69)</f>
        <v>68529947.698306814</v>
      </c>
      <c r="D439" s="179"/>
    </row>
    <row r="440" spans="1:7" ht="12.6" customHeight="1" x14ac:dyDescent="0.2">
      <c r="A440" s="179" t="s">
        <v>477</v>
      </c>
      <c r="B440" s="194">
        <f>B438+B439</f>
        <v>87075194.208306819</v>
      </c>
      <c r="C440" s="194">
        <f>CE69</f>
        <v>87075194.208306819</v>
      </c>
      <c r="D440" s="179"/>
    </row>
    <row r="441" spans="1:7" ht="12.6" customHeight="1" x14ac:dyDescent="0.2">
      <c r="A441" s="179" t="s">
        <v>478</v>
      </c>
      <c r="B441" s="179">
        <f>D390</f>
        <v>245567577.03830683</v>
      </c>
      <c r="C441" s="179">
        <f>SUM(C427:C437)+C440</f>
        <v>245567576.4183068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7595564.0999999996</v>
      </c>
      <c r="C444" s="179">
        <f>C363</f>
        <v>7595564.0999999996</v>
      </c>
      <c r="D444" s="179"/>
    </row>
    <row r="445" spans="1:7" ht="12.6" customHeight="1" x14ac:dyDescent="0.2">
      <c r="A445" s="179" t="s">
        <v>343</v>
      </c>
      <c r="B445" s="179">
        <f>D229</f>
        <v>499858035.88000005</v>
      </c>
      <c r="C445" s="179">
        <f>C364</f>
        <v>499858035.88</v>
      </c>
      <c r="D445" s="179"/>
    </row>
    <row r="446" spans="1:7" ht="12.6" customHeight="1" x14ac:dyDescent="0.2">
      <c r="A446" s="179" t="s">
        <v>351</v>
      </c>
      <c r="B446" s="179">
        <f>D236</f>
        <v>8572963.0399999991</v>
      </c>
      <c r="C446" s="179">
        <f>C365</f>
        <v>8572963.040000001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516026563.0200001</v>
      </c>
      <c r="C448" s="179">
        <f>D367</f>
        <v>516026563.02000004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416</v>
      </c>
    </row>
    <row r="454" spans="1:7" ht="12.6" customHeight="1" x14ac:dyDescent="0.2">
      <c r="A454" s="179" t="s">
        <v>168</v>
      </c>
      <c r="B454" s="179">
        <f>C233</f>
        <v>3593458.8099999996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4979504.2300000004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12978770.030000001</v>
      </c>
      <c r="C458" s="194">
        <f>CE70</f>
        <v>12978770.029999997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315327331.29000002</v>
      </c>
      <c r="C463" s="194">
        <f>CE73</f>
        <v>315327331.29000002</v>
      </c>
      <c r="D463" s="194">
        <f>E141+E147+E153</f>
        <v>315327331.29000002</v>
      </c>
    </row>
    <row r="464" spans="1:7" ht="12.6" customHeight="1" x14ac:dyDescent="0.2">
      <c r="A464" s="179" t="s">
        <v>246</v>
      </c>
      <c r="B464" s="194">
        <f>C360</f>
        <v>404980510.47000009</v>
      </c>
      <c r="C464" s="194">
        <f>CE74</f>
        <v>404980510.47000003</v>
      </c>
      <c r="D464" s="194">
        <f>E142+E148+E154</f>
        <v>404980510.46999997</v>
      </c>
    </row>
    <row r="465" spans="1:7" ht="12.6" customHeight="1" x14ac:dyDescent="0.2">
      <c r="A465" s="179" t="s">
        <v>247</v>
      </c>
      <c r="B465" s="194">
        <f>D361</f>
        <v>720307841.76000011</v>
      </c>
      <c r="C465" s="194">
        <f>CE75</f>
        <v>720307841.76000011</v>
      </c>
      <c r="D465" s="194">
        <f>D463+D464</f>
        <v>720307841.75999999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46315057.899999999</v>
      </c>
      <c r="C468" s="179">
        <f>E195</f>
        <v>46315057.900000006</v>
      </c>
      <c r="D468" s="179"/>
    </row>
    <row r="469" spans="1:7" ht="12.6" customHeight="1" x14ac:dyDescent="0.2">
      <c r="A469" s="179" t="s">
        <v>333</v>
      </c>
      <c r="B469" s="179">
        <f t="shared" si="14"/>
        <v>2123129.75</v>
      </c>
      <c r="C469" s="179">
        <f>E196</f>
        <v>2123129.75</v>
      </c>
      <c r="D469" s="179"/>
    </row>
    <row r="470" spans="1:7" ht="12.6" customHeight="1" x14ac:dyDescent="0.2">
      <c r="A470" s="179" t="s">
        <v>334</v>
      </c>
      <c r="B470" s="179">
        <f t="shared" si="14"/>
        <v>305981688.39999998</v>
      </c>
      <c r="C470" s="179">
        <f>E197</f>
        <v>305981688.39999998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2049292.66</v>
      </c>
      <c r="C472" s="179">
        <f>E199</f>
        <v>2049292.66</v>
      </c>
      <c r="D472" s="179"/>
    </row>
    <row r="473" spans="1:7" ht="12.6" customHeight="1" x14ac:dyDescent="0.2">
      <c r="A473" s="179" t="s">
        <v>495</v>
      </c>
      <c r="B473" s="179">
        <f t="shared" si="14"/>
        <v>100902301.13000001</v>
      </c>
      <c r="C473" s="179">
        <f>SUM(E200:E201)</f>
        <v>100902301.13</v>
      </c>
      <c r="D473" s="179"/>
    </row>
    <row r="474" spans="1:7" ht="12.6" customHeight="1" x14ac:dyDescent="0.2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">
      <c r="A475" s="179" t="s">
        <v>340</v>
      </c>
      <c r="B475" s="179">
        <f t="shared" si="14"/>
        <v>5281472.46</v>
      </c>
      <c r="C475" s="179">
        <f>E203</f>
        <v>5281472.459999999</v>
      </c>
      <c r="D475" s="179"/>
    </row>
    <row r="476" spans="1:7" ht="12.6" customHeight="1" x14ac:dyDescent="0.2">
      <c r="A476" s="179" t="s">
        <v>203</v>
      </c>
      <c r="B476" s="179">
        <f>D275</f>
        <v>462652942.29999995</v>
      </c>
      <c r="C476" s="179">
        <f>E204</f>
        <v>462652942.29999995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182284354.53000003</v>
      </c>
      <c r="C478" s="179">
        <f>E217</f>
        <v>182284354.53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312336620.61999995</v>
      </c>
    </row>
    <row r="482" spans="1:12" ht="12.6" customHeight="1" x14ac:dyDescent="0.2">
      <c r="A482" s="180" t="s">
        <v>499</v>
      </c>
      <c r="C482" s="180">
        <f>D339</f>
        <v>312336620.61999995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Swedish Issaquah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7378132.29</v>
      </c>
      <c r="C496" s="240">
        <f>C71</f>
        <v>9223620.1599999983</v>
      </c>
      <c r="D496" s="240">
        <f>'Prior Year'!C59</f>
        <v>5836.536108895546</v>
      </c>
      <c r="E496" s="180">
        <f>C59</f>
        <v>6265.9900329888351</v>
      </c>
      <c r="F496" s="263">
        <f t="shared" ref="F496:G511" si="15">IF(B496=0,"",IF(D496=0,"",B496/D496))</f>
        <v>1264.1286119612771</v>
      </c>
      <c r="G496" s="264">
        <f t="shared" si="15"/>
        <v>1472.0132192103717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15805888.15</v>
      </c>
      <c r="C498" s="240">
        <f>E71</f>
        <v>18739317.440000001</v>
      </c>
      <c r="D498" s="240">
        <f>'Prior Year'!E59</f>
        <v>15233.463891104489</v>
      </c>
      <c r="E498" s="180">
        <f>E59</f>
        <v>15702.189595149681</v>
      </c>
      <c r="F498" s="263">
        <f t="shared" si="15"/>
        <v>1037.5767627761782</v>
      </c>
      <c r="G498" s="263">
        <f t="shared" si="15"/>
        <v>1193.4206580837917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2809174.9499999997</v>
      </c>
      <c r="C503" s="240">
        <f>J71</f>
        <v>2630741.2199999997</v>
      </c>
      <c r="D503" s="240">
        <f>'Prior Year'!J59</f>
        <v>2252</v>
      </c>
      <c r="E503" s="180">
        <f>J59</f>
        <v>2281</v>
      </c>
      <c r="F503" s="263">
        <f t="shared" si="15"/>
        <v>1247.4133880994671</v>
      </c>
      <c r="G503" s="263">
        <f t="shared" si="15"/>
        <v>1153.3280227970188</v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-0.17962813851295323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6888783.1099999985</v>
      </c>
      <c r="C508" s="240">
        <f>O71</f>
        <v>6969560.2400000002</v>
      </c>
      <c r="D508" s="240">
        <f>'Prior Year'!O59</f>
        <v>1601</v>
      </c>
      <c r="E508" s="180">
        <f>O59</f>
        <v>1569</v>
      </c>
      <c r="F508" s="263">
        <f t="shared" si="15"/>
        <v>4302.8001936289811</v>
      </c>
      <c r="G508" s="263">
        <f t="shared" si="15"/>
        <v>4442.0396685787127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18059105.289999999</v>
      </c>
      <c r="C509" s="240">
        <f>P71</f>
        <v>19653112.169999994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3651631.1900000004</v>
      </c>
      <c r="C510" s="240">
        <f>Q71</f>
        <v>3507400.63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1009721.54</v>
      </c>
      <c r="C511" s="240">
        <f>R71</f>
        <v>770809.73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7194582.1600000011</v>
      </c>
      <c r="C512" s="240">
        <f>S71</f>
        <v>6099368.8999999994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572618.33000000007</v>
      </c>
      <c r="C513" s="240">
        <f>T71</f>
        <v>601472.83999999985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5633743.4000000004</v>
      </c>
      <c r="C514" s="240">
        <f>U71</f>
        <v>6901436.9499999983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4877350.8100000005</v>
      </c>
      <c r="C515" s="240">
        <f>V71</f>
        <v>4614868.0199999996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1409537.8399999999</v>
      </c>
      <c r="C516" s="240">
        <f>W71</f>
        <v>1377615.31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2851961.87</v>
      </c>
      <c r="C517" s="240">
        <f>X71</f>
        <v>3083112.1499999994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5267231.4999999991</v>
      </c>
      <c r="C518" s="240">
        <f>Y71</f>
        <v>5462240.3200000012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299722.90999999997</v>
      </c>
      <c r="C520" s="240">
        <f>AA71</f>
        <v>255980.29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13080439.549999999</v>
      </c>
      <c r="C521" s="240">
        <f>AB71</f>
        <v>13873227.079999998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1997587.6900000002</v>
      </c>
      <c r="C522" s="240">
        <f>AC71</f>
        <v>2197946.17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130957.09000000001</v>
      </c>
      <c r="C523" s="240">
        <f>AD71</f>
        <v>186797.85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1979421.56</v>
      </c>
      <c r="C524" s="240">
        <f>AE71</f>
        <v>1987601.03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7976330.1500000013</v>
      </c>
      <c r="C526" s="240">
        <f>AG71</f>
        <v>7716464.4500000002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1218971.7200000002</v>
      </c>
      <c r="C529" s="240">
        <f>AJ71</f>
        <v>1188293.1200000001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22578</v>
      </c>
      <c r="C539" s="240">
        <f>AT71</f>
        <v>23368.58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10407.15</v>
      </c>
      <c r="C541" s="240">
        <f>AV71</f>
        <v>83632.25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2047884.7</v>
      </c>
      <c r="C544" s="240">
        <f>AY71</f>
        <v>2204465.3200000008</v>
      </c>
      <c r="D544" s="240">
        <f>'Prior Year'!AY59</f>
        <v>123647.76000000001</v>
      </c>
      <c r="E544" s="180">
        <f>AY59</f>
        <v>158021.94</v>
      </c>
      <c r="F544" s="263">
        <f t="shared" ref="F544:G550" si="19">IF(B544=0,"",IF(D544=0,"",B544/D544))</f>
        <v>16.562246659381454</v>
      </c>
      <c r="G544" s="263">
        <f t="shared" si="19"/>
        <v>13.950374992232096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224525.53000000038</v>
      </c>
      <c r="C545" s="240">
        <f>AZ71</f>
        <v>259286.41999999993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864923.91999999993</v>
      </c>
      <c r="C546" s="240">
        <f>BA71</f>
        <v>871338.51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721367.11999999965</v>
      </c>
      <c r="C547" s="240">
        <f>BB71</f>
        <v>3478783.2699999996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183865.56999999998</v>
      </c>
      <c r="C549" s="240">
        <f>BD71</f>
        <v>342720.1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14531590.16</v>
      </c>
      <c r="C550" s="240">
        <f>BE71</f>
        <v>14961990.380000003</v>
      </c>
      <c r="D550" s="240">
        <f>'Prior Year'!BE59</f>
        <v>677159.32545400038</v>
      </c>
      <c r="E550" s="180">
        <f>BE59</f>
        <v>677159.32545400038</v>
      </c>
      <c r="F550" s="263">
        <f t="shared" si="19"/>
        <v>21.459632340228527</v>
      </c>
      <c r="G550" s="263">
        <f t="shared" si="19"/>
        <v>22.095229021572965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2803725.0600000005</v>
      </c>
      <c r="C551" s="240">
        <f>BF71</f>
        <v>3293926.82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217718.42000000004</v>
      </c>
      <c r="C553" s="240">
        <f>BH71</f>
        <v>233595.98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1.94</v>
      </c>
      <c r="C555" s="240">
        <f>BJ71</f>
        <v>122.33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2689528.6500000004</v>
      </c>
      <c r="C559" s="240">
        <f>BN71</f>
        <v>1342831.2500000009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140746.6</v>
      </c>
      <c r="C564" s="240">
        <f>BS71</f>
        <v>118812.26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4539.3500000000004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5247249.9500000011</v>
      </c>
      <c r="C568" s="240">
        <f>BW71</f>
        <v>4735964.34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901300.95000000007</v>
      </c>
      <c r="C570" s="240">
        <f>BY71</f>
        <v>975778.81000000017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0</v>
      </c>
      <c r="C572" s="240">
        <f>CA71</f>
        <v>31627.7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59294115.282034189</v>
      </c>
      <c r="C574" s="240">
        <f>CC71</f>
        <v>64044329.488306813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21944514.209999997</v>
      </c>
      <c r="C575" s="240">
        <f>CD71</f>
        <v>18545246.509999998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279781.15631300007</v>
      </c>
      <c r="E612" s="180">
        <f>SUM(C624:D647)+SUM(C668:D713)</f>
        <v>162371844.12148148</v>
      </c>
      <c r="F612" s="180">
        <f>CE64-(AX64+BD64+BE64+BG64+BJ64+BN64+BP64+BQ64+CB64+CC64+CD64)</f>
        <v>31144912.909999996</v>
      </c>
      <c r="G612" s="180">
        <f>CE77-(AX77+AY77+BD77+BE77+BG77+BJ77+BN77+BP77+BQ77+CB77+CC77+CD77)</f>
        <v>158021.94</v>
      </c>
      <c r="H612" s="197">
        <f>CE60-(AX60+AY60+AZ60+BD60+BE60+BG60+BJ60+BN60+BO60+BP60+BQ60+BR60+CB60+CC60+CD60)</f>
        <v>610.91999999999985</v>
      </c>
      <c r="I612" s="180">
        <f>CE78-(AX78+AY78+AZ78+BD78+BE78+BF78+BG78+BJ78+BN78+BO78+BP78+BQ78+BR78+CB78+CC78+CD78)</f>
        <v>21998.206502404406</v>
      </c>
      <c r="J612" s="180">
        <f>CE79-(AX79+AY79+AZ79+BA79+BD79+BE79+BF79+BG79+BJ79+BN79+BO79+BP79+BQ79+BR79+CB79+CC79+CD79)</f>
        <v>9258.3300000000017</v>
      </c>
      <c r="K612" s="180">
        <f>CE75-(AW75+AX75+AY75+AZ75+BA75+BB75+BC75+BD75+BE75+BF75+BG75+BH75+BI75+BJ75+BK75+BL75+BM75+BN75+BO75+BP75+BQ75+BR75+BS75+BT75+BU75+BV75+BW75+BX75+CB75+CC75+CD75)</f>
        <v>720307841.76000011</v>
      </c>
      <c r="L612" s="197">
        <f>CE80-(AW80+AX80+AY80+AZ80+BA80+BB80+BC80+BD80+BE80+BF80+BG80+BH80+BI80+BJ80+BK80+BL80+BM80+BN80+BO80+BP80+BQ80+BR80+BS80+BT80+BU80+BV80+BW80+BX80+BY80+BZ80+CA80+CB80+CC80+CD80)</f>
        <v>227.34000000000003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14961990.380000003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18545246.509999998</v>
      </c>
      <c r="D615" s="266">
        <f>SUM(C614:C615)</f>
        <v>33507236.890000001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122.33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1342831.2500000009</v>
      </c>
      <c r="D619" s="180">
        <f>(D615/D612)*BN76</f>
        <v>1345934.7495132808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64044329.488306813</v>
      </c>
      <c r="D620" s="180">
        <f>(D615/D612)*CC76</f>
        <v>3483744.4490052382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70216962.266825333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342720.1</v>
      </c>
      <c r="D624" s="180">
        <f>(D615/D612)*BD76</f>
        <v>938163.23797553009</v>
      </c>
      <c r="E624" s="180">
        <f>(E623/E612)*SUM(C624:D624)</f>
        <v>553912.14836202143</v>
      </c>
      <c r="F624" s="180">
        <f>SUM(C624:E624)</f>
        <v>1834795.4863375514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2204465.3200000008</v>
      </c>
      <c r="D625" s="180">
        <f>(D615/D612)*AY76</f>
        <v>1646826.0892219178</v>
      </c>
      <c r="E625" s="180">
        <f>(E623/E612)*SUM(C625:D625)</f>
        <v>1665473.3770071603</v>
      </c>
      <c r="F625" s="180">
        <f>(F624/F612)*AY64</f>
        <v>13985.316881934625</v>
      </c>
      <c r="G625" s="180">
        <f>SUM(C625:F625)</f>
        <v>5530750.1031110128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259286.41999999993</v>
      </c>
      <c r="D628" s="180">
        <f>(D615/D612)*AZ76</f>
        <v>0</v>
      </c>
      <c r="E628" s="180">
        <f>(E623/E612)*SUM(C628:D628)</f>
        <v>112127.22789438075</v>
      </c>
      <c r="F628" s="180">
        <f>(F624/F612)*AZ64</f>
        <v>16695.037268683056</v>
      </c>
      <c r="G628" s="180">
        <f>(G625/G612)*AZ77</f>
        <v>0</v>
      </c>
      <c r="H628" s="180">
        <f>SUM(C626:G628)</f>
        <v>388108.68516306375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3293926.82</v>
      </c>
      <c r="D629" s="180">
        <f>(D615/D612)*BF76</f>
        <v>495920.90469376638</v>
      </c>
      <c r="E629" s="180">
        <f>(E623/E612)*SUM(C629:D629)</f>
        <v>1638902.3363110896</v>
      </c>
      <c r="F629" s="180">
        <f>(F624/F612)*BF64</f>
        <v>16335.886462031214</v>
      </c>
      <c r="G629" s="180">
        <f>(G625/G612)*BF77</f>
        <v>0</v>
      </c>
      <c r="H629" s="180">
        <f>(H628/H612)*BF60</f>
        <v>21288.420807657745</v>
      </c>
      <c r="I629" s="180">
        <f>SUM(C629:H629)</f>
        <v>5466374.3682745444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871338.51</v>
      </c>
      <c r="D630" s="180">
        <f>(D615/D612)*BA76</f>
        <v>94466.035585510603</v>
      </c>
      <c r="E630" s="180">
        <f>(E623/E612)*SUM(C630:D630)</f>
        <v>417657.7638902007</v>
      </c>
      <c r="F630" s="180">
        <f>(F624/F612)*BA64</f>
        <v>561.19154525680506</v>
      </c>
      <c r="G630" s="180">
        <f>(G625/G612)*BA77</f>
        <v>0</v>
      </c>
      <c r="H630" s="180">
        <f>(H628/H612)*BA60</f>
        <v>895.75271079670028</v>
      </c>
      <c r="I630" s="180">
        <f>(I629/I612)*BA78</f>
        <v>20173.998036749617</v>
      </c>
      <c r="J630" s="180">
        <f>SUM(C630:I630)</f>
        <v>1405093.2517685145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3478783.2699999996</v>
      </c>
      <c r="D632" s="180">
        <f>(D615/D612)*BB76</f>
        <v>10789.856953353397</v>
      </c>
      <c r="E632" s="180">
        <f>(E623/E612)*SUM(C632:D632)</f>
        <v>1509049.9581891161</v>
      </c>
      <c r="F632" s="180">
        <f>(F624/F612)*BB64</f>
        <v>100.76704958333612</v>
      </c>
      <c r="G632" s="180">
        <f>(G625/G612)*BB77</f>
        <v>0</v>
      </c>
      <c r="H632" s="180">
        <f>(H628/H612)*BB60</f>
        <v>11600.315247622513</v>
      </c>
      <c r="I632" s="180">
        <f>(I629/I612)*BB78</f>
        <v>2304.2626023691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233595.98</v>
      </c>
      <c r="D636" s="180">
        <f>(D615/D612)*BH76</f>
        <v>0</v>
      </c>
      <c r="E636" s="180">
        <f>(E623/E612)*SUM(C636:D636)</f>
        <v>101017.51447172288</v>
      </c>
      <c r="F636" s="180">
        <f>(F624/F612)*BH64</f>
        <v>2.5803264415544889</v>
      </c>
      <c r="G636" s="180">
        <f>(G625/G612)*BH77</f>
        <v>0</v>
      </c>
      <c r="H636" s="180">
        <f>(H628/H612)*BH60</f>
        <v>1124.4555305745812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118812.26</v>
      </c>
      <c r="D639" s="180">
        <f>(D615/D612)*BS76</f>
        <v>105655.51684385585</v>
      </c>
      <c r="E639" s="180">
        <f>(E623/E612)*SUM(C639:D639)</f>
        <v>97070.064714982116</v>
      </c>
      <c r="F639" s="180">
        <f>(F624/F612)*BS64</f>
        <v>445.84800774118975</v>
      </c>
      <c r="G639" s="180">
        <f>(G625/G612)*BS77</f>
        <v>0</v>
      </c>
      <c r="H639" s="180">
        <f>(H628/H612)*BS60</f>
        <v>933.86984742634695</v>
      </c>
      <c r="I639" s="180">
        <f>(I629/I612)*BS78</f>
        <v>22563.603692782115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4735964.34</v>
      </c>
      <c r="D643" s="180">
        <f>(D615/D612)*BW76</f>
        <v>88394.324081209721</v>
      </c>
      <c r="E643" s="180">
        <f>(E623/E612)*SUM(C643:D643)</f>
        <v>2086271.8663463523</v>
      </c>
      <c r="F643" s="180">
        <f>(F624/F612)*BW64</f>
        <v>18.35978848197389</v>
      </c>
      <c r="G643" s="180">
        <f>(G625/G612)*BW77</f>
        <v>0</v>
      </c>
      <c r="H643" s="180">
        <f>(H628/H612)*BW60</f>
        <v>1651.7425872846954</v>
      </c>
      <c r="I643" s="180">
        <f>(I629/I612)*BW78</f>
        <v>18877.334159534217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12625028.090440433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975778.81000000017</v>
      </c>
      <c r="D645" s="180">
        <f>(D615/D612)*BY76</f>
        <v>28038.158740739087</v>
      </c>
      <c r="E645" s="180">
        <f>(E623/E612)*SUM(C645:D645)</f>
        <v>434096.06264084089</v>
      </c>
      <c r="F645" s="180">
        <f>(F624/F612)*BY64</f>
        <v>31.879402981342377</v>
      </c>
      <c r="G645" s="180">
        <f>(G625/G612)*BY77</f>
        <v>0</v>
      </c>
      <c r="H645" s="180">
        <f>(H628/H612)*BY60</f>
        <v>3824.4193751745638</v>
      </c>
      <c r="I645" s="180">
        <f>(I629/I612)*BY78</f>
        <v>5987.7791619372647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31627.7</v>
      </c>
      <c r="D647" s="180">
        <f>(D615/D612)*CA76</f>
        <v>0</v>
      </c>
      <c r="E647" s="180">
        <f>(E623/E612)*SUM(C647:D647)</f>
        <v>13677.254387927864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1493062.0637096013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115440819.48830684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9223620.1599999983</v>
      </c>
      <c r="D668" s="180">
        <f>(D615/D612)*C76</f>
        <v>1335866.7934021526</v>
      </c>
      <c r="E668" s="180">
        <f>(E623/E612)*SUM(C668:D668)</f>
        <v>4566401.896681915</v>
      </c>
      <c r="F668" s="180">
        <f>(F624/F612)*C64</f>
        <v>5389.4547881372455</v>
      </c>
      <c r="G668" s="180">
        <f>(G625/G612)*C77</f>
        <v>1577550.3013950097</v>
      </c>
      <c r="H668" s="180">
        <f>(H628/H612)*C60</f>
        <v>40232.63771259223</v>
      </c>
      <c r="I668" s="180">
        <f>(I629/I612)*C78</f>
        <v>285285.32927645842</v>
      </c>
      <c r="J668" s="180">
        <f>(J630/J612)*C79</f>
        <v>400518.68862754258</v>
      </c>
      <c r="K668" s="180">
        <f>(K644/K612)*C75</f>
        <v>571713.16833517351</v>
      </c>
      <c r="L668" s="180">
        <f>(L647/L612)*C80</f>
        <v>235117.54148325729</v>
      </c>
      <c r="M668" s="180">
        <f t="shared" ref="M668:M713" si="20">ROUND(SUM(D668:L668),0)</f>
        <v>9018076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18739317.440000001</v>
      </c>
      <c r="D670" s="180">
        <f>(D615/D612)*E76</f>
        <v>7904878.6656139139</v>
      </c>
      <c r="E670" s="180">
        <f>(E623/E612)*SUM(C670:D670)</f>
        <v>11522160.893720329</v>
      </c>
      <c r="F670" s="180">
        <f>(F624/F612)*E64</f>
        <v>68144.820105182778</v>
      </c>
      <c r="G670" s="180">
        <f>(G625/G612)*E77</f>
        <v>3953199.7437019153</v>
      </c>
      <c r="H670" s="180">
        <f>(H628/H612)*E60</f>
        <v>87574.121406613558</v>
      </c>
      <c r="I670" s="180">
        <f>(I629/I612)*E78</f>
        <v>1688151.7859028196</v>
      </c>
      <c r="J670" s="180">
        <f>(J630/J612)*E79</f>
        <v>1004642.1046336181</v>
      </c>
      <c r="K670" s="180">
        <f>(K644/K612)*E75</f>
        <v>1317485.4275992175</v>
      </c>
      <c r="L670" s="180">
        <f>(L647/L612)*E80</f>
        <v>503992.1824979097</v>
      </c>
      <c r="M670" s="180">
        <f t="shared" si="20"/>
        <v>28050230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2630741.2199999997</v>
      </c>
      <c r="D675" s="180">
        <f>(D615/D612)*J76</f>
        <v>775039.1637110681</v>
      </c>
      <c r="E675" s="180">
        <f>(E623/E612)*SUM(C675:D675)</f>
        <v>1472814.169143847</v>
      </c>
      <c r="F675" s="180">
        <f>(F624/F612)*J64</f>
        <v>3728.4709692742026</v>
      </c>
      <c r="G675" s="180">
        <f>(G625/G612)*J77</f>
        <v>0</v>
      </c>
      <c r="H675" s="180">
        <f>(H628/H612)*J60</f>
        <v>5584.1605162432579</v>
      </c>
      <c r="I675" s="180">
        <f>(I629/I612)*J78</f>
        <v>165515.98116931436</v>
      </c>
      <c r="J675" s="180">
        <f>(J630/J612)*J79</f>
        <v>0</v>
      </c>
      <c r="K675" s="180">
        <f>(K644/K612)*J75</f>
        <v>115176.5811509682</v>
      </c>
      <c r="L675" s="180">
        <f>(L647/L612)*J80</f>
        <v>40324.628623106139</v>
      </c>
      <c r="M675" s="180">
        <f t="shared" si="20"/>
        <v>2578183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5.8014087617010622E-2</v>
      </c>
      <c r="H676" s="180">
        <f>(H628/H612)*K60</f>
        <v>0</v>
      </c>
      <c r="I676" s="180">
        <f>(I629/I612)*K78</f>
        <v>0</v>
      </c>
      <c r="J676" s="180">
        <f>(J630/J612)*K79</f>
        <v>-67.541492646450521</v>
      </c>
      <c r="K676" s="180">
        <f>(K644/K612)*K75</f>
        <v>0</v>
      </c>
      <c r="L676" s="180">
        <f>(L647/L612)*K80</f>
        <v>0</v>
      </c>
      <c r="M676" s="180">
        <f t="shared" si="20"/>
        <v>-67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6969560.2400000002</v>
      </c>
      <c r="D680" s="180">
        <f>(D615/D612)*O76</f>
        <v>1649700.8060467599</v>
      </c>
      <c r="E680" s="180">
        <f>(E623/E612)*SUM(C680:D680)</f>
        <v>3727360.0661046728</v>
      </c>
      <c r="F680" s="180">
        <f>(F624/F612)*O64</f>
        <v>29239.050370431065</v>
      </c>
      <c r="G680" s="180">
        <f>(G625/G612)*O77</f>
        <v>0</v>
      </c>
      <c r="H680" s="180">
        <f>(H628/H612)*O60</f>
        <v>23530.979012701966</v>
      </c>
      <c r="I680" s="180">
        <f>(I629/I612)*O78</f>
        <v>352307.1611519634</v>
      </c>
      <c r="J680" s="180">
        <f>(J630/J612)*O79</f>
        <v>0</v>
      </c>
      <c r="K680" s="180">
        <f>(K644/K612)*O75</f>
        <v>388098.8403206814</v>
      </c>
      <c r="L680" s="180">
        <f>(L647/L612)*O80</f>
        <v>145667.79525415218</v>
      </c>
      <c r="M680" s="180">
        <f t="shared" si="20"/>
        <v>6315905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19653112.169999994</v>
      </c>
      <c r="D681" s="180">
        <f>(D615/D612)*P76</f>
        <v>3943995.6597585916</v>
      </c>
      <c r="E681" s="180">
        <f>(E623/E612)*SUM(C681:D681)</f>
        <v>10204461.488093428</v>
      </c>
      <c r="F681" s="180">
        <f>(F624/F612)*P64</f>
        <v>544995.36461988406</v>
      </c>
      <c r="G681" s="180">
        <f>(G625/G612)*P77</f>
        <v>0</v>
      </c>
      <c r="H681" s="180">
        <f>(H628/H612)*P60</f>
        <v>44755.87125931029</v>
      </c>
      <c r="I681" s="180">
        <f>(I629/I612)*P78</f>
        <v>842272.67719830992</v>
      </c>
      <c r="J681" s="180">
        <f>(J630/J612)*P79</f>
        <v>0</v>
      </c>
      <c r="K681" s="180">
        <f>(K644/K612)*P75</f>
        <v>3432945.1050769784</v>
      </c>
      <c r="L681" s="180">
        <f>(L647/L612)*P80</f>
        <v>228615.68768246332</v>
      </c>
      <c r="M681" s="180">
        <f t="shared" si="20"/>
        <v>19242042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3507400.63</v>
      </c>
      <c r="D682" s="180">
        <f>(D615/D612)*Q76</f>
        <v>1951262.4840139644</v>
      </c>
      <c r="E682" s="180">
        <f>(E623/E612)*SUM(C682:D682)</f>
        <v>2360573.9281821782</v>
      </c>
      <c r="F682" s="180">
        <f>(F624/F612)*Q64</f>
        <v>3636.3715778951123</v>
      </c>
      <c r="G682" s="180">
        <f>(G625/G612)*Q77</f>
        <v>0</v>
      </c>
      <c r="H682" s="180">
        <f>(H628/H612)*Q60</f>
        <v>12864.5336125058</v>
      </c>
      <c r="I682" s="180">
        <f>(I629/I612)*Q78</f>
        <v>416708.13512702077</v>
      </c>
      <c r="J682" s="180">
        <f>(J630/J612)*Q79</f>
        <v>0</v>
      </c>
      <c r="K682" s="180">
        <f>(K644/K612)*Q75</f>
        <v>249078.488445239</v>
      </c>
      <c r="L682" s="180">
        <f>(L647/L612)*Q80</f>
        <v>88267.59099259715</v>
      </c>
      <c r="M682" s="180">
        <f t="shared" si="20"/>
        <v>5082392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770809.73</v>
      </c>
      <c r="D683" s="180">
        <f>(D615/D612)*R76</f>
        <v>0</v>
      </c>
      <c r="E683" s="180">
        <f>(E623/E612)*SUM(C683:D683)</f>
        <v>333333.14663728286</v>
      </c>
      <c r="F683" s="180">
        <f>(F624/F612)*R64</f>
        <v>15393.604855097476</v>
      </c>
      <c r="G683" s="180">
        <f>(G625/G612)*R77</f>
        <v>0</v>
      </c>
      <c r="H683" s="180">
        <f>(H628/H612)*R60</f>
        <v>2483.9667370319839</v>
      </c>
      <c r="I683" s="180">
        <f>(I629/I612)*R78</f>
        <v>0</v>
      </c>
      <c r="J683" s="180">
        <f>(J630/J612)*R79</f>
        <v>0</v>
      </c>
      <c r="K683" s="180">
        <f>(K644/K612)*R75</f>
        <v>898083.8206580315</v>
      </c>
      <c r="L683" s="180">
        <f>(L647/L612)*R80</f>
        <v>131.35058183422197</v>
      </c>
      <c r="M683" s="180">
        <f t="shared" si="20"/>
        <v>1249426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6099368.8999999994</v>
      </c>
      <c r="D684" s="180">
        <f>(D615/D612)*S76</f>
        <v>1115299.9458233258</v>
      </c>
      <c r="E684" s="180">
        <f>(E623/E612)*SUM(C684:D684)</f>
        <v>3119950.5853724275</v>
      </c>
      <c r="F684" s="180">
        <f>(F624/F612)*S64</f>
        <v>253789.51824067222</v>
      </c>
      <c r="G684" s="180">
        <f>(G625/G612)*S77</f>
        <v>0</v>
      </c>
      <c r="H684" s="180">
        <f>(H628/H612)*S60</f>
        <v>9757.9869771895865</v>
      </c>
      <c r="I684" s="180">
        <f>(I629/I612)*S78</f>
        <v>238181.46678823725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4736980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601472.83999999985</v>
      </c>
      <c r="D685" s="180">
        <f>(D615/D612)*T76</f>
        <v>256919.77230997881</v>
      </c>
      <c r="E685" s="180">
        <f>(E623/E612)*SUM(C685:D685)</f>
        <v>371207.96400881244</v>
      </c>
      <c r="F685" s="180">
        <f>(F624/F612)*T64</f>
        <v>8360.092129145658</v>
      </c>
      <c r="G685" s="180">
        <f>(G625/G612)*T77</f>
        <v>0</v>
      </c>
      <c r="H685" s="180">
        <f>(H628/H612)*T60</f>
        <v>2058.3253780009281</v>
      </c>
      <c r="I685" s="180">
        <f>(I629/I612)*T78</f>
        <v>54867.328241925992</v>
      </c>
      <c r="J685" s="180">
        <f>(J630/J612)*T79</f>
        <v>0</v>
      </c>
      <c r="K685" s="180">
        <f>(K644/K612)*T75</f>
        <v>53646.696304982979</v>
      </c>
      <c r="L685" s="180">
        <f>(L647/L612)*T80</f>
        <v>19702.587275133294</v>
      </c>
      <c r="M685" s="180">
        <f t="shared" si="20"/>
        <v>766763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6901436.9499999983</v>
      </c>
      <c r="D686" s="180">
        <f>(D615/D612)*U76</f>
        <v>0</v>
      </c>
      <c r="E686" s="180">
        <f>(E623/E612)*SUM(C686:D686)</f>
        <v>2984494.882884148</v>
      </c>
      <c r="F686" s="180">
        <f>(F624/F612)*U64</f>
        <v>54021.184765437065</v>
      </c>
      <c r="G686" s="180">
        <f>(G625/G612)*U77</f>
        <v>0</v>
      </c>
      <c r="H686" s="180">
        <f>(H628/H612)*U60</f>
        <v>1645.3897311797539</v>
      </c>
      <c r="I686" s="180">
        <f>(I629/I612)*U78</f>
        <v>0</v>
      </c>
      <c r="J686" s="180">
        <f>(J630/J612)*U79</f>
        <v>0</v>
      </c>
      <c r="K686" s="180">
        <f>(K644/K612)*U75</f>
        <v>768719.82435406873</v>
      </c>
      <c r="L686" s="180">
        <f>(L647/L612)*U80</f>
        <v>0</v>
      </c>
      <c r="M686" s="180">
        <f t="shared" si="20"/>
        <v>3808881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4614868.0199999996</v>
      </c>
      <c r="D687" s="180">
        <f>(D615/D612)*V76</f>
        <v>0</v>
      </c>
      <c r="E687" s="180">
        <f>(E623/E612)*SUM(C687:D687)</f>
        <v>1995678.5942782108</v>
      </c>
      <c r="F687" s="180">
        <f>(F624/F612)*V64</f>
        <v>65923.196153288809</v>
      </c>
      <c r="G687" s="180">
        <f>(G625/G612)*V77</f>
        <v>0</v>
      </c>
      <c r="H687" s="180">
        <f>(H628/H612)*V60</f>
        <v>11746.430938036161</v>
      </c>
      <c r="I687" s="180">
        <f>(I629/I612)*V78</f>
        <v>0</v>
      </c>
      <c r="J687" s="180">
        <f>(J630/J612)*V79</f>
        <v>0</v>
      </c>
      <c r="K687" s="180">
        <f>(K644/K612)*V75</f>
        <v>848921.6215220372</v>
      </c>
      <c r="L687" s="180">
        <f>(L647/L612)*V80</f>
        <v>25350.66229400484</v>
      </c>
      <c r="M687" s="180">
        <f t="shared" si="20"/>
        <v>2947621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1377615.31</v>
      </c>
      <c r="D688" s="180">
        <f>(D615/D612)*W76</f>
        <v>0</v>
      </c>
      <c r="E688" s="180">
        <f>(E623/E612)*SUM(C688:D688)</f>
        <v>595743.44778703805</v>
      </c>
      <c r="F688" s="180">
        <f>(F624/F612)*W64</f>
        <v>8769.9062905114788</v>
      </c>
      <c r="G688" s="180">
        <f>(G625/G612)*W77</f>
        <v>0</v>
      </c>
      <c r="H688" s="180">
        <f>(H628/H612)*W60</f>
        <v>3970.5350655882098</v>
      </c>
      <c r="I688" s="180">
        <f>(I629/I612)*W78</f>
        <v>0</v>
      </c>
      <c r="J688" s="180">
        <f>(J630/J612)*W79</f>
        <v>0</v>
      </c>
      <c r="K688" s="180">
        <f>(K644/K612)*W75</f>
        <v>207950.47876360483</v>
      </c>
      <c r="L688" s="180">
        <f>(L647/L612)*W80</f>
        <v>0</v>
      </c>
      <c r="M688" s="180">
        <f t="shared" si="20"/>
        <v>816434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3083112.1499999994</v>
      </c>
      <c r="D689" s="180">
        <f>(D615/D612)*X76</f>
        <v>418264.87330558139</v>
      </c>
      <c r="E689" s="180">
        <f>(E623/E612)*SUM(C689:D689)</f>
        <v>1514154.4992457896</v>
      </c>
      <c r="F689" s="180">
        <f>(F624/F612)*X64</f>
        <v>30160.749455626221</v>
      </c>
      <c r="G689" s="180">
        <f>(G625/G612)*X77</f>
        <v>0</v>
      </c>
      <c r="H689" s="180">
        <f>(H628/H612)*X60</f>
        <v>10037.512645806994</v>
      </c>
      <c r="I689" s="180">
        <f>(I629/I612)*X78</f>
        <v>89323.900178598968</v>
      </c>
      <c r="J689" s="180">
        <f>(J630/J612)*X79</f>
        <v>0</v>
      </c>
      <c r="K689" s="180">
        <f>(K644/K612)*X75</f>
        <v>456205.43488285679</v>
      </c>
      <c r="L689" s="180">
        <f>(L647/L612)*X80</f>
        <v>459.72703641977688</v>
      </c>
      <c r="M689" s="180">
        <f t="shared" si="20"/>
        <v>2518607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5462240.3200000012</v>
      </c>
      <c r="D690" s="180">
        <f>(D615/D612)*Y76</f>
        <v>1499532.2953342421</v>
      </c>
      <c r="E690" s="180">
        <f>(E623/E612)*SUM(C690:D690)</f>
        <v>3010586.7657413064</v>
      </c>
      <c r="F690" s="180">
        <f>(F624/F612)*Y64</f>
        <v>30546.611942988777</v>
      </c>
      <c r="G690" s="180">
        <f>(G625/G612)*Y77</f>
        <v>0</v>
      </c>
      <c r="H690" s="180">
        <f>(H628/H612)*Y60</f>
        <v>21447.242210281278</v>
      </c>
      <c r="I690" s="180">
        <f>(I629/I612)*Y78</f>
        <v>320237.44189764321</v>
      </c>
      <c r="J690" s="180">
        <f>(J630/J612)*Y79</f>
        <v>0</v>
      </c>
      <c r="K690" s="180">
        <f>(K644/K612)*Y75</f>
        <v>446766.47509077238</v>
      </c>
      <c r="L690" s="180">
        <f>(L647/L612)*Y80</f>
        <v>0</v>
      </c>
      <c r="M690" s="180">
        <f t="shared" si="20"/>
        <v>5329117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255980.29</v>
      </c>
      <c r="D692" s="180">
        <f>(D615/D612)*AA76</f>
        <v>0</v>
      </c>
      <c r="E692" s="180">
        <f>(E623/E612)*SUM(C692:D692)</f>
        <v>110697.50707846436</v>
      </c>
      <c r="F692" s="180">
        <f>(F624/F612)*AA64</f>
        <v>3330.6623952491232</v>
      </c>
      <c r="G692" s="180">
        <f>(G625/G612)*AA77</f>
        <v>0</v>
      </c>
      <c r="H692" s="180">
        <f>(H628/H612)*AA60</f>
        <v>743.28416427811283</v>
      </c>
      <c r="I692" s="180">
        <f>(I629/I612)*AA78</f>
        <v>0</v>
      </c>
      <c r="J692" s="180">
        <f>(J630/J612)*AA79</f>
        <v>0</v>
      </c>
      <c r="K692" s="180">
        <f>(K644/K612)*AA75</f>
        <v>35053.594113565676</v>
      </c>
      <c r="L692" s="180">
        <f>(L647/L612)*AA80</f>
        <v>0</v>
      </c>
      <c r="M692" s="180">
        <f t="shared" si="20"/>
        <v>149825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13873227.079999998</v>
      </c>
      <c r="D693" s="180">
        <f>(D615/D612)*AB76</f>
        <v>548942.02954103542</v>
      </c>
      <c r="E693" s="180">
        <f>(E623/E612)*SUM(C693:D693)</f>
        <v>6236801.1501597585</v>
      </c>
      <c r="F693" s="180">
        <f>(F624/F612)*AB64</f>
        <v>599640.96658689913</v>
      </c>
      <c r="G693" s="180">
        <f>(G625/G612)*AB77</f>
        <v>0</v>
      </c>
      <c r="H693" s="180">
        <f>(H628/H612)*AB60</f>
        <v>13671.346337833327</v>
      </c>
      <c r="I693" s="180">
        <f>(I629/I612)*AB78</f>
        <v>117231.08054244211</v>
      </c>
      <c r="J693" s="180">
        <f>(J630/J612)*AB79</f>
        <v>0</v>
      </c>
      <c r="K693" s="180">
        <f>(K644/K612)*AB75</f>
        <v>1021306.2328743098</v>
      </c>
      <c r="L693" s="180">
        <f>(L647/L612)*AB80</f>
        <v>0</v>
      </c>
      <c r="M693" s="180">
        <f t="shared" si="20"/>
        <v>8537593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2197946.17</v>
      </c>
      <c r="D694" s="180">
        <f>(D615/D612)*AC76</f>
        <v>237570.21975840282</v>
      </c>
      <c r="E694" s="180">
        <f>(E623/E612)*SUM(C694:D694)</f>
        <v>1053227.9371782755</v>
      </c>
      <c r="F694" s="180">
        <f>(F624/F612)*AC64</f>
        <v>11628.377783690519</v>
      </c>
      <c r="G694" s="180">
        <f>(G625/G612)*AC77</f>
        <v>0</v>
      </c>
      <c r="H694" s="180">
        <f>(H628/H612)*AC60</f>
        <v>9167.1713594300581</v>
      </c>
      <c r="I694" s="180">
        <f>(I629/I612)*AC78</f>
        <v>50735.072317688268</v>
      </c>
      <c r="J694" s="180">
        <f>(J630/J612)*AC79</f>
        <v>0</v>
      </c>
      <c r="K694" s="180">
        <f>(K644/K612)*AC75</f>
        <v>332563.52680342743</v>
      </c>
      <c r="L694" s="180">
        <f>(L647/L612)*AC80</f>
        <v>0</v>
      </c>
      <c r="M694" s="180">
        <f t="shared" si="20"/>
        <v>1694892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186797.85</v>
      </c>
      <c r="D695" s="180">
        <f>(D615/D612)*AD76</f>
        <v>132469.02035981163</v>
      </c>
      <c r="E695" s="180">
        <f>(E623/E612)*SUM(C695:D695)</f>
        <v>138065.49965848704</v>
      </c>
      <c r="F695" s="180">
        <f>(F624/F612)*AD64</f>
        <v>847.88112991978289</v>
      </c>
      <c r="G695" s="180">
        <f>(G625/G612)*AD77</f>
        <v>0</v>
      </c>
      <c r="H695" s="180">
        <f>(H628/H612)*AD60</f>
        <v>609.87418607434904</v>
      </c>
      <c r="I695" s="180">
        <f>(I629/I612)*AD78</f>
        <v>28289.84766964104</v>
      </c>
      <c r="J695" s="180">
        <f>(J630/J612)*AD79</f>
        <v>0</v>
      </c>
      <c r="K695" s="180">
        <f>(K644/K612)*AD75</f>
        <v>23455.339664091116</v>
      </c>
      <c r="L695" s="180">
        <f>(L647/L612)*AD80</f>
        <v>6304.8279280426541</v>
      </c>
      <c r="M695" s="180">
        <f t="shared" si="20"/>
        <v>330042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1987601.03</v>
      </c>
      <c r="D696" s="180">
        <f>(D615/D612)*AE76</f>
        <v>855711.7144483939</v>
      </c>
      <c r="E696" s="180">
        <f>(E623/E612)*SUM(C696:D696)</f>
        <v>1229577.6079277978</v>
      </c>
      <c r="F696" s="180">
        <f>(F624/F612)*AE64</f>
        <v>591.2929972791037</v>
      </c>
      <c r="G696" s="180">
        <f>(G625/G612)*AE77</f>
        <v>0</v>
      </c>
      <c r="H696" s="180">
        <f>(H628/H612)*AE60</f>
        <v>9453.0498841524077</v>
      </c>
      <c r="I696" s="180">
        <f>(I629/I612)*AE78</f>
        <v>182744.26718880326</v>
      </c>
      <c r="J696" s="180">
        <f>(J630/J612)*AE79</f>
        <v>0</v>
      </c>
      <c r="K696" s="180">
        <f>(K644/K612)*AE75</f>
        <v>127432.52281983857</v>
      </c>
      <c r="L696" s="180">
        <f>(L647/L612)*AE80</f>
        <v>0</v>
      </c>
      <c r="M696" s="180">
        <f t="shared" si="20"/>
        <v>2405510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7716464.4500000002</v>
      </c>
      <c r="D698" s="180">
        <f>(D615/D612)*AG76</f>
        <v>2373020.8470647642</v>
      </c>
      <c r="E698" s="180">
        <f>(E623/E612)*SUM(C698:D698)</f>
        <v>4363151.827392214</v>
      </c>
      <c r="F698" s="180">
        <f>(F624/F612)*AG64</f>
        <v>43030.438046814088</v>
      </c>
      <c r="G698" s="180">
        <f>(G625/G612)*AG77</f>
        <v>0</v>
      </c>
      <c r="H698" s="180">
        <f>(H628/H612)*AG60</f>
        <v>30754.176404020036</v>
      </c>
      <c r="I698" s="180">
        <f>(I629/I612)*AG78</f>
        <v>506778.09874338977</v>
      </c>
      <c r="J698" s="180">
        <f>(J630/J612)*AG79</f>
        <v>0</v>
      </c>
      <c r="K698" s="180">
        <f>(K644/K612)*AG75</f>
        <v>1235375.8776496148</v>
      </c>
      <c r="L698" s="180">
        <f>(L647/L612)*AG80</f>
        <v>178045.71367628788</v>
      </c>
      <c r="M698" s="180">
        <f t="shared" si="20"/>
        <v>8730157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1188293.1200000001</v>
      </c>
      <c r="D701" s="180">
        <f>(D615/D612)*AJ76</f>
        <v>145192.54360253512</v>
      </c>
      <c r="E701" s="180">
        <f>(E623/E612)*SUM(C701:D701)</f>
        <v>576659.7837891049</v>
      </c>
      <c r="F701" s="180">
        <f>(F624/F612)*AJ64</f>
        <v>5450.6044009927055</v>
      </c>
      <c r="G701" s="180">
        <f>(G625/G612)*AJ77</f>
        <v>0</v>
      </c>
      <c r="H701" s="180">
        <f>(H628/H612)*AJ60</f>
        <v>4307.2364391500905</v>
      </c>
      <c r="I701" s="180">
        <f>(I629/I612)*AJ78</f>
        <v>31007.060595199786</v>
      </c>
      <c r="J701" s="180">
        <f>(J630/J612)*AJ79</f>
        <v>0</v>
      </c>
      <c r="K701" s="180">
        <f>(K644/K612)*AJ75</f>
        <v>91409.295389777981</v>
      </c>
      <c r="L701" s="180">
        <f>(L647/L612)*AJ80</f>
        <v>17338.276802117296</v>
      </c>
      <c r="M701" s="180">
        <f t="shared" si="20"/>
        <v>871365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23368.58</v>
      </c>
      <c r="D711" s="180">
        <f>(D615/D612)*AT76</f>
        <v>125636.73329107068</v>
      </c>
      <c r="E711" s="180">
        <f>(E623/E612)*SUM(C711:D711)</f>
        <v>64436.667068261762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26830.75663171427</v>
      </c>
      <c r="J711" s="180">
        <f>(J630/J612)*AT79</f>
        <v>0</v>
      </c>
      <c r="K711" s="180">
        <f>(K644/K612)*AT75</f>
        <v>1484.4894323727497</v>
      </c>
      <c r="L711" s="180">
        <f>(L647/L612)*AT80</f>
        <v>0</v>
      </c>
      <c r="M711" s="180">
        <f t="shared" si="20"/>
        <v>218389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83632.25</v>
      </c>
      <c r="D713" s="180">
        <f>(D615/D612)*AV76</f>
        <v>0</v>
      </c>
      <c r="E713" s="180">
        <f>(E623/E612)*SUM(C713:D713)</f>
        <v>36166.384475784835</v>
      </c>
      <c r="F713" s="180">
        <f>(F624/F612)*AV64</f>
        <v>0</v>
      </c>
      <c r="G713" s="180">
        <f>(G625/G612)*AV77</f>
        <v>0</v>
      </c>
      <c r="H713" s="180">
        <f>(H628/H612)*AV60</f>
        <v>393.87707850635041</v>
      </c>
      <c r="I713" s="180">
        <f>(I629/I612)*AV78</f>
        <v>0</v>
      </c>
      <c r="J713" s="180">
        <f>(J630/J612)*AV79</f>
        <v>0</v>
      </c>
      <c r="K713" s="180">
        <f>(K644/K612)*AV75</f>
        <v>2155.2491888215659</v>
      </c>
      <c r="L713" s="180">
        <f>(L647/L612)*AV80</f>
        <v>3743.4915822753255</v>
      </c>
      <c r="M713" s="180">
        <f t="shared" si="20"/>
        <v>42459</v>
      </c>
      <c r="N713" s="199" t="s">
        <v>741</v>
      </c>
    </row>
    <row r="715" spans="1:83" ht="12.6" customHeight="1" x14ac:dyDescent="0.2">
      <c r="C715" s="180">
        <f>SUM(C614:C647)+SUM(C668:C713)</f>
        <v>232588806.38830686</v>
      </c>
      <c r="D715" s="180">
        <f>SUM(D616:D647)+SUM(D668:D713)</f>
        <v>33507236.889999986</v>
      </c>
      <c r="E715" s="180">
        <f>SUM(E624:E647)+SUM(E668:E713)</f>
        <v>70216962.266825333</v>
      </c>
      <c r="F715" s="180">
        <f>SUM(F625:F648)+SUM(F668:F713)</f>
        <v>1834795.4863375516</v>
      </c>
      <c r="G715" s="180">
        <f>SUM(G626:G647)+SUM(G668:G713)</f>
        <v>5530750.1031110119</v>
      </c>
      <c r="H715" s="180">
        <f>SUM(H629:H647)+SUM(H668:H713)</f>
        <v>388108.68516306399</v>
      </c>
      <c r="I715" s="180">
        <f>SUM(I630:I647)+SUM(I668:I713)</f>
        <v>5466374.3682745425</v>
      </c>
      <c r="J715" s="180">
        <f>SUM(J631:J647)+SUM(J668:J713)</f>
        <v>1405093.251768514</v>
      </c>
      <c r="K715" s="180">
        <f>SUM(K668:K713)</f>
        <v>12625028.09044043</v>
      </c>
      <c r="L715" s="180">
        <f>SUM(L668:L713)</f>
        <v>1493062.0637096011</v>
      </c>
      <c r="M715" s="180">
        <f>SUM(M668:M713)</f>
        <v>115440822</v>
      </c>
      <c r="N715" s="198" t="s">
        <v>742</v>
      </c>
    </row>
    <row r="716" spans="1:83" ht="12.6" customHeight="1" x14ac:dyDescent="0.2">
      <c r="C716" s="180">
        <f>CE71</f>
        <v>232588806.3883068</v>
      </c>
      <c r="D716" s="180">
        <f>D615</f>
        <v>33507236.890000001</v>
      </c>
      <c r="E716" s="180">
        <f>E623</f>
        <v>70216962.266825333</v>
      </c>
      <c r="F716" s="180">
        <f>F624</f>
        <v>1834795.4863375514</v>
      </c>
      <c r="G716" s="180">
        <f>G625</f>
        <v>5530750.1031110128</v>
      </c>
      <c r="H716" s="180">
        <f>H628</f>
        <v>388108.68516306375</v>
      </c>
      <c r="I716" s="180">
        <f>I629</f>
        <v>5466374.3682745444</v>
      </c>
      <c r="J716" s="180">
        <f>J630</f>
        <v>1405093.2517685145</v>
      </c>
      <c r="K716" s="180">
        <f>K644</f>
        <v>12625028.090440433</v>
      </c>
      <c r="L716" s="180">
        <f>L647</f>
        <v>1493062.0637096013</v>
      </c>
      <c r="M716" s="180">
        <f>C648</f>
        <v>115440819.48830684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210*2020*A</v>
      </c>
      <c r="B722" s="276">
        <f>ROUND(C165,0)</f>
        <v>4707883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4465451</v>
      </c>
      <c r="H722" s="276">
        <f>ROUND(C171+C172,0)</f>
        <v>207985</v>
      </c>
      <c r="I722" s="276">
        <f>ROUND(C175,0)</f>
        <v>2757975</v>
      </c>
      <c r="J722" s="276">
        <f>ROUND(C176,0)</f>
        <v>230000</v>
      </c>
      <c r="K722" s="276">
        <f>ROUND(C179,0)</f>
        <v>0</v>
      </c>
      <c r="L722" s="276">
        <f>ROUND(C180,0)</f>
        <v>0</v>
      </c>
      <c r="M722" s="276">
        <f>ROUND(C183,0)</f>
        <v>117103</v>
      </c>
      <c r="N722" s="276">
        <f>ROUND(C184,0)</f>
        <v>6859888</v>
      </c>
      <c r="O722" s="276">
        <f>ROUND(C185,0)</f>
        <v>0</v>
      </c>
      <c r="P722" s="276">
        <f>ROUND(C188,0)</f>
        <v>-2385272</v>
      </c>
      <c r="Q722" s="276">
        <f>ROUND(C189,0)</f>
        <v>13953528</v>
      </c>
      <c r="R722" s="276">
        <f>ROUND(B195,0)</f>
        <v>46315058</v>
      </c>
      <c r="S722" s="276">
        <f>ROUND(C195,0)</f>
        <v>0</v>
      </c>
      <c r="T722" s="276">
        <f>ROUND(D195,0)</f>
        <v>0</v>
      </c>
      <c r="U722" s="276">
        <f>ROUND(B196,0)</f>
        <v>2123130</v>
      </c>
      <c r="V722" s="276">
        <f>ROUND(C196,0)</f>
        <v>0</v>
      </c>
      <c r="W722" s="276">
        <f>ROUND(D196,0)</f>
        <v>0</v>
      </c>
      <c r="X722" s="276">
        <f>ROUND(B197,0)</f>
        <v>305249753</v>
      </c>
      <c r="Y722" s="276">
        <f>ROUND(C197,0)</f>
        <v>731936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618892</v>
      </c>
      <c r="AE722" s="276">
        <f>ROUND(C199,0)</f>
        <v>1430400</v>
      </c>
      <c r="AF722" s="276">
        <f>ROUND(D199,0)</f>
        <v>0</v>
      </c>
      <c r="AG722" s="276">
        <f>ROUND(B200,0)</f>
        <v>93752217</v>
      </c>
      <c r="AH722" s="276">
        <f>ROUND(C200,0)</f>
        <v>6481339</v>
      </c>
      <c r="AI722" s="276">
        <f>ROUND(D200,0)</f>
        <v>-668746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10268959</v>
      </c>
      <c r="AQ722" s="276">
        <f>ROUND(C203,0)</f>
        <v>-5690471</v>
      </c>
      <c r="AR722" s="276">
        <f>ROUND(D203,0)</f>
        <v>-702984</v>
      </c>
      <c r="AS722" s="276"/>
      <c r="AT722" s="276"/>
      <c r="AU722" s="276"/>
      <c r="AV722" s="276">
        <f>ROUND(B209,0)</f>
        <v>380394</v>
      </c>
      <c r="AW722" s="276">
        <f>ROUND(C209,0)</f>
        <v>106156</v>
      </c>
      <c r="AX722" s="276">
        <f>ROUND(D209,0)</f>
        <v>0</v>
      </c>
      <c r="AY722" s="276">
        <f>ROUND(B210,0)</f>
        <v>82922052</v>
      </c>
      <c r="AZ722" s="276">
        <f>ROUND(C210,0)</f>
        <v>11600258</v>
      </c>
      <c r="BA722" s="276">
        <f>ROUND(D210,0)</f>
        <v>-14093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351555</v>
      </c>
      <c r="BF722" s="276">
        <f>ROUND(C212,0)</f>
        <v>91426</v>
      </c>
      <c r="BG722" s="276">
        <f>ROUND(D212,0)</f>
        <v>0</v>
      </c>
      <c r="BH722" s="276">
        <f>ROUND(B213,0)</f>
        <v>82907988</v>
      </c>
      <c r="BI722" s="276">
        <f>ROUND(C213,0)</f>
        <v>3152818</v>
      </c>
      <c r="BJ722" s="276">
        <f>ROUND(D213,0)</f>
        <v>-757614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221796970</v>
      </c>
      <c r="BU722" s="276">
        <f>ROUND(C224,0)</f>
        <v>57343961</v>
      </c>
      <c r="BV722" s="276">
        <f>ROUND(C225,0)</f>
        <v>4275853</v>
      </c>
      <c r="BW722" s="276">
        <f>ROUND(C226,0)</f>
        <v>11866042</v>
      </c>
      <c r="BX722" s="276">
        <f>ROUND(C227,0)</f>
        <v>202395411</v>
      </c>
      <c r="BY722" s="276">
        <f>ROUND(C228,0)</f>
        <v>2179798</v>
      </c>
      <c r="BZ722" s="276">
        <f>ROUND(C231,0)</f>
        <v>416</v>
      </c>
      <c r="CA722" s="276">
        <f>ROUND(C233,0)</f>
        <v>3593459</v>
      </c>
      <c r="CB722" s="276">
        <f>ROUND(C234,0)</f>
        <v>4979504</v>
      </c>
      <c r="CC722" s="276">
        <f>ROUND(C238+C239,0)</f>
        <v>0</v>
      </c>
      <c r="CD722" s="276">
        <f>D221</f>
        <v>7595564.0999999996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210*2020*A</v>
      </c>
      <c r="B726" s="276">
        <f>ROUND(C111,0)</f>
        <v>5635</v>
      </c>
      <c r="C726" s="276">
        <f>ROUND(C112,0)</f>
        <v>0</v>
      </c>
      <c r="D726" s="276">
        <f>ROUND(C113,0)</f>
        <v>0</v>
      </c>
      <c r="E726" s="276">
        <f>ROUND(C114,0)</f>
        <v>1569</v>
      </c>
      <c r="F726" s="276">
        <f>ROUND(D111,0)</f>
        <v>21968</v>
      </c>
      <c r="G726" s="276">
        <f>ROUND(D112,0)</f>
        <v>0</v>
      </c>
      <c r="H726" s="276">
        <f>ROUND(D113,0)</f>
        <v>0</v>
      </c>
      <c r="I726" s="276">
        <f>ROUND(D114,0)</f>
        <v>2281</v>
      </c>
      <c r="J726" s="276">
        <f>ROUND(C116,0)</f>
        <v>6</v>
      </c>
      <c r="K726" s="276">
        <f>ROUND(C117,0)</f>
        <v>13</v>
      </c>
      <c r="L726" s="276">
        <f>ROUND(C118,0)</f>
        <v>80</v>
      </c>
      <c r="M726" s="276">
        <f>ROUND(C119,0)</f>
        <v>0</v>
      </c>
      <c r="N726" s="276">
        <f>ROUND(C120,0)</f>
        <v>45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175</v>
      </c>
      <c r="W726" s="276">
        <f>ROUND(C129,0)</f>
        <v>21</v>
      </c>
      <c r="X726" s="276">
        <f>ROUND(B138,0)</f>
        <v>2243</v>
      </c>
      <c r="Y726" s="276">
        <f>ROUND(B139,0)</f>
        <v>10831</v>
      </c>
      <c r="Z726" s="276">
        <f>ROUND(B140,0)</f>
        <v>37328</v>
      </c>
      <c r="AA726" s="276">
        <f>ROUND(B141,0)</f>
        <v>156758882</v>
      </c>
      <c r="AB726" s="276">
        <f>ROUND(B142,0)</f>
        <v>119929023</v>
      </c>
      <c r="AC726" s="276">
        <f>ROUND(C138,0)</f>
        <v>575</v>
      </c>
      <c r="AD726" s="276">
        <f>ROUND(C139,0)</f>
        <v>2367</v>
      </c>
      <c r="AE726" s="276">
        <f>ROUND(C140,0)</f>
        <v>12411</v>
      </c>
      <c r="AF726" s="276">
        <f>ROUND(C141,0)</f>
        <v>31670136</v>
      </c>
      <c r="AG726" s="276">
        <f>ROUND(C142,0)</f>
        <v>39874733</v>
      </c>
      <c r="AH726" s="276">
        <f>ROUND(D138,0)</f>
        <v>2817</v>
      </c>
      <c r="AI726" s="276">
        <f>ROUND(D139,0)</f>
        <v>8770</v>
      </c>
      <c r="AJ726" s="276">
        <f>ROUND(D140,0)</f>
        <v>76312</v>
      </c>
      <c r="AK726" s="276">
        <f>ROUND(D141,0)</f>
        <v>126898313</v>
      </c>
      <c r="AL726" s="276">
        <f>ROUND(D142,0)</f>
        <v>245176755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210*2020*A</v>
      </c>
      <c r="B730" s="276">
        <f>ROUND(C250,0)</f>
        <v>17363</v>
      </c>
      <c r="C730" s="276">
        <f>ROUND(C251,0)</f>
        <v>0</v>
      </c>
      <c r="D730" s="276">
        <f>ROUND(C252,0)</f>
        <v>100300282</v>
      </c>
      <c r="E730" s="276">
        <f>ROUND(C253,0)</f>
        <v>77114496</v>
      </c>
      <c r="F730" s="276">
        <f>ROUND(C254,0)</f>
        <v>0</v>
      </c>
      <c r="G730" s="276">
        <f>ROUND(C255,0)</f>
        <v>2567536</v>
      </c>
      <c r="H730" s="276">
        <f>ROUND(C256,0)</f>
        <v>0</v>
      </c>
      <c r="I730" s="276">
        <f>ROUND(C257,0)</f>
        <v>5936209</v>
      </c>
      <c r="J730" s="276">
        <f>ROUND(C258,0)</f>
        <v>68885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46315058</v>
      </c>
      <c r="P730" s="276">
        <f>ROUND(C268,0)</f>
        <v>2123130</v>
      </c>
      <c r="Q730" s="276">
        <f>ROUND(C269,0)</f>
        <v>305981688</v>
      </c>
      <c r="R730" s="276">
        <f>ROUND(C270,0)</f>
        <v>0</v>
      </c>
      <c r="S730" s="276">
        <f>ROUND(C271,0)</f>
        <v>2049293</v>
      </c>
      <c r="T730" s="276">
        <f>ROUND(C272,0)</f>
        <v>100902301</v>
      </c>
      <c r="U730" s="276">
        <f>ROUND(C273,0)</f>
        <v>0</v>
      </c>
      <c r="V730" s="276">
        <f>ROUND(C274,0)</f>
        <v>5281472</v>
      </c>
      <c r="W730" s="276">
        <f>ROUND(C275,0)</f>
        <v>0</v>
      </c>
      <c r="X730" s="276">
        <f>ROUND(C276,0)</f>
        <v>182284355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192253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4370047</v>
      </c>
      <c r="AI730" s="276">
        <f>ROUND(C306,0)</f>
        <v>6449088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8947623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33995687</v>
      </c>
      <c r="AX730" s="276">
        <f>ROUND(C325,0)</f>
        <v>8346750</v>
      </c>
      <c r="AY730" s="276">
        <f>ROUND(C326,0)</f>
        <v>250386614</v>
      </c>
      <c r="AZ730" s="276">
        <f>ROUND(C327,0)</f>
        <v>10275729</v>
      </c>
      <c r="BA730" s="276">
        <f>ROUND(C328,0)</f>
        <v>0</v>
      </c>
      <c r="BB730" s="276">
        <f>ROUND(C332,0)</f>
        <v>-10434916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692.99</v>
      </c>
      <c r="BJ730" s="276">
        <f>ROUND(C359,0)</f>
        <v>315327331</v>
      </c>
      <c r="BK730" s="276">
        <f>ROUND(C360,0)</f>
        <v>404980510</v>
      </c>
      <c r="BL730" s="276">
        <f>ROUND(C364,0)</f>
        <v>499858036</v>
      </c>
      <c r="BM730" s="276">
        <f>ROUND(C365,0)</f>
        <v>8572963</v>
      </c>
      <c r="BN730" s="276">
        <f>ROUND(C366,0)</f>
        <v>0</v>
      </c>
      <c r="BO730" s="276">
        <f>ROUND(C370,0)</f>
        <v>12978770</v>
      </c>
      <c r="BP730" s="276">
        <f>ROUND(C371,0)</f>
        <v>0</v>
      </c>
      <c r="BQ730" s="276">
        <f>ROUND(C378,0)</f>
        <v>71476619</v>
      </c>
      <c r="BR730" s="276">
        <f>ROUND(C379,0)</f>
        <v>9381319</v>
      </c>
      <c r="BS730" s="276">
        <f>ROUND(C380,0)</f>
        <v>4839787</v>
      </c>
      <c r="BT730" s="276">
        <f>ROUND(C381,0)</f>
        <v>32235510</v>
      </c>
      <c r="BU730" s="276">
        <f>ROUND(C382,0)</f>
        <v>1817664</v>
      </c>
      <c r="BV730" s="276">
        <f>ROUND(C383,0)</f>
        <v>20802854</v>
      </c>
      <c r="BW730" s="276">
        <f>ROUND(C384,0)</f>
        <v>14950655</v>
      </c>
      <c r="BX730" s="276">
        <f>ROUND(C385,0)</f>
        <v>2987974</v>
      </c>
      <c r="BY730" s="276">
        <f>ROUND(C386,0)</f>
        <v>0</v>
      </c>
      <c r="BZ730" s="276">
        <f>ROUND(C387,0)</f>
        <v>6976991</v>
      </c>
      <c r="CA730" s="276">
        <f>ROUND(C388,0)</f>
        <v>11568255</v>
      </c>
      <c r="CB730" s="276">
        <f>C363</f>
        <v>7595564.0999999996</v>
      </c>
      <c r="CC730" s="276">
        <f>ROUND(C389,0)</f>
        <v>68529948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210*2020*6010*A</v>
      </c>
      <c r="B734" s="276">
        <f>ROUND(C59,0)</f>
        <v>6266</v>
      </c>
      <c r="C734" s="276">
        <f>ROUND(C60,2)</f>
        <v>63.33</v>
      </c>
      <c r="D734" s="276">
        <f>ROUND(C61,0)</f>
        <v>7679124</v>
      </c>
      <c r="E734" s="276">
        <f>ROUND(C62,0)</f>
        <v>1007886</v>
      </c>
      <c r="F734" s="276">
        <f>ROUND(C63,0)</f>
        <v>10978</v>
      </c>
      <c r="G734" s="276">
        <f>ROUND(C64,0)</f>
        <v>91484</v>
      </c>
      <c r="H734" s="276">
        <f>ROUND(C65,0)</f>
        <v>2975</v>
      </c>
      <c r="I734" s="276">
        <f>ROUND(C66,0)</f>
        <v>136753</v>
      </c>
      <c r="J734" s="276">
        <f>ROUND(C67,0)</f>
        <v>246270</v>
      </c>
      <c r="K734" s="276">
        <f>ROUND(C68,0)</f>
        <v>10395</v>
      </c>
      <c r="L734" s="276">
        <f>ROUND(C69,0)</f>
        <v>37755</v>
      </c>
      <c r="M734" s="276">
        <f>ROUND(C70,0)</f>
        <v>0</v>
      </c>
      <c r="N734" s="276">
        <f>ROUND(C75,0)</f>
        <v>32618500</v>
      </c>
      <c r="O734" s="276">
        <f>ROUND(C73,0)</f>
        <v>30319834</v>
      </c>
      <c r="P734" s="276">
        <f>IF(C76&gt;0,ROUND(C76,0),0)</f>
        <v>11154</v>
      </c>
      <c r="Q734" s="276">
        <f>IF(C77&gt;0,ROUND(C77,0),0)</f>
        <v>45073</v>
      </c>
      <c r="R734" s="276">
        <f>IF(C78&gt;0,ROUND(C78,0),0)</f>
        <v>1148</v>
      </c>
      <c r="S734" s="276">
        <f>IF(C79&gt;0,ROUND(C79,0),0)</f>
        <v>2639</v>
      </c>
      <c r="T734" s="276">
        <f>IF(C80&gt;0,ROUND(C80,2),0)</f>
        <v>35.799999999999997</v>
      </c>
      <c r="U734" s="276"/>
      <c r="V734" s="276"/>
      <c r="W734" s="276"/>
      <c r="X734" s="276"/>
      <c r="Y734" s="276">
        <f>IF(M668&lt;&gt;0,ROUND(M668,0),0)</f>
        <v>9018076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210*2020*6030*A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210*2020*6070*A</v>
      </c>
      <c r="B736" s="276">
        <f>ROUND(E59,0)</f>
        <v>15702</v>
      </c>
      <c r="C736" s="278">
        <f>ROUND(E60,2)</f>
        <v>137.85</v>
      </c>
      <c r="D736" s="276">
        <f>ROUND(E61,0)</f>
        <v>13788124</v>
      </c>
      <c r="E736" s="276">
        <f>ROUND(E62,0)</f>
        <v>1809694</v>
      </c>
      <c r="F736" s="276">
        <f>ROUND(E63,0)</f>
        <v>17900</v>
      </c>
      <c r="G736" s="276">
        <f>ROUND(E64,0)</f>
        <v>1156731</v>
      </c>
      <c r="H736" s="276">
        <f>ROUND(E65,0)</f>
        <v>2553</v>
      </c>
      <c r="I736" s="276">
        <f>ROUND(E66,0)</f>
        <v>369823</v>
      </c>
      <c r="J736" s="276">
        <f>ROUND(E67,0)</f>
        <v>1457285</v>
      </c>
      <c r="K736" s="276">
        <f>ROUND(E68,0)</f>
        <v>39504</v>
      </c>
      <c r="L736" s="276">
        <f>ROUND(E69,0)</f>
        <v>97704</v>
      </c>
      <c r="M736" s="276">
        <f>ROUND(E70,0)</f>
        <v>0</v>
      </c>
      <c r="N736" s="276">
        <f>ROUND(E75,0)</f>
        <v>75167760</v>
      </c>
      <c r="O736" s="276">
        <f>ROUND(E73,0)</f>
        <v>68528430</v>
      </c>
      <c r="P736" s="276">
        <f>IF(E76&gt;0,ROUND(E76,0),0)</f>
        <v>66005</v>
      </c>
      <c r="Q736" s="276">
        <f>IF(E77&gt;0,ROUND(E77,0),0)</f>
        <v>112949</v>
      </c>
      <c r="R736" s="276">
        <f>IF(E78&gt;0,ROUND(E78,0),0)</f>
        <v>6794</v>
      </c>
      <c r="S736" s="276">
        <f>IF(E79&gt;0,ROUND(E79,0),0)</f>
        <v>6620</v>
      </c>
      <c r="T736" s="278">
        <f>IF(E80&gt;0,ROUND(E80,2),0)</f>
        <v>76.739999999999995</v>
      </c>
      <c r="U736" s="276"/>
      <c r="V736" s="277"/>
      <c r="W736" s="276"/>
      <c r="X736" s="276"/>
      <c r="Y736" s="276">
        <f t="shared" si="21"/>
        <v>28050230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210*2020*6100*A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210*2020*6120*A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210*2020*6140*A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210*2020*6150*A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210*2020*6170*A</v>
      </c>
      <c r="B741" s="276">
        <f>ROUND(J59,0)</f>
        <v>2281</v>
      </c>
      <c r="C741" s="278">
        <f>ROUND(J60,2)</f>
        <v>8.7899999999999991</v>
      </c>
      <c r="D741" s="276">
        <f>ROUND(J61,0)</f>
        <v>1259536</v>
      </c>
      <c r="E741" s="276">
        <f>ROUND(J62,0)</f>
        <v>165314</v>
      </c>
      <c r="F741" s="276">
        <f>ROUND(J63,0)</f>
        <v>979310</v>
      </c>
      <c r="G741" s="276">
        <f>ROUND(J64,0)</f>
        <v>63289</v>
      </c>
      <c r="H741" s="276">
        <f>ROUND(J65,0)</f>
        <v>0</v>
      </c>
      <c r="I741" s="276">
        <f>ROUND(J66,0)</f>
        <v>19169</v>
      </c>
      <c r="J741" s="276">
        <f>ROUND(J67,0)</f>
        <v>142880</v>
      </c>
      <c r="K741" s="276">
        <f>ROUND(J68,0)</f>
        <v>0</v>
      </c>
      <c r="L741" s="276">
        <f>ROUND(J69,0)</f>
        <v>1242</v>
      </c>
      <c r="M741" s="276">
        <f>ROUND(J70,0)</f>
        <v>0</v>
      </c>
      <c r="N741" s="276">
        <f>ROUND(J75,0)</f>
        <v>6571280</v>
      </c>
      <c r="O741" s="276">
        <f>ROUND(J73,0)</f>
        <v>6571280</v>
      </c>
      <c r="P741" s="276">
        <f>IF(J76&gt;0,ROUND(J76,0),0)</f>
        <v>6471</v>
      </c>
      <c r="Q741" s="276">
        <f>IF(J77&gt;0,ROUND(J77,0),0)</f>
        <v>0</v>
      </c>
      <c r="R741" s="276">
        <f>IF(J78&gt;0,ROUND(J78,0),0)</f>
        <v>666</v>
      </c>
      <c r="S741" s="276">
        <f>IF(J79&gt;0,ROUND(J79,0),0)</f>
        <v>0</v>
      </c>
      <c r="T741" s="278">
        <f>IF(J80&gt;0,ROUND(J80,2),0)</f>
        <v>6.14</v>
      </c>
      <c r="U741" s="276"/>
      <c r="V741" s="277"/>
      <c r="W741" s="276"/>
      <c r="X741" s="276"/>
      <c r="Y741" s="276">
        <f t="shared" si="21"/>
        <v>2578183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210*2020*6200*A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-67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210*2020*6210*A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210*2020*6330*A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210*2020*6400*A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210*2020*7010*A</v>
      </c>
      <c r="B746" s="276">
        <f>ROUND(O59,0)</f>
        <v>1569</v>
      </c>
      <c r="C746" s="278">
        <f>ROUND(O60,2)</f>
        <v>37.04</v>
      </c>
      <c r="D746" s="276">
        <f>ROUND(O61,0)</f>
        <v>4230968</v>
      </c>
      <c r="E746" s="276">
        <f>ROUND(O62,0)</f>
        <v>555315</v>
      </c>
      <c r="F746" s="276">
        <f>ROUND(O63,0)</f>
        <v>1360718</v>
      </c>
      <c r="G746" s="276">
        <f>ROUND(O64,0)</f>
        <v>496321</v>
      </c>
      <c r="H746" s="276">
        <f>ROUND(O65,0)</f>
        <v>737</v>
      </c>
      <c r="I746" s="276">
        <f>ROUND(O66,0)</f>
        <v>4357</v>
      </c>
      <c r="J746" s="276">
        <f>ROUND(O67,0)</f>
        <v>304127</v>
      </c>
      <c r="K746" s="276">
        <f>ROUND(O68,0)</f>
        <v>2516</v>
      </c>
      <c r="L746" s="276">
        <f>ROUND(O69,0)</f>
        <v>14501</v>
      </c>
      <c r="M746" s="276">
        <f>ROUND(O70,0)</f>
        <v>0</v>
      </c>
      <c r="N746" s="276">
        <f>ROUND(O75,0)</f>
        <v>22142576</v>
      </c>
      <c r="O746" s="276">
        <f>ROUND(O73,0)</f>
        <v>21565421</v>
      </c>
      <c r="P746" s="276">
        <f>IF(O76&gt;0,ROUND(O76,0),0)</f>
        <v>13775</v>
      </c>
      <c r="Q746" s="276">
        <f>IF(O77&gt;0,ROUND(O77,0),0)</f>
        <v>0</v>
      </c>
      <c r="R746" s="276">
        <f>IF(O78&gt;0,ROUND(O78,0),0)</f>
        <v>1418</v>
      </c>
      <c r="S746" s="276">
        <f>IF(O79&gt;0,ROUND(O79,0),0)</f>
        <v>0</v>
      </c>
      <c r="T746" s="278">
        <f>IF(O80&gt;0,ROUND(O80,2),0)</f>
        <v>22.18</v>
      </c>
      <c r="U746" s="276"/>
      <c r="V746" s="277"/>
      <c r="W746" s="276"/>
      <c r="X746" s="276"/>
      <c r="Y746" s="276">
        <f t="shared" si="21"/>
        <v>6315905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210*2020*7020*A</v>
      </c>
      <c r="B747" s="276">
        <f>ROUND(P59,0)</f>
        <v>0</v>
      </c>
      <c r="C747" s="278">
        <f>ROUND(P60,2)</f>
        <v>70.45</v>
      </c>
      <c r="D747" s="276">
        <f>ROUND(P61,0)</f>
        <v>7393732</v>
      </c>
      <c r="E747" s="276">
        <f>ROUND(P62,0)</f>
        <v>970429</v>
      </c>
      <c r="F747" s="276">
        <f>ROUND(P63,0)</f>
        <v>39328</v>
      </c>
      <c r="G747" s="276">
        <f>ROUND(P64,0)</f>
        <v>9251076</v>
      </c>
      <c r="H747" s="276">
        <f>ROUND(P65,0)</f>
        <v>2363</v>
      </c>
      <c r="I747" s="276">
        <f>ROUND(P66,0)</f>
        <v>1213223</v>
      </c>
      <c r="J747" s="276">
        <f>ROUND(P67,0)</f>
        <v>727086</v>
      </c>
      <c r="K747" s="276">
        <f>ROUND(P68,0)</f>
        <v>31653</v>
      </c>
      <c r="L747" s="276">
        <f>ROUND(P69,0)</f>
        <v>25352</v>
      </c>
      <c r="M747" s="276">
        <f>ROUND(P70,0)</f>
        <v>1129</v>
      </c>
      <c r="N747" s="276">
        <f>ROUND(P75,0)</f>
        <v>195863111</v>
      </c>
      <c r="O747" s="276">
        <f>ROUND(P73,0)</f>
        <v>52147134</v>
      </c>
      <c r="P747" s="276">
        <f>IF(P76&gt;0,ROUND(P76,0),0)</f>
        <v>32932</v>
      </c>
      <c r="Q747" s="276">
        <f>IF(P77&gt;0,ROUND(P77,0),0)</f>
        <v>0</v>
      </c>
      <c r="R747" s="276">
        <f>IF(P78&gt;0,ROUND(P78,0),0)</f>
        <v>3390</v>
      </c>
      <c r="S747" s="276">
        <f>IF(P79&gt;0,ROUND(P79,0),0)</f>
        <v>0</v>
      </c>
      <c r="T747" s="278">
        <f>IF(P80&gt;0,ROUND(P80,2),0)</f>
        <v>34.81</v>
      </c>
      <c r="U747" s="276"/>
      <c r="V747" s="277"/>
      <c r="W747" s="276"/>
      <c r="X747" s="276"/>
      <c r="Y747" s="276">
        <f t="shared" si="21"/>
        <v>19242042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210*2020*7030*A</v>
      </c>
      <c r="B748" s="276">
        <f>ROUND(Q59,0)</f>
        <v>0</v>
      </c>
      <c r="C748" s="278">
        <f>ROUND(Q60,2)</f>
        <v>20.25</v>
      </c>
      <c r="D748" s="276">
        <f>ROUND(Q61,0)</f>
        <v>2718564</v>
      </c>
      <c r="E748" s="276">
        <f>ROUND(Q62,0)</f>
        <v>356812</v>
      </c>
      <c r="F748" s="276">
        <f>ROUND(Q63,0)</f>
        <v>0</v>
      </c>
      <c r="G748" s="276">
        <f>ROUND(Q64,0)</f>
        <v>61726</v>
      </c>
      <c r="H748" s="276">
        <f>ROUND(Q65,0)</f>
        <v>653</v>
      </c>
      <c r="I748" s="276">
        <f>ROUND(Q66,0)</f>
        <v>5936</v>
      </c>
      <c r="J748" s="276">
        <f>ROUND(Q67,0)</f>
        <v>359720</v>
      </c>
      <c r="K748" s="276">
        <f>ROUND(Q68,0)</f>
        <v>361</v>
      </c>
      <c r="L748" s="276">
        <f>ROUND(Q69,0)</f>
        <v>3629</v>
      </c>
      <c r="M748" s="276">
        <f>ROUND(Q70,0)</f>
        <v>0</v>
      </c>
      <c r="N748" s="276">
        <f>ROUND(Q75,0)</f>
        <v>14210914</v>
      </c>
      <c r="O748" s="276">
        <f>ROUND(Q73,0)</f>
        <v>4099470</v>
      </c>
      <c r="P748" s="276">
        <f>IF(Q76&gt;0,ROUND(Q76,0),0)</f>
        <v>16293</v>
      </c>
      <c r="Q748" s="276">
        <f>IF(Q77&gt;0,ROUND(Q77,0),0)</f>
        <v>0</v>
      </c>
      <c r="R748" s="276">
        <f>IF(Q78&gt;0,ROUND(Q78,0),0)</f>
        <v>1677</v>
      </c>
      <c r="S748" s="276">
        <f>IF(Q79&gt;0,ROUND(Q79,0),0)</f>
        <v>0</v>
      </c>
      <c r="T748" s="278">
        <f>IF(Q80&gt;0,ROUND(Q80,2),0)</f>
        <v>13.44</v>
      </c>
      <c r="U748" s="276"/>
      <c r="V748" s="277"/>
      <c r="W748" s="276"/>
      <c r="X748" s="276"/>
      <c r="Y748" s="276">
        <f t="shared" si="21"/>
        <v>5082392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210*2020*7040*A</v>
      </c>
      <c r="B749" s="276">
        <f>ROUND(R59,0)</f>
        <v>0</v>
      </c>
      <c r="C749" s="278">
        <f>ROUND(R60,2)</f>
        <v>3.91</v>
      </c>
      <c r="D749" s="276">
        <f>ROUND(R61,0)</f>
        <v>370788</v>
      </c>
      <c r="E749" s="276">
        <f>ROUND(R62,0)</f>
        <v>48666</v>
      </c>
      <c r="F749" s="276">
        <f>ROUND(R63,0)</f>
        <v>84713</v>
      </c>
      <c r="G749" s="276">
        <f>ROUND(R64,0)</f>
        <v>261300</v>
      </c>
      <c r="H749" s="276">
        <f>ROUND(R65,0)</f>
        <v>0</v>
      </c>
      <c r="I749" s="276">
        <f>ROUND(R66,0)</f>
        <v>1693</v>
      </c>
      <c r="J749" s="276">
        <f>ROUND(R67,0)</f>
        <v>0</v>
      </c>
      <c r="K749" s="276">
        <f>ROUND(R68,0)</f>
        <v>28</v>
      </c>
      <c r="L749" s="276">
        <f>ROUND(R69,0)</f>
        <v>3622</v>
      </c>
      <c r="M749" s="276">
        <f>ROUND(R70,0)</f>
        <v>0</v>
      </c>
      <c r="N749" s="276">
        <f>ROUND(R75,0)</f>
        <v>51239238</v>
      </c>
      <c r="O749" s="276">
        <f>ROUND(R73,0)</f>
        <v>13217351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0.02</v>
      </c>
      <c r="U749" s="276"/>
      <c r="V749" s="277"/>
      <c r="W749" s="276"/>
      <c r="X749" s="276"/>
      <c r="Y749" s="276">
        <f t="shared" si="21"/>
        <v>1249426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210*2020*7050*A</v>
      </c>
      <c r="B750" s="276"/>
      <c r="C750" s="278">
        <f>ROUND(S60,2)</f>
        <v>15.36</v>
      </c>
      <c r="D750" s="276">
        <f>ROUND(S61,0)</f>
        <v>1154366</v>
      </c>
      <c r="E750" s="276">
        <f>ROUND(S62,0)</f>
        <v>151511</v>
      </c>
      <c r="F750" s="276">
        <f>ROUND(S63,0)</f>
        <v>0</v>
      </c>
      <c r="G750" s="276">
        <f>ROUND(S64,0)</f>
        <v>4307975</v>
      </c>
      <c r="H750" s="276">
        <f>ROUND(S65,0)</f>
        <v>0</v>
      </c>
      <c r="I750" s="276">
        <f>ROUND(S66,0)</f>
        <v>257410</v>
      </c>
      <c r="J750" s="276">
        <f>ROUND(S67,0)</f>
        <v>205608</v>
      </c>
      <c r="K750" s="276">
        <f>ROUND(S68,0)</f>
        <v>15212</v>
      </c>
      <c r="L750" s="276">
        <f>ROUND(S69,0)</f>
        <v>7287</v>
      </c>
      <c r="M750" s="276">
        <f>ROUND(S70,0)</f>
        <v>0</v>
      </c>
      <c r="N750" s="276">
        <f>ROUND(S75,0)</f>
        <v>0</v>
      </c>
      <c r="O750" s="276">
        <f>ROUND(S73,0)</f>
        <v>-25138</v>
      </c>
      <c r="P750" s="276">
        <f>IF(S76&gt;0,ROUND(S76,0),0)</f>
        <v>9313</v>
      </c>
      <c r="Q750" s="276">
        <f>IF(S77&gt;0,ROUND(S77,0),0)</f>
        <v>0</v>
      </c>
      <c r="R750" s="276">
        <f>IF(S78&gt;0,ROUND(S78,0),0)</f>
        <v>959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4736980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210*2020*7060*A</v>
      </c>
      <c r="B751" s="276"/>
      <c r="C751" s="278">
        <f>ROUND(T60,2)</f>
        <v>3.24</v>
      </c>
      <c r="D751" s="276">
        <f>ROUND(T61,0)</f>
        <v>363394</v>
      </c>
      <c r="E751" s="276">
        <f>ROUND(T62,0)</f>
        <v>47696</v>
      </c>
      <c r="F751" s="276">
        <f>ROUND(T63,0)</f>
        <v>0</v>
      </c>
      <c r="G751" s="276">
        <f>ROUND(T64,0)</f>
        <v>141909</v>
      </c>
      <c r="H751" s="276">
        <f>ROUND(T65,0)</f>
        <v>0</v>
      </c>
      <c r="I751" s="276">
        <f>ROUND(T66,0)</f>
        <v>85</v>
      </c>
      <c r="J751" s="276">
        <f>ROUND(T67,0)</f>
        <v>47364</v>
      </c>
      <c r="K751" s="276">
        <f>ROUND(T68,0)</f>
        <v>275</v>
      </c>
      <c r="L751" s="276">
        <f>ROUND(T69,0)</f>
        <v>749</v>
      </c>
      <c r="M751" s="276">
        <f>ROUND(T70,0)</f>
        <v>0</v>
      </c>
      <c r="N751" s="276">
        <f>ROUND(T75,0)</f>
        <v>3060756</v>
      </c>
      <c r="O751" s="276">
        <f>ROUND(T73,0)</f>
        <v>907299</v>
      </c>
      <c r="P751" s="276">
        <f>IF(T76&gt;0,ROUND(T76,0),0)</f>
        <v>2145</v>
      </c>
      <c r="Q751" s="276">
        <f>IF(T77&gt;0,ROUND(T77,0),0)</f>
        <v>0</v>
      </c>
      <c r="R751" s="276">
        <f>IF(T78&gt;0,ROUND(T78,0),0)</f>
        <v>221</v>
      </c>
      <c r="S751" s="276">
        <f>IF(T79&gt;0,ROUND(T79,0),0)</f>
        <v>0</v>
      </c>
      <c r="T751" s="278">
        <f>IF(T80&gt;0,ROUND(T80,2),0)</f>
        <v>3</v>
      </c>
      <c r="U751" s="276"/>
      <c r="V751" s="277"/>
      <c r="W751" s="276"/>
      <c r="X751" s="276"/>
      <c r="Y751" s="276">
        <f t="shared" si="21"/>
        <v>766763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210*2020*7070*A</v>
      </c>
      <c r="B752" s="276">
        <f>ROUND(U59,0)</f>
        <v>0</v>
      </c>
      <c r="C752" s="278">
        <f>ROUND(U60,2)</f>
        <v>2.59</v>
      </c>
      <c r="D752" s="276">
        <f>ROUND(U61,0)</f>
        <v>257593</v>
      </c>
      <c r="E752" s="276">
        <f>ROUND(U62,0)</f>
        <v>33809</v>
      </c>
      <c r="F752" s="276">
        <f>ROUND(U63,0)</f>
        <v>749048</v>
      </c>
      <c r="G752" s="276">
        <f>ROUND(U64,0)</f>
        <v>916988</v>
      </c>
      <c r="H752" s="276">
        <f>ROUND(U65,0)</f>
        <v>525</v>
      </c>
      <c r="I752" s="276">
        <f>ROUND(U66,0)</f>
        <v>4927122</v>
      </c>
      <c r="J752" s="276">
        <f>ROUND(U67,0)</f>
        <v>0</v>
      </c>
      <c r="K752" s="276">
        <f>ROUND(U68,0)</f>
        <v>3225</v>
      </c>
      <c r="L752" s="276">
        <f>ROUND(U69,0)</f>
        <v>13126</v>
      </c>
      <c r="M752" s="276">
        <f>ROUND(U70,0)</f>
        <v>0</v>
      </c>
      <c r="N752" s="276">
        <f>ROUND(U75,0)</f>
        <v>43858510</v>
      </c>
      <c r="O752" s="276">
        <f>ROUND(U73,0)</f>
        <v>21096873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3808881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210*2020*7110*A</v>
      </c>
      <c r="B753" s="276">
        <f>ROUND(V59,0)</f>
        <v>0</v>
      </c>
      <c r="C753" s="278">
        <f>ROUND(V60,2)</f>
        <v>18.489999999999998</v>
      </c>
      <c r="D753" s="276">
        <f>ROUND(V61,0)</f>
        <v>2378473</v>
      </c>
      <c r="E753" s="276">
        <f>ROUND(V62,0)</f>
        <v>312175</v>
      </c>
      <c r="F753" s="276">
        <f>ROUND(V63,0)</f>
        <v>0</v>
      </c>
      <c r="G753" s="276">
        <f>ROUND(V64,0)</f>
        <v>1119020</v>
      </c>
      <c r="H753" s="276">
        <f>ROUND(V65,0)</f>
        <v>905</v>
      </c>
      <c r="I753" s="276">
        <f>ROUND(V66,0)</f>
        <v>802438</v>
      </c>
      <c r="J753" s="276">
        <f>ROUND(V67,0)</f>
        <v>0</v>
      </c>
      <c r="K753" s="276">
        <f>ROUND(V68,0)</f>
        <v>256</v>
      </c>
      <c r="L753" s="276">
        <f>ROUND(V69,0)</f>
        <v>1602</v>
      </c>
      <c r="M753" s="276">
        <f>ROUND(V70,0)</f>
        <v>0</v>
      </c>
      <c r="N753" s="276">
        <f>ROUND(V75,0)</f>
        <v>48434340</v>
      </c>
      <c r="O753" s="276">
        <f>ROUND(V73,0)</f>
        <v>29426720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3.86</v>
      </c>
      <c r="U753" s="276"/>
      <c r="V753" s="277"/>
      <c r="W753" s="276"/>
      <c r="X753" s="276"/>
      <c r="Y753" s="276">
        <f t="shared" si="21"/>
        <v>2947621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210*2020*7120*A</v>
      </c>
      <c r="B754" s="276">
        <f>ROUND(W59,0)</f>
        <v>0</v>
      </c>
      <c r="C754" s="278">
        <f>ROUND(W60,2)</f>
        <v>6.25</v>
      </c>
      <c r="D754" s="276">
        <f>ROUND(W61,0)</f>
        <v>847858</v>
      </c>
      <c r="E754" s="276">
        <f>ROUND(W62,0)</f>
        <v>111282</v>
      </c>
      <c r="F754" s="276">
        <f>ROUND(W63,0)</f>
        <v>0</v>
      </c>
      <c r="G754" s="276">
        <f>ROUND(W64,0)</f>
        <v>148866</v>
      </c>
      <c r="H754" s="276">
        <f>ROUND(W65,0)</f>
        <v>0</v>
      </c>
      <c r="I754" s="276">
        <f>ROUND(W66,0)</f>
        <v>269084</v>
      </c>
      <c r="J754" s="276">
        <f>ROUND(W67,0)</f>
        <v>0</v>
      </c>
      <c r="K754" s="276">
        <f>ROUND(W68,0)</f>
        <v>22</v>
      </c>
      <c r="L754" s="276">
        <f>ROUND(W69,0)</f>
        <v>504</v>
      </c>
      <c r="M754" s="276">
        <f>ROUND(W70,0)</f>
        <v>0</v>
      </c>
      <c r="N754" s="276">
        <f>ROUND(W75,0)</f>
        <v>11864398</v>
      </c>
      <c r="O754" s="276">
        <f>ROUND(W73,0)</f>
        <v>1475251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816434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210*2020*7130*A</v>
      </c>
      <c r="B755" s="276">
        <f>ROUND(X59,0)</f>
        <v>0</v>
      </c>
      <c r="C755" s="278">
        <f>ROUND(X60,2)</f>
        <v>15.8</v>
      </c>
      <c r="D755" s="276">
        <f>ROUND(X61,0)</f>
        <v>1933448</v>
      </c>
      <c r="E755" s="276">
        <f>ROUND(X62,0)</f>
        <v>253765</v>
      </c>
      <c r="F755" s="276">
        <f>ROUND(X63,0)</f>
        <v>0</v>
      </c>
      <c r="G755" s="276">
        <f>ROUND(X64,0)</f>
        <v>511967</v>
      </c>
      <c r="H755" s="276">
        <f>ROUND(X65,0)</f>
        <v>0</v>
      </c>
      <c r="I755" s="276">
        <f>ROUND(X66,0)</f>
        <v>304333</v>
      </c>
      <c r="J755" s="276">
        <f>ROUND(X67,0)</f>
        <v>77108</v>
      </c>
      <c r="K755" s="276">
        <f>ROUND(X68,0)</f>
        <v>519</v>
      </c>
      <c r="L755" s="276">
        <f>ROUND(X69,0)</f>
        <v>1974</v>
      </c>
      <c r="M755" s="276">
        <f>ROUND(X70,0)</f>
        <v>0</v>
      </c>
      <c r="N755" s="276">
        <f>ROUND(X75,0)</f>
        <v>26028326</v>
      </c>
      <c r="O755" s="276">
        <f>ROUND(X73,0)</f>
        <v>5554045</v>
      </c>
      <c r="P755" s="276">
        <f>IF(X76&gt;0,ROUND(X76,0),0)</f>
        <v>3492</v>
      </c>
      <c r="Q755" s="276">
        <f>IF(X77&gt;0,ROUND(X77,0),0)</f>
        <v>0</v>
      </c>
      <c r="R755" s="276">
        <f>IF(X78&gt;0,ROUND(X78,0),0)</f>
        <v>359</v>
      </c>
      <c r="S755" s="276">
        <f>IF(X79&gt;0,ROUND(X79,0),0)</f>
        <v>0</v>
      </c>
      <c r="T755" s="278">
        <f>IF(X80&gt;0,ROUND(X80,2),0)</f>
        <v>7.0000000000000007E-2</v>
      </c>
      <c r="U755" s="276"/>
      <c r="V755" s="277"/>
      <c r="W755" s="276"/>
      <c r="X755" s="276"/>
      <c r="Y755" s="276">
        <f t="shared" si="21"/>
        <v>2518607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210*2020*7140*A</v>
      </c>
      <c r="B756" s="276">
        <f>ROUND(Y59,0)</f>
        <v>0</v>
      </c>
      <c r="C756" s="278">
        <f>ROUND(Y60,2)</f>
        <v>33.76</v>
      </c>
      <c r="D756" s="276">
        <f>ROUND(Y61,0)</f>
        <v>3168423</v>
      </c>
      <c r="E756" s="276">
        <f>ROUND(Y62,0)</f>
        <v>415856</v>
      </c>
      <c r="F756" s="276">
        <f>ROUND(Y63,0)</f>
        <v>0</v>
      </c>
      <c r="G756" s="276">
        <f>ROUND(Y64,0)</f>
        <v>518516</v>
      </c>
      <c r="H756" s="276">
        <f>ROUND(Y65,0)</f>
        <v>0</v>
      </c>
      <c r="I756" s="276">
        <f>ROUND(Y66,0)</f>
        <v>1053969</v>
      </c>
      <c r="J756" s="276">
        <f>ROUND(Y67,0)</f>
        <v>276443</v>
      </c>
      <c r="K756" s="276">
        <f>ROUND(Y68,0)</f>
        <v>7594</v>
      </c>
      <c r="L756" s="276">
        <f>ROUND(Y69,0)</f>
        <v>21438</v>
      </c>
      <c r="M756" s="276">
        <f>ROUND(Y70,0)</f>
        <v>0</v>
      </c>
      <c r="N756" s="276">
        <f>ROUND(Y75,0)</f>
        <v>25489796</v>
      </c>
      <c r="O756" s="276">
        <f>ROUND(Y73,0)</f>
        <v>3947235</v>
      </c>
      <c r="P756" s="276">
        <f>IF(Y76&gt;0,ROUND(Y76,0),0)</f>
        <v>12521</v>
      </c>
      <c r="Q756" s="276">
        <f>IF(Y77&gt;0,ROUND(Y77,0),0)</f>
        <v>0</v>
      </c>
      <c r="R756" s="276">
        <f>IF(Y78&gt;0,ROUND(Y78,0),0)</f>
        <v>1289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5329117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210*2020*7150*A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210*2020*7160*A</v>
      </c>
      <c r="B758" s="276">
        <f>ROUND(AA59,0)</f>
        <v>0</v>
      </c>
      <c r="C758" s="278">
        <f>ROUND(AA60,2)</f>
        <v>1.17</v>
      </c>
      <c r="D758" s="276">
        <f>ROUND(AA61,0)</f>
        <v>155130</v>
      </c>
      <c r="E758" s="276">
        <f>ROUND(AA62,0)</f>
        <v>20361</v>
      </c>
      <c r="F758" s="276">
        <f>ROUND(AA63,0)</f>
        <v>0</v>
      </c>
      <c r="G758" s="276">
        <f>ROUND(AA64,0)</f>
        <v>56537</v>
      </c>
      <c r="H758" s="276">
        <f>ROUND(AA65,0)</f>
        <v>0</v>
      </c>
      <c r="I758" s="276">
        <f>ROUND(AA66,0)</f>
        <v>23953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1999946</v>
      </c>
      <c r="O758" s="276">
        <f>ROUND(AA73,0)</f>
        <v>333412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149825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210*2020*7170*A</v>
      </c>
      <c r="B759" s="276"/>
      <c r="C759" s="278">
        <f>ROUND(AB60,2)</f>
        <v>21.52</v>
      </c>
      <c r="D759" s="276">
        <f>ROUND(AB61,0)</f>
        <v>2664501</v>
      </c>
      <c r="E759" s="276">
        <f>ROUND(AB62,0)</f>
        <v>349716</v>
      </c>
      <c r="F759" s="276">
        <f>ROUND(AB63,0)</f>
        <v>175279</v>
      </c>
      <c r="G759" s="276">
        <f>ROUND(AB64,0)</f>
        <v>10178663</v>
      </c>
      <c r="H759" s="276">
        <f>ROUND(AB65,0)</f>
        <v>600</v>
      </c>
      <c r="I759" s="276">
        <f>ROUND(AB66,0)</f>
        <v>75256</v>
      </c>
      <c r="J759" s="276">
        <f>ROUND(AB67,0)</f>
        <v>101199</v>
      </c>
      <c r="K759" s="276">
        <f>ROUND(AB68,0)</f>
        <v>62300</v>
      </c>
      <c r="L759" s="276">
        <f>ROUND(AB69,0)</f>
        <v>307670</v>
      </c>
      <c r="M759" s="276">
        <f>ROUND(AB70,0)</f>
        <v>41957</v>
      </c>
      <c r="N759" s="276">
        <f>ROUND(AB75,0)</f>
        <v>58269564</v>
      </c>
      <c r="O759" s="276">
        <f>ROUND(AB73,0)</f>
        <v>19448444</v>
      </c>
      <c r="P759" s="276">
        <f>IF(AB76&gt;0,ROUND(AB76,0),0)</f>
        <v>4584</v>
      </c>
      <c r="Q759" s="276">
        <f>IF(AB77&gt;0,ROUND(AB77,0),0)</f>
        <v>0</v>
      </c>
      <c r="R759" s="276">
        <f>IF(AB78&gt;0,ROUND(AB78,0),0)</f>
        <v>472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8537593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210*2020*7180*A</v>
      </c>
      <c r="B760" s="276">
        <f>ROUND(AC59,0)</f>
        <v>0</v>
      </c>
      <c r="C760" s="278">
        <f>ROUND(AC60,2)</f>
        <v>14.43</v>
      </c>
      <c r="D760" s="276">
        <f>ROUND(AC61,0)</f>
        <v>1709470</v>
      </c>
      <c r="E760" s="276">
        <f>ROUND(AC62,0)</f>
        <v>224368</v>
      </c>
      <c r="F760" s="276">
        <f>ROUND(AC63,0)</f>
        <v>7000</v>
      </c>
      <c r="G760" s="276">
        <f>ROUND(AC64,0)</f>
        <v>197387</v>
      </c>
      <c r="H760" s="276">
        <f>ROUND(AC65,0)</f>
        <v>1167</v>
      </c>
      <c r="I760" s="276">
        <f>ROUND(AC66,0)</f>
        <v>4102</v>
      </c>
      <c r="J760" s="276">
        <f>ROUND(AC67,0)</f>
        <v>43797</v>
      </c>
      <c r="K760" s="276">
        <f>ROUND(AC68,0)</f>
        <v>4478</v>
      </c>
      <c r="L760" s="276">
        <f>ROUND(AC69,0)</f>
        <v>6177</v>
      </c>
      <c r="M760" s="276">
        <f>ROUND(AC70,0)</f>
        <v>0</v>
      </c>
      <c r="N760" s="276">
        <f>ROUND(AC75,0)</f>
        <v>18974066</v>
      </c>
      <c r="O760" s="276">
        <f>ROUND(AC73,0)</f>
        <v>17059876</v>
      </c>
      <c r="P760" s="276">
        <f>IF(AC76&gt;0,ROUND(AC76,0),0)</f>
        <v>1984</v>
      </c>
      <c r="Q760" s="276">
        <f>IF(AC77&gt;0,ROUND(AC77,0),0)</f>
        <v>0</v>
      </c>
      <c r="R760" s="276">
        <f>IF(AC78&gt;0,ROUND(AC78,0),0)</f>
        <v>204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1694892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210*2020*7190*A</v>
      </c>
      <c r="B761" s="276">
        <f>ROUND(AD59,0)</f>
        <v>0</v>
      </c>
      <c r="C761" s="278">
        <f>ROUND(AD60,2)</f>
        <v>0.96</v>
      </c>
      <c r="D761" s="276">
        <f>ROUND(AD61,0)</f>
        <v>130640</v>
      </c>
      <c r="E761" s="276">
        <f>ROUND(AD62,0)</f>
        <v>17147</v>
      </c>
      <c r="F761" s="276">
        <f>ROUND(AD63,0)</f>
        <v>0</v>
      </c>
      <c r="G761" s="276">
        <f>ROUND(AD64,0)</f>
        <v>14392</v>
      </c>
      <c r="H761" s="276">
        <f>ROUND(AD65,0)</f>
        <v>0</v>
      </c>
      <c r="I761" s="276">
        <f>ROUND(AD66,0)</f>
        <v>192</v>
      </c>
      <c r="J761" s="276">
        <f>ROUND(AD67,0)</f>
        <v>24421</v>
      </c>
      <c r="K761" s="276">
        <f>ROUND(AD68,0)</f>
        <v>5</v>
      </c>
      <c r="L761" s="276">
        <f>ROUND(AD69,0)</f>
        <v>0</v>
      </c>
      <c r="M761" s="276">
        <f>ROUND(AD70,0)</f>
        <v>0</v>
      </c>
      <c r="N761" s="276">
        <f>ROUND(AD75,0)</f>
        <v>1338220</v>
      </c>
      <c r="O761" s="276">
        <f>ROUND(AD73,0)</f>
        <v>1289115</v>
      </c>
      <c r="P761" s="276">
        <f>IF(AD76&gt;0,ROUND(AD76,0),0)</f>
        <v>1106</v>
      </c>
      <c r="Q761" s="276">
        <f>IF(AD77&gt;0,ROUND(AD77,0),0)</f>
        <v>0</v>
      </c>
      <c r="R761" s="276">
        <f>IF(AD78&gt;0,ROUND(AD78,0),0)</f>
        <v>114</v>
      </c>
      <c r="S761" s="276">
        <f>IF(AD79&gt;0,ROUND(AD79,0),0)</f>
        <v>0</v>
      </c>
      <c r="T761" s="278">
        <f>IF(AD80&gt;0,ROUND(AD80,2),0)</f>
        <v>0.96</v>
      </c>
      <c r="U761" s="276"/>
      <c r="V761" s="277"/>
      <c r="W761" s="276"/>
      <c r="X761" s="276"/>
      <c r="Y761" s="276">
        <f t="shared" si="21"/>
        <v>330042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210*2020*7200*A</v>
      </c>
      <c r="B762" s="276">
        <f>ROUND(AE59,0)</f>
        <v>0</v>
      </c>
      <c r="C762" s="278">
        <f>ROUND(AE60,2)</f>
        <v>14.88</v>
      </c>
      <c r="D762" s="276">
        <f>ROUND(AE61,0)</f>
        <v>1585992</v>
      </c>
      <c r="E762" s="276">
        <f>ROUND(AE62,0)</f>
        <v>208162</v>
      </c>
      <c r="F762" s="276">
        <f>ROUND(AE63,0)</f>
        <v>0</v>
      </c>
      <c r="G762" s="276">
        <f>ROUND(AE64,0)</f>
        <v>10037</v>
      </c>
      <c r="H762" s="276">
        <f>ROUND(AE65,0)</f>
        <v>600</v>
      </c>
      <c r="I762" s="276">
        <f>ROUND(AE66,0)</f>
        <v>2962</v>
      </c>
      <c r="J762" s="276">
        <f>ROUND(AE67,0)</f>
        <v>157753</v>
      </c>
      <c r="K762" s="276">
        <f>ROUND(AE68,0)</f>
        <v>1069</v>
      </c>
      <c r="L762" s="276">
        <f>ROUND(AE69,0)</f>
        <v>22159</v>
      </c>
      <c r="M762" s="276">
        <f>ROUND(AE70,0)</f>
        <v>1133</v>
      </c>
      <c r="N762" s="276">
        <f>ROUND(AE75,0)</f>
        <v>7270530</v>
      </c>
      <c r="O762" s="276">
        <f>ROUND(AE73,0)</f>
        <v>4798133</v>
      </c>
      <c r="P762" s="276">
        <f>IF(AE76&gt;0,ROUND(AE76,0),0)</f>
        <v>7145</v>
      </c>
      <c r="Q762" s="276">
        <f>IF(AE77&gt;0,ROUND(AE77,0),0)</f>
        <v>0</v>
      </c>
      <c r="R762" s="276">
        <f>IF(AE78&gt;0,ROUND(AE78,0),0)</f>
        <v>735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2405510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210*2020*7220*A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210*2020*7230*A</v>
      </c>
      <c r="B764" s="276">
        <f>ROUND(AG59,0)</f>
        <v>0</v>
      </c>
      <c r="C764" s="278">
        <f>ROUND(AG60,2)</f>
        <v>48.41</v>
      </c>
      <c r="D764" s="276">
        <f>ROUND(AG61,0)</f>
        <v>4945022</v>
      </c>
      <c r="E764" s="276">
        <f>ROUND(AG62,0)</f>
        <v>649035</v>
      </c>
      <c r="F764" s="276">
        <f>ROUND(AG63,0)</f>
        <v>866894</v>
      </c>
      <c r="G764" s="276">
        <f>ROUND(AG64,0)</f>
        <v>730424</v>
      </c>
      <c r="H764" s="276">
        <f>ROUND(AG65,0)</f>
        <v>1619</v>
      </c>
      <c r="I764" s="276">
        <f>ROUND(AG66,0)</f>
        <v>9925</v>
      </c>
      <c r="J764" s="276">
        <f>ROUND(AG67,0)</f>
        <v>437472</v>
      </c>
      <c r="K764" s="276">
        <f>ROUND(AG68,0)</f>
        <v>2249</v>
      </c>
      <c r="L764" s="276">
        <f>ROUND(AG69,0)</f>
        <v>73825</v>
      </c>
      <c r="M764" s="276">
        <f>ROUND(AG70,0)</f>
        <v>0</v>
      </c>
      <c r="N764" s="276">
        <f>ROUND(AG75,0)</f>
        <v>70483085</v>
      </c>
      <c r="O764" s="276">
        <f>ROUND(AG73,0)</f>
        <v>13446538</v>
      </c>
      <c r="P764" s="276">
        <f>IF(AG76&gt;0,ROUND(AG76,0),0)</f>
        <v>19814</v>
      </c>
      <c r="Q764" s="276">
        <f>IF(AG77&gt;0,ROUND(AG77,0),0)</f>
        <v>0</v>
      </c>
      <c r="R764" s="276">
        <f>IF(AG78&gt;0,ROUND(AG78,0),0)</f>
        <v>2039</v>
      </c>
      <c r="S764" s="276">
        <f>IF(AG79&gt;0,ROUND(AG79,0),0)</f>
        <v>0</v>
      </c>
      <c r="T764" s="278">
        <f>IF(AG80&gt;0,ROUND(AG80,2),0)</f>
        <v>27.11</v>
      </c>
      <c r="U764" s="276"/>
      <c r="V764" s="277"/>
      <c r="W764" s="276"/>
      <c r="X764" s="276"/>
      <c r="Y764" s="276">
        <f t="shared" si="21"/>
        <v>8730157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210*2020*7240*A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210*2020*7250*A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210*2020*7260*A</v>
      </c>
      <c r="B767" s="276">
        <f>ROUND(AJ59,0)</f>
        <v>0</v>
      </c>
      <c r="C767" s="278">
        <f>ROUND(AJ60,2)</f>
        <v>6.78</v>
      </c>
      <c r="D767" s="276">
        <f>ROUND(AJ61,0)</f>
        <v>773765</v>
      </c>
      <c r="E767" s="276">
        <f>ROUND(AJ62,0)</f>
        <v>101557</v>
      </c>
      <c r="F767" s="276">
        <f>ROUND(AJ63,0)</f>
        <v>1200</v>
      </c>
      <c r="G767" s="276">
        <f>ROUND(AJ64,0)</f>
        <v>92522</v>
      </c>
      <c r="H767" s="276">
        <f>ROUND(AJ65,0)</f>
        <v>0</v>
      </c>
      <c r="I767" s="276">
        <f>ROUND(AJ66,0)</f>
        <v>191252</v>
      </c>
      <c r="J767" s="276">
        <f>ROUND(AJ67,0)</f>
        <v>26767</v>
      </c>
      <c r="K767" s="276">
        <f>ROUND(AJ68,0)</f>
        <v>373</v>
      </c>
      <c r="L767" s="276">
        <f>ROUND(AJ69,0)</f>
        <v>857</v>
      </c>
      <c r="M767" s="276">
        <f>ROUND(AJ70,0)</f>
        <v>0</v>
      </c>
      <c r="N767" s="276">
        <f>ROUND(AJ75,0)</f>
        <v>5215262</v>
      </c>
      <c r="O767" s="276">
        <f>ROUND(AJ73,0)</f>
        <v>750</v>
      </c>
      <c r="P767" s="276">
        <f>IF(AJ76&gt;0,ROUND(AJ76,0),0)</f>
        <v>1212</v>
      </c>
      <c r="Q767" s="276">
        <f>IF(AJ77&gt;0,ROUND(AJ77,0),0)</f>
        <v>0</v>
      </c>
      <c r="R767" s="276">
        <f>IF(AJ78&gt;0,ROUND(AJ78,0),0)</f>
        <v>125</v>
      </c>
      <c r="S767" s="276">
        <f>IF(AJ79&gt;0,ROUND(AJ79,0),0)</f>
        <v>0</v>
      </c>
      <c r="T767" s="278">
        <f>IF(AJ80&gt;0,ROUND(AJ80,2),0)</f>
        <v>2.64</v>
      </c>
      <c r="U767" s="276"/>
      <c r="V767" s="277"/>
      <c r="W767" s="276"/>
      <c r="X767" s="276"/>
      <c r="Y767" s="276">
        <f t="shared" si="21"/>
        <v>871365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210*2020*7310*A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210*2020*7320*A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210*2020*7330*A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210*2020*7340*A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210*2020*7350*A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210*2020*7380*A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210*2020*7390*A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210*2020*7400*A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210*2020*7410*A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210*2020*7420*A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148</v>
      </c>
      <c r="J777" s="276">
        <f>ROUND(AT67,0)</f>
        <v>23161</v>
      </c>
      <c r="K777" s="276">
        <f>ROUND(AT68,0)</f>
        <v>0</v>
      </c>
      <c r="L777" s="276">
        <f>ROUND(AT69,0)</f>
        <v>60</v>
      </c>
      <c r="M777" s="276">
        <f>ROUND(AT70,0)</f>
        <v>0</v>
      </c>
      <c r="N777" s="276">
        <f>ROUND(AT75,0)</f>
        <v>84696</v>
      </c>
      <c r="O777" s="276">
        <f>ROUND(AT73,0)</f>
        <v>0</v>
      </c>
      <c r="P777" s="276">
        <f>IF(AT76&gt;0,ROUND(AT76,0),0)</f>
        <v>1049</v>
      </c>
      <c r="Q777" s="276">
        <f>IF(AT77&gt;0,ROUND(AT77,0),0)</f>
        <v>0</v>
      </c>
      <c r="R777" s="276">
        <f>IF(AT78&gt;0,ROUND(AT78,0),0)</f>
        <v>108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218389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210*2020*7430*A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210*2020*7490*A</v>
      </c>
      <c r="B779" s="276"/>
      <c r="C779" s="278">
        <f>ROUND(AV60,2)</f>
        <v>0.62</v>
      </c>
      <c r="D779" s="276">
        <f>ROUND(AV61,0)</f>
        <v>73929</v>
      </c>
      <c r="E779" s="276">
        <f>ROUND(AV62,0)</f>
        <v>9703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122966</v>
      </c>
      <c r="O779" s="276">
        <f>ROUND(AV73,0)</f>
        <v>119860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0.56999999999999995</v>
      </c>
      <c r="U779" s="276"/>
      <c r="V779" s="277"/>
      <c r="W779" s="276"/>
      <c r="X779" s="276"/>
      <c r="Y779" s="276">
        <f t="shared" si="21"/>
        <v>42459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210*2020*8200*A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210*2020*8310*A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210*2020*8320*A</v>
      </c>
      <c r="B782" s="276">
        <f>ROUND(AY59,0)</f>
        <v>158022</v>
      </c>
      <c r="C782" s="278">
        <f>ROUND(AY60,2)</f>
        <v>25.03</v>
      </c>
      <c r="D782" s="276">
        <f>ROUND(AY61,0)</f>
        <v>1448024</v>
      </c>
      <c r="E782" s="276">
        <f>ROUND(AY62,0)</f>
        <v>190053</v>
      </c>
      <c r="F782" s="276">
        <f>ROUND(AY63,0)</f>
        <v>0</v>
      </c>
      <c r="G782" s="276">
        <f>ROUND(AY64,0)</f>
        <v>237395</v>
      </c>
      <c r="H782" s="276">
        <f>ROUND(AY65,0)</f>
        <v>668</v>
      </c>
      <c r="I782" s="276">
        <f>ROUND(AY66,0)</f>
        <v>86391</v>
      </c>
      <c r="J782" s="276">
        <f>ROUND(AY67,0)</f>
        <v>303597</v>
      </c>
      <c r="K782" s="276">
        <f>ROUND(AY68,0)</f>
        <v>1852</v>
      </c>
      <c r="L782" s="276">
        <f>ROUND(AY69,0)</f>
        <v>9144</v>
      </c>
      <c r="M782" s="276">
        <f>ROUND(AY70,0)</f>
        <v>72659</v>
      </c>
      <c r="N782" s="276"/>
      <c r="O782" s="276"/>
      <c r="P782" s="276">
        <f>IF(AY76&gt;0,ROUND(AY76,0),0)</f>
        <v>13751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210*2020*8330*A</v>
      </c>
      <c r="B783" s="276">
        <f>ROUND(AZ59,0)</f>
        <v>0</v>
      </c>
      <c r="C783" s="278">
        <f>ROUND(AZ60,2)</f>
        <v>5.71</v>
      </c>
      <c r="D783" s="276">
        <f>ROUND(AZ61,0)</f>
        <v>319476</v>
      </c>
      <c r="E783" s="276">
        <f>ROUND(AZ62,0)</f>
        <v>41931</v>
      </c>
      <c r="F783" s="276">
        <f>ROUND(AZ63,0)</f>
        <v>0</v>
      </c>
      <c r="G783" s="276">
        <f>ROUND(AZ64,0)</f>
        <v>283392</v>
      </c>
      <c r="H783" s="276">
        <f>ROUND(AZ65,0)</f>
        <v>1110</v>
      </c>
      <c r="I783" s="276">
        <f>ROUND(AZ66,0)</f>
        <v>10092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396714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210*2020*8350*A</v>
      </c>
      <c r="B784" s="276">
        <f>ROUND(BA59,0)</f>
        <v>0</v>
      </c>
      <c r="C784" s="278">
        <f>ROUND(BA60,2)</f>
        <v>1.41</v>
      </c>
      <c r="D784" s="276">
        <f>ROUND(BA61,0)</f>
        <v>54237</v>
      </c>
      <c r="E784" s="276">
        <f>ROUND(BA62,0)</f>
        <v>7119</v>
      </c>
      <c r="F784" s="276">
        <f>ROUND(BA63,0)</f>
        <v>0</v>
      </c>
      <c r="G784" s="276">
        <f>ROUND(BA64,0)</f>
        <v>9526</v>
      </c>
      <c r="H784" s="276">
        <f>ROUND(BA65,0)</f>
        <v>0</v>
      </c>
      <c r="I784" s="276">
        <f>ROUND(BA66,0)</f>
        <v>783041</v>
      </c>
      <c r="J784" s="276">
        <f>ROUND(BA67,0)</f>
        <v>17415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789</v>
      </c>
      <c r="Q784" s="276">
        <f>IF(BA77&gt;0,ROUND(BA77,0),0)</f>
        <v>0</v>
      </c>
      <c r="R784" s="276">
        <f>IF(BA78&gt;0,ROUND(BA78,0),0)</f>
        <v>81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210*2020*8360*A</v>
      </c>
      <c r="B785" s="276"/>
      <c r="C785" s="278">
        <f>ROUND(BB60,2)</f>
        <v>18.260000000000002</v>
      </c>
      <c r="D785" s="276">
        <f>ROUND(BB61,0)</f>
        <v>2068679</v>
      </c>
      <c r="E785" s="276">
        <f>ROUND(BB62,0)</f>
        <v>271514</v>
      </c>
      <c r="F785" s="276">
        <f>ROUND(BB63,0)</f>
        <v>5601</v>
      </c>
      <c r="G785" s="276">
        <f>ROUND(BB64,0)</f>
        <v>1710</v>
      </c>
      <c r="H785" s="276">
        <f>ROUND(BB65,0)</f>
        <v>4056</v>
      </c>
      <c r="I785" s="276">
        <f>ROUND(BB66,0)</f>
        <v>23968</v>
      </c>
      <c r="J785" s="276">
        <f>ROUND(BB67,0)</f>
        <v>1989</v>
      </c>
      <c r="K785" s="276">
        <f>ROUND(BB68,0)</f>
        <v>0</v>
      </c>
      <c r="L785" s="276">
        <f>ROUND(BB69,0)</f>
        <v>152883</v>
      </c>
      <c r="M785" s="276">
        <f>ROUND(BB70,0)</f>
        <v>-948383</v>
      </c>
      <c r="N785" s="276"/>
      <c r="O785" s="276"/>
      <c r="P785" s="276">
        <f>IF(BB76&gt;0,ROUND(BB76,0),0)</f>
        <v>90</v>
      </c>
      <c r="Q785" s="276">
        <f>IF(BB77&gt;0,ROUND(BB77,0),0)</f>
        <v>0</v>
      </c>
      <c r="R785" s="276">
        <f>IF(BB78&gt;0,ROUND(BB78,0),0)</f>
        <v>9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210*2020*8370*A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210*2020*8420*A</v>
      </c>
      <c r="B787" s="276"/>
      <c r="C787" s="278">
        <f>ROUND(BD60,2)</f>
        <v>0.03</v>
      </c>
      <c r="D787" s="276">
        <f>ROUND(BD61,0)</f>
        <v>1294</v>
      </c>
      <c r="E787" s="276">
        <f>ROUND(BD62,0)</f>
        <v>170</v>
      </c>
      <c r="F787" s="276">
        <f>ROUND(BD63,0)</f>
        <v>0</v>
      </c>
      <c r="G787" s="276">
        <f>ROUND(BD64,0)</f>
        <v>125196</v>
      </c>
      <c r="H787" s="276">
        <f>ROUND(BD65,0)</f>
        <v>0</v>
      </c>
      <c r="I787" s="276">
        <f>ROUND(BD66,0)</f>
        <v>41884</v>
      </c>
      <c r="J787" s="276">
        <f>ROUND(BD67,0)</f>
        <v>172953</v>
      </c>
      <c r="K787" s="276">
        <f>ROUND(BD68,0)</f>
        <v>1208</v>
      </c>
      <c r="L787" s="276">
        <f>ROUND(BD69,0)</f>
        <v>15</v>
      </c>
      <c r="M787" s="276">
        <f>ROUND(BD70,0)</f>
        <v>0</v>
      </c>
      <c r="N787" s="276"/>
      <c r="O787" s="276"/>
      <c r="P787" s="276">
        <f>IF(BD76&gt;0,ROUND(BD76,0),0)</f>
        <v>7834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210*2020*8430*A</v>
      </c>
      <c r="B788" s="276">
        <f>ROUND(BE59,0)</f>
        <v>677159</v>
      </c>
      <c r="C788" s="278">
        <f>ROUND(BE60,2)</f>
        <v>24.66</v>
      </c>
      <c r="D788" s="276">
        <f>ROUND(BE61,0)</f>
        <v>1730848</v>
      </c>
      <c r="E788" s="276">
        <f>ROUND(BE62,0)</f>
        <v>227174</v>
      </c>
      <c r="F788" s="276">
        <f>ROUND(BE63,0)</f>
        <v>170003</v>
      </c>
      <c r="G788" s="276">
        <f>ROUND(BE64,0)</f>
        <v>344358</v>
      </c>
      <c r="H788" s="276">
        <f>ROUND(BE65,0)</f>
        <v>1478108</v>
      </c>
      <c r="I788" s="276">
        <f>ROUND(BE66,0)</f>
        <v>2348899</v>
      </c>
      <c r="J788" s="276">
        <f>ROUND(BE67,0)</f>
        <v>8773509</v>
      </c>
      <c r="K788" s="276">
        <f>ROUND(BE68,0)</f>
        <v>4388</v>
      </c>
      <c r="L788" s="276">
        <f>ROUND(BE69,0)</f>
        <v>11721</v>
      </c>
      <c r="M788" s="276">
        <f>ROUND(BE70,0)</f>
        <v>127018</v>
      </c>
      <c r="N788" s="276"/>
      <c r="O788" s="276"/>
      <c r="P788" s="276">
        <f>IF(BE76&gt;0,ROUND(BE76,0),0)</f>
        <v>397378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210*2020*8460*A</v>
      </c>
      <c r="B789" s="276"/>
      <c r="C789" s="278">
        <f>ROUND(BF60,2)</f>
        <v>33.51</v>
      </c>
      <c r="D789" s="276">
        <f>ROUND(BF61,0)</f>
        <v>1847313</v>
      </c>
      <c r="E789" s="276">
        <f>ROUND(BF62,0)</f>
        <v>242460</v>
      </c>
      <c r="F789" s="276">
        <f>ROUND(BF63,0)</f>
        <v>48318</v>
      </c>
      <c r="G789" s="276">
        <f>ROUND(BF64,0)</f>
        <v>277295</v>
      </c>
      <c r="H789" s="276">
        <f>ROUND(BF65,0)</f>
        <v>304359</v>
      </c>
      <c r="I789" s="276">
        <f>ROUND(BF66,0)</f>
        <v>466833</v>
      </c>
      <c r="J789" s="276">
        <f>ROUND(BF67,0)</f>
        <v>91424</v>
      </c>
      <c r="K789" s="276">
        <f>ROUND(BF68,0)</f>
        <v>995</v>
      </c>
      <c r="L789" s="276">
        <f>ROUND(BF69,0)</f>
        <v>14930</v>
      </c>
      <c r="M789" s="276">
        <f>ROUND(BF70,0)</f>
        <v>0</v>
      </c>
      <c r="N789" s="276"/>
      <c r="O789" s="276"/>
      <c r="P789" s="276">
        <f>IF(BF76&gt;0,ROUND(BF76,0),0)</f>
        <v>4141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210*2020*8470*A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210*2020*8480*A</v>
      </c>
      <c r="B791" s="276"/>
      <c r="C791" s="278">
        <f>ROUND(BH60,2)</f>
        <v>1.77</v>
      </c>
      <c r="D791" s="276">
        <f>ROUND(BH61,0)</f>
        <v>202190</v>
      </c>
      <c r="E791" s="276">
        <f>ROUND(BH62,0)</f>
        <v>26537</v>
      </c>
      <c r="F791" s="276">
        <f>ROUND(BH63,0)</f>
        <v>0</v>
      </c>
      <c r="G791" s="276">
        <f>ROUND(BH64,0)</f>
        <v>44</v>
      </c>
      <c r="H791" s="276">
        <f>ROUND(BH65,0)</f>
        <v>1184</v>
      </c>
      <c r="I791" s="276">
        <f>ROUND(BH66,0)</f>
        <v>3210</v>
      </c>
      <c r="J791" s="276">
        <f>ROUND(BH67,0)</f>
        <v>0</v>
      </c>
      <c r="K791" s="276">
        <f>ROUND(BH68,0)</f>
        <v>0</v>
      </c>
      <c r="L791" s="276">
        <f>ROUND(BH69,0)</f>
        <v>431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210*2020*8490*A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210*2020*8510*A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122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210*2020*8530*A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210*2020*8560*A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210*2020*8590*A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210*2020*8610*A</v>
      </c>
      <c r="B797" s="276"/>
      <c r="C797" s="278">
        <f>ROUND(BN60,2)</f>
        <v>11.3</v>
      </c>
      <c r="D797" s="276">
        <f>ROUND(BN61,0)</f>
        <v>2059724</v>
      </c>
      <c r="E797" s="276">
        <f>ROUND(BN62,0)</f>
        <v>270339</v>
      </c>
      <c r="F797" s="276">
        <f>ROUND(BN63,0)</f>
        <v>269154</v>
      </c>
      <c r="G797" s="276">
        <f>ROUND(BN64,0)</f>
        <v>357756</v>
      </c>
      <c r="H797" s="276">
        <f>ROUND(BN65,0)</f>
        <v>8266</v>
      </c>
      <c r="I797" s="276">
        <f>ROUND(BN66,0)</f>
        <v>1401321</v>
      </c>
      <c r="J797" s="276">
        <f>ROUND(BN67,0)</f>
        <v>248127</v>
      </c>
      <c r="K797" s="276">
        <f>ROUND(BN68,0)</f>
        <v>2781079</v>
      </c>
      <c r="L797" s="276">
        <f>ROUND(BN69,0)</f>
        <v>158658</v>
      </c>
      <c r="M797" s="276">
        <f>ROUND(BN70,0)</f>
        <v>6211593</v>
      </c>
      <c r="N797" s="276"/>
      <c r="O797" s="276"/>
      <c r="P797" s="276">
        <f>IF(BN76&gt;0,ROUND(BN76,0),0)</f>
        <v>11238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210*2020*8620*A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210*2020*8630*A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210*2020*8640*A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210*2020*8650*A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210*2020*8660*A</v>
      </c>
      <c r="B802" s="276"/>
      <c r="C802" s="278">
        <f>ROUND(BS60,2)</f>
        <v>1.47</v>
      </c>
      <c r="D802" s="276">
        <f>ROUND(BS61,0)</f>
        <v>76792</v>
      </c>
      <c r="E802" s="276">
        <f>ROUND(BS62,0)</f>
        <v>10079</v>
      </c>
      <c r="F802" s="276">
        <f>ROUND(BS63,0)</f>
        <v>0</v>
      </c>
      <c r="G802" s="276">
        <f>ROUND(BS64,0)</f>
        <v>7568</v>
      </c>
      <c r="H802" s="276">
        <f>ROUND(BS65,0)</f>
        <v>300</v>
      </c>
      <c r="I802" s="276">
        <f>ROUND(BS66,0)</f>
        <v>360</v>
      </c>
      <c r="J802" s="276">
        <f>ROUND(BS67,0)</f>
        <v>19478</v>
      </c>
      <c r="K802" s="276">
        <f>ROUND(BS68,0)</f>
        <v>3046</v>
      </c>
      <c r="L802" s="276">
        <f>ROUND(BS69,0)</f>
        <v>1189</v>
      </c>
      <c r="M802" s="276">
        <f>ROUND(BS70,0)</f>
        <v>0</v>
      </c>
      <c r="N802" s="276"/>
      <c r="O802" s="276"/>
      <c r="P802" s="276">
        <f>IF(BS76&gt;0,ROUND(BS76,0),0)</f>
        <v>882</v>
      </c>
      <c r="Q802" s="276">
        <f>IF(BS77&gt;0,ROUND(BS77,0),0)</f>
        <v>0</v>
      </c>
      <c r="R802" s="276">
        <f>IF(BS78&gt;0,ROUND(BS78,0),0)</f>
        <v>91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210*2020*8670*A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210*2020*8680*A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210*2020*8690*A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210*2020*8700*A</v>
      </c>
      <c r="B806" s="276"/>
      <c r="C806" s="278">
        <f>ROUND(BW60,2)</f>
        <v>2.6</v>
      </c>
      <c r="D806" s="276">
        <f>ROUND(BW61,0)</f>
        <v>196036</v>
      </c>
      <c r="E806" s="276">
        <f>ROUND(BW62,0)</f>
        <v>25730</v>
      </c>
      <c r="F806" s="276">
        <f>ROUND(BW63,0)</f>
        <v>23000</v>
      </c>
      <c r="G806" s="276">
        <f>ROUND(BW64,0)</f>
        <v>312</v>
      </c>
      <c r="H806" s="276">
        <f>ROUND(BW65,0)</f>
        <v>4005</v>
      </c>
      <c r="I806" s="276">
        <f>ROUND(BW66,0)</f>
        <v>4476668</v>
      </c>
      <c r="J806" s="276">
        <f>ROUND(BW67,0)</f>
        <v>16296</v>
      </c>
      <c r="K806" s="276">
        <f>ROUND(BW68,0)</f>
        <v>4</v>
      </c>
      <c r="L806" s="276">
        <f>ROUND(BW69,0)</f>
        <v>685</v>
      </c>
      <c r="M806" s="276">
        <f>ROUND(BW70,0)</f>
        <v>6771</v>
      </c>
      <c r="N806" s="276"/>
      <c r="O806" s="276"/>
      <c r="P806" s="276">
        <f>IF(BW76&gt;0,ROUND(BW76,0),0)</f>
        <v>738</v>
      </c>
      <c r="Q806" s="276">
        <f>IF(BW77&gt;0,ROUND(BW77,0),0)</f>
        <v>0</v>
      </c>
      <c r="R806" s="276">
        <f>IF(BW78&gt;0,ROUND(BW78,0),0)</f>
        <v>76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210*2020*8710*A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210*2020*8720*A</v>
      </c>
      <c r="B808" s="276"/>
      <c r="C808" s="278">
        <f>ROUND(BY60,2)</f>
        <v>6.02</v>
      </c>
      <c r="D808" s="276">
        <f>ROUND(BY61,0)</f>
        <v>882012</v>
      </c>
      <c r="E808" s="276">
        <f>ROUND(BY62,0)</f>
        <v>115764</v>
      </c>
      <c r="F808" s="276">
        <f>ROUND(BY63,0)</f>
        <v>0</v>
      </c>
      <c r="G808" s="276">
        <f>ROUND(BY64,0)</f>
        <v>541</v>
      </c>
      <c r="H808" s="276">
        <f>ROUND(BY65,0)</f>
        <v>350</v>
      </c>
      <c r="I808" s="276">
        <f>ROUND(BY66,0)</f>
        <v>21</v>
      </c>
      <c r="J808" s="276">
        <f>ROUND(BY67,0)</f>
        <v>5169</v>
      </c>
      <c r="K808" s="276">
        <f>ROUND(BY68,0)</f>
        <v>2204</v>
      </c>
      <c r="L808" s="276">
        <f>ROUND(BY69,0)</f>
        <v>19218</v>
      </c>
      <c r="M808" s="276">
        <f>ROUND(BY70,0)</f>
        <v>49500</v>
      </c>
      <c r="N808" s="276"/>
      <c r="O808" s="276"/>
      <c r="P808" s="276">
        <f>IF(BY76&gt;0,ROUND(BY76,0),0)</f>
        <v>234</v>
      </c>
      <c r="Q808" s="276">
        <f>IF(BY77&gt;0,ROUND(BY77,0),0)</f>
        <v>0</v>
      </c>
      <c r="R808" s="276">
        <f>IF(BY78&gt;0,ROUND(BY78,0),0)</f>
        <v>24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210*2020*8730*A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210*2020*8740*A</v>
      </c>
      <c r="B810" s="276"/>
      <c r="C810" s="278">
        <f>ROUND(CA60,2)</f>
        <v>0</v>
      </c>
      <c r="D810" s="276">
        <f>ROUND(CA61,0)</f>
        <v>252</v>
      </c>
      <c r="E810" s="276">
        <f>ROUND(CA62,0)</f>
        <v>33</v>
      </c>
      <c r="F810" s="276">
        <f>ROUND(CA63,0)</f>
        <v>31342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210*2020*8770*A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210*2020*8790*A</v>
      </c>
      <c r="B812" s="276"/>
      <c r="C812" s="278">
        <f>ROUND(CC60,2)</f>
        <v>15.34</v>
      </c>
      <c r="D812" s="276">
        <f>ROUND(CC61,0)</f>
        <v>1006902</v>
      </c>
      <c r="E812" s="276">
        <f>ROUND(CC62,0)</f>
        <v>132156</v>
      </c>
      <c r="F812" s="276">
        <f>ROUND(CC63,0)</f>
        <v>0</v>
      </c>
      <c r="G812" s="276">
        <f>ROUND(CC64,0)</f>
        <v>263288</v>
      </c>
      <c r="H812" s="276">
        <f>ROUND(CC65,0)</f>
        <v>564</v>
      </c>
      <c r="I812" s="276">
        <f>ROUND(CC66,0)</f>
        <v>1486984</v>
      </c>
      <c r="J812" s="276">
        <f>ROUND(CC67,0)</f>
        <v>642237</v>
      </c>
      <c r="K812" s="276">
        <f>ROUND(CC68,0)</f>
        <v>11039</v>
      </c>
      <c r="L812" s="276">
        <f>ROUND(CC69,0)</f>
        <v>67519840</v>
      </c>
      <c r="M812" s="276">
        <f>ROUND(CC70,0)</f>
        <v>7018680</v>
      </c>
      <c r="N812" s="276"/>
      <c r="O812" s="276"/>
      <c r="P812" s="276">
        <f>IF(CC76&gt;0,ROUND(CC76,0),0)</f>
        <v>29089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210*2020*9000*A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18545247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692.9899999999999</v>
      </c>
      <c r="D815" s="277">
        <f t="shared" si="22"/>
        <v>71476619</v>
      </c>
      <c r="E815" s="277">
        <f t="shared" si="22"/>
        <v>9381318</v>
      </c>
      <c r="F815" s="277">
        <f t="shared" si="22"/>
        <v>4839786</v>
      </c>
      <c r="G815" s="277">
        <f t="shared" si="22"/>
        <v>32235511</v>
      </c>
      <c r="H815" s="277">
        <f t="shared" si="22"/>
        <v>1817667</v>
      </c>
      <c r="I815" s="277">
        <f t="shared" si="22"/>
        <v>20802857</v>
      </c>
      <c r="J815" s="277">
        <f t="shared" si="22"/>
        <v>14950655</v>
      </c>
      <c r="K815" s="277">
        <f t="shared" si="22"/>
        <v>2987971</v>
      </c>
      <c r="L815" s="277">
        <f>SUM(L734:L813)+SUM(U734:U813)</f>
        <v>87075194</v>
      </c>
      <c r="M815" s="277">
        <f>SUM(M734:M813)+SUM(V734:V813)</f>
        <v>12978771</v>
      </c>
      <c r="N815" s="277">
        <f t="shared" ref="N815:Y815" si="23">SUM(N734:N813)</f>
        <v>720307840</v>
      </c>
      <c r="O815" s="277">
        <f t="shared" si="23"/>
        <v>315327333</v>
      </c>
      <c r="P815" s="277">
        <f t="shared" si="23"/>
        <v>677159</v>
      </c>
      <c r="Q815" s="277">
        <f t="shared" si="23"/>
        <v>158022</v>
      </c>
      <c r="R815" s="277">
        <f t="shared" si="23"/>
        <v>21999</v>
      </c>
      <c r="S815" s="277">
        <f t="shared" si="23"/>
        <v>9259</v>
      </c>
      <c r="T815" s="281">
        <f t="shared" si="23"/>
        <v>227.33999999999997</v>
      </c>
      <c r="U815" s="277">
        <f t="shared" si="23"/>
        <v>18545247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115440822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692.9899999999999</v>
      </c>
      <c r="D816" s="277">
        <f>CE61</f>
        <v>71476618.689999983</v>
      </c>
      <c r="E816" s="277">
        <f>CE62</f>
        <v>9381318</v>
      </c>
      <c r="F816" s="277">
        <f>CE63</f>
        <v>4839787.2299999995</v>
      </c>
      <c r="G816" s="277">
        <f>CE64</f>
        <v>32235510.299999997</v>
      </c>
      <c r="H816" s="280">
        <f>CE65</f>
        <v>1817664.4200000002</v>
      </c>
      <c r="I816" s="280">
        <f>CE66</f>
        <v>20802854.419999998</v>
      </c>
      <c r="J816" s="280">
        <f>CE67</f>
        <v>14950655</v>
      </c>
      <c r="K816" s="280">
        <f>CE68</f>
        <v>2987974.1500000004</v>
      </c>
      <c r="L816" s="280">
        <f>CE69</f>
        <v>87075194.208306819</v>
      </c>
      <c r="M816" s="280">
        <f>CE70</f>
        <v>12978770.029999997</v>
      </c>
      <c r="N816" s="277">
        <f>CE75</f>
        <v>720307841.76000011</v>
      </c>
      <c r="O816" s="277">
        <f>CE73</f>
        <v>315327331.29000002</v>
      </c>
      <c r="P816" s="277">
        <f>CE76</f>
        <v>677159.32545400038</v>
      </c>
      <c r="Q816" s="277">
        <f>CE77</f>
        <v>158021.94</v>
      </c>
      <c r="R816" s="277">
        <f>CE78</f>
        <v>21998.206502404406</v>
      </c>
      <c r="S816" s="277">
        <f>CE79</f>
        <v>9258.3300000000017</v>
      </c>
      <c r="T816" s="281">
        <f>CE80</f>
        <v>227.34000000000003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115440819.48830684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71476618.690000042</v>
      </c>
      <c r="E817" s="180">
        <f>C379</f>
        <v>9381318.9999999963</v>
      </c>
      <c r="F817" s="180">
        <f>C380</f>
        <v>4839787.2300000004</v>
      </c>
      <c r="G817" s="240">
        <f>C381</f>
        <v>32235510.299999993</v>
      </c>
      <c r="H817" s="240">
        <f>C382</f>
        <v>1817664.42</v>
      </c>
      <c r="I817" s="240">
        <f>C383</f>
        <v>20802854.419999994</v>
      </c>
      <c r="J817" s="240">
        <f>C384</f>
        <v>14950654.619999999</v>
      </c>
      <c r="K817" s="240">
        <f>C385</f>
        <v>2987974.1500000004</v>
      </c>
      <c r="L817" s="240">
        <f>C386+C387+C388+C389</f>
        <v>87075194.208306819</v>
      </c>
      <c r="M817" s="240">
        <f>C370</f>
        <v>12978770.030000001</v>
      </c>
      <c r="N817" s="180">
        <f>D361</f>
        <v>720307841.76000011</v>
      </c>
      <c r="O817" s="180">
        <f>C359</f>
        <v>315327331.29000002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CF104857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9689109.8900000025</v>
      </c>
      <c r="C48" s="245">
        <f>ROUND(((B48/CE61)*C61),0)</f>
        <v>931469</v>
      </c>
      <c r="D48" s="245">
        <f>ROUND(((B48/CE61)*D61),0)</f>
        <v>0</v>
      </c>
      <c r="E48" s="195">
        <f>ROUND(((B48/CE61)*E61),0)</f>
        <v>1698319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181576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605719</v>
      </c>
      <c r="P48" s="195">
        <f>ROUND(((B48/CE61)*P61),0)</f>
        <v>976162</v>
      </c>
      <c r="Q48" s="195">
        <f>ROUND(((B48/CE61)*Q61),0)</f>
        <v>428454</v>
      </c>
      <c r="R48" s="195">
        <f>ROUND(((B48/CE61)*R61),0)</f>
        <v>47924</v>
      </c>
      <c r="S48" s="195">
        <f>ROUND(((B48/CE61)*S61),0)</f>
        <v>134657</v>
      </c>
      <c r="T48" s="195">
        <f>ROUND(((B48/CE61)*T61),0)</f>
        <v>62000</v>
      </c>
      <c r="U48" s="195">
        <f>ROUND(((B48/CE61)*U61),0)</f>
        <v>42896</v>
      </c>
      <c r="V48" s="195">
        <f>ROUND(((B48/CE61)*V61),0)</f>
        <v>382727</v>
      </c>
      <c r="W48" s="195">
        <f>ROUND(((B48/CE61)*W61),0)</f>
        <v>115186</v>
      </c>
      <c r="X48" s="195">
        <f>ROUND(((B48/CE61)*X61),0)</f>
        <v>270516</v>
      </c>
      <c r="Y48" s="195">
        <f>ROUND(((B48/CE61)*Y61),0)</f>
        <v>466408</v>
      </c>
      <c r="Z48" s="195">
        <f>ROUND(((B48/CE61)*Z61),0)</f>
        <v>0</v>
      </c>
      <c r="AA48" s="195">
        <f>ROUND(((B48/CE61)*AA61),0)</f>
        <v>24093</v>
      </c>
      <c r="AB48" s="195">
        <f>ROUND(((B48/CE61)*AB61),0)</f>
        <v>385431</v>
      </c>
      <c r="AC48" s="195">
        <f>ROUND(((B48/CE61)*AC61),0)</f>
        <v>218301</v>
      </c>
      <c r="AD48" s="195">
        <f>ROUND(((B48/CE61)*AD61),0)</f>
        <v>13744</v>
      </c>
      <c r="AE48" s="195">
        <f>ROUND(((B48/CE61)*AE61),0)</f>
        <v>239110</v>
      </c>
      <c r="AF48" s="195">
        <f>ROUND(((B48/CE61)*AF61),0)</f>
        <v>0</v>
      </c>
      <c r="AG48" s="195">
        <f>ROUND(((B48/CE61)*AG61),0)</f>
        <v>745793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117218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1383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201238</v>
      </c>
      <c r="AZ48" s="195">
        <f>ROUND(((B48/CE61)*AZ61),0)</f>
        <v>71965</v>
      </c>
      <c r="BA48" s="195">
        <f>ROUND(((B48/CE61)*BA61),0)</f>
        <v>8474</v>
      </c>
      <c r="BB48" s="195">
        <f>ROUND(((B48/CE61)*BB61),0)</f>
        <v>268959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241486</v>
      </c>
      <c r="BF48" s="195">
        <f>ROUND(((B48/CE61)*BF61),0)</f>
        <v>256840</v>
      </c>
      <c r="BG48" s="195">
        <f>ROUND(((B48/CE61)*BG61),0)</f>
        <v>0</v>
      </c>
      <c r="BH48" s="195">
        <f>ROUND(((B48/CE61)*BH61),0)</f>
        <v>28579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132861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11236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59221</v>
      </c>
      <c r="BX48" s="195">
        <f>ROUND(((B48/CE61)*BX61),0)</f>
        <v>0</v>
      </c>
      <c r="BY48" s="195">
        <f>ROUND(((B48/CE61)*BY61),0)</f>
        <v>118208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200957</v>
      </c>
      <c r="CD48" s="195"/>
      <c r="CE48" s="195">
        <f>SUM(C48:CD48)</f>
        <v>9689110</v>
      </c>
    </row>
    <row r="49" spans="1:84" ht="12.6" customHeight="1" x14ac:dyDescent="0.2">
      <c r="A49" s="175" t="s">
        <v>206</v>
      </c>
      <c r="B49" s="195">
        <f>B47+B48</f>
        <v>9689109.8900000025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14573803.689999999</v>
      </c>
      <c r="C52" s="195">
        <f>ROUND((B52/(CE76+CF76)*C76),0)</f>
        <v>240063</v>
      </c>
      <c r="D52" s="195">
        <f>ROUND((B52/(CE76+CF76)*D76),0)</f>
        <v>0</v>
      </c>
      <c r="E52" s="195">
        <f>ROUND((B52/(CE76+CF76)*E76),0)</f>
        <v>1420552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139279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296461</v>
      </c>
      <c r="P52" s="195">
        <f>ROUND((B52/(CE76+CF76)*P76),0)</f>
        <v>708759</v>
      </c>
      <c r="Q52" s="195">
        <f>ROUND((B52/(CE76+CF76)*Q76),0)</f>
        <v>350653</v>
      </c>
      <c r="R52" s="195">
        <f>ROUND((B52/(CE76+CF76)*R76),0)</f>
        <v>0</v>
      </c>
      <c r="S52" s="195">
        <f>ROUND((B52/(CE76+CF76)*S76),0)</f>
        <v>200426</v>
      </c>
      <c r="T52" s="195">
        <f>ROUND((B52/(CE76+CF76)*T76),0)</f>
        <v>46170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75165</v>
      </c>
      <c r="Y52" s="195">
        <f>ROUND((B52/(CE76+CF76)*Y76),0)</f>
        <v>269475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98648</v>
      </c>
      <c r="AC52" s="195">
        <f>ROUND((B52/(CE76+CF76)*AC76),0)</f>
        <v>42693</v>
      </c>
      <c r="AD52" s="195">
        <f>ROUND((B52/(CE76+CF76)*AD76),0)</f>
        <v>23805</v>
      </c>
      <c r="AE52" s="195">
        <f>ROUND((B52/(CE76+CF76)*AE76),0)</f>
        <v>153776</v>
      </c>
      <c r="AF52" s="195">
        <f>ROUND((B52/(CE76+CF76)*AF76),0)</f>
        <v>0</v>
      </c>
      <c r="AG52" s="195">
        <f>ROUND((B52/(CE76+CF76)*AG76),0)</f>
        <v>426445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26092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22578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295944</v>
      </c>
      <c r="AZ52" s="195">
        <f>ROUND((B52/(CE76+CF76)*AZ76),0)</f>
        <v>0</v>
      </c>
      <c r="BA52" s="195">
        <f>ROUND((B52/(CE76+CF76)*BA76),0)</f>
        <v>16976</v>
      </c>
      <c r="BB52" s="195">
        <f>ROUND((B52/(CE76+CF76)*BB76),0)</f>
        <v>1939</v>
      </c>
      <c r="BC52" s="195">
        <f>ROUND((B52/(CE76+CF76)*BC76),0)</f>
        <v>0</v>
      </c>
      <c r="BD52" s="195">
        <f>ROUND((B52/(CE76+CF76)*BD76),0)</f>
        <v>168593</v>
      </c>
      <c r="BE52" s="195">
        <f>ROUND((B52/(CE76+CF76)*BE76),0)</f>
        <v>8552362</v>
      </c>
      <c r="BF52" s="195">
        <f>ROUND((B52/(CE76+CF76)*BF76),0)</f>
        <v>89120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241872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18987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15885</v>
      </c>
      <c r="BX52" s="195">
        <f>ROUND((B52/(CE76+CF76)*BX76),0)</f>
        <v>0</v>
      </c>
      <c r="BY52" s="195">
        <f>ROUND((B52/(CE76+CF76)*BY76),0)</f>
        <v>5039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626049</v>
      </c>
      <c r="CD52" s="195"/>
      <c r="CE52" s="195">
        <f>SUM(C52:CD52)</f>
        <v>14573806</v>
      </c>
    </row>
    <row r="53" spans="1:84" ht="12.6" customHeight="1" x14ac:dyDescent="0.2">
      <c r="A53" s="175" t="s">
        <v>206</v>
      </c>
      <c r="B53" s="195">
        <f>B51+B52</f>
        <v>14573803.689999999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5836.536108895546</v>
      </c>
      <c r="D59" s="184">
        <v>0</v>
      </c>
      <c r="E59" s="184">
        <f>15290.0493812153-56.5854901108096</f>
        <v>15233.463891104489</v>
      </c>
      <c r="F59" s="184">
        <v>0</v>
      </c>
      <c r="G59" s="184">
        <v>0</v>
      </c>
      <c r="H59" s="184">
        <v>0</v>
      </c>
      <c r="I59" s="184">
        <v>0</v>
      </c>
      <c r="J59" s="184">
        <v>2252</v>
      </c>
      <c r="K59" s="184">
        <v>0</v>
      </c>
      <c r="L59" s="184">
        <v>0</v>
      </c>
      <c r="M59" s="184">
        <v>0</v>
      </c>
      <c r="N59" s="184">
        <v>0</v>
      </c>
      <c r="O59" s="184">
        <v>1601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123647.76000000001</v>
      </c>
      <c r="AZ59" s="185">
        <v>0</v>
      </c>
      <c r="BA59" s="248"/>
      <c r="BB59" s="248"/>
      <c r="BC59" s="248"/>
      <c r="BD59" s="248"/>
      <c r="BE59" s="185">
        <v>677159.32545400038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56.749999999999979</v>
      </c>
      <c r="D60" s="187">
        <v>0</v>
      </c>
      <c r="E60" s="187">
        <v>122.31000000000002</v>
      </c>
      <c r="F60" s="223">
        <v>0</v>
      </c>
      <c r="G60" s="187">
        <v>0</v>
      </c>
      <c r="H60" s="187">
        <v>0</v>
      </c>
      <c r="I60" s="187">
        <v>0</v>
      </c>
      <c r="J60" s="223">
        <v>8.86</v>
      </c>
      <c r="K60" s="187">
        <v>0</v>
      </c>
      <c r="L60" s="187">
        <v>0</v>
      </c>
      <c r="M60" s="187">
        <v>0</v>
      </c>
      <c r="N60" s="187">
        <v>0</v>
      </c>
      <c r="O60" s="187">
        <v>35.29</v>
      </c>
      <c r="P60" s="221">
        <v>67.400000000000006</v>
      </c>
      <c r="Q60" s="221">
        <v>20.88</v>
      </c>
      <c r="R60" s="221">
        <v>3.4299999999999997</v>
      </c>
      <c r="S60" s="221">
        <v>13.75</v>
      </c>
      <c r="T60" s="221">
        <v>3.6100000000000003</v>
      </c>
      <c r="U60" s="221">
        <v>2.6999999999999997</v>
      </c>
      <c r="V60" s="221">
        <v>19.690000000000005</v>
      </c>
      <c r="W60" s="221">
        <v>5.89</v>
      </c>
      <c r="X60" s="221">
        <v>15.559999999999999</v>
      </c>
      <c r="Y60" s="221">
        <v>35.130000000000003</v>
      </c>
      <c r="Z60" s="221">
        <v>0</v>
      </c>
      <c r="AA60" s="221">
        <v>1.22</v>
      </c>
      <c r="AB60" s="221">
        <v>21.03</v>
      </c>
      <c r="AC60" s="221">
        <v>13.45</v>
      </c>
      <c r="AD60" s="221">
        <v>0.67</v>
      </c>
      <c r="AE60" s="221">
        <v>15.469999999999999</v>
      </c>
      <c r="AF60" s="221">
        <v>0</v>
      </c>
      <c r="AG60" s="221">
        <v>51.29999999999999</v>
      </c>
      <c r="AH60" s="221">
        <v>0</v>
      </c>
      <c r="AI60" s="221">
        <v>0</v>
      </c>
      <c r="AJ60" s="221">
        <v>7.0200000000000005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0.08</v>
      </c>
      <c r="AW60" s="221">
        <v>0</v>
      </c>
      <c r="AX60" s="221">
        <v>0</v>
      </c>
      <c r="AY60" s="221">
        <v>24.41</v>
      </c>
      <c r="AZ60" s="221">
        <v>8.93</v>
      </c>
      <c r="BA60" s="221">
        <v>1.1900000000000002</v>
      </c>
      <c r="BB60" s="221">
        <v>17.100000000000001</v>
      </c>
      <c r="BC60" s="221">
        <v>0</v>
      </c>
      <c r="BD60" s="221">
        <v>0</v>
      </c>
      <c r="BE60" s="221">
        <v>23.390000000000004</v>
      </c>
      <c r="BF60" s="221">
        <v>33.999999999999993</v>
      </c>
      <c r="BG60" s="221">
        <v>0</v>
      </c>
      <c r="BH60" s="221">
        <v>1.6800000000000002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5.9799999999999995</v>
      </c>
      <c r="BO60" s="221">
        <v>0</v>
      </c>
      <c r="BP60" s="221">
        <v>0</v>
      </c>
      <c r="BQ60" s="221">
        <v>0</v>
      </c>
      <c r="BR60" s="221">
        <v>0</v>
      </c>
      <c r="BS60" s="221">
        <v>1.55</v>
      </c>
      <c r="BT60" s="221">
        <v>0</v>
      </c>
      <c r="BU60" s="221">
        <v>0</v>
      </c>
      <c r="BV60" s="221">
        <v>0</v>
      </c>
      <c r="BW60" s="221">
        <v>4.2200000000000006</v>
      </c>
      <c r="BX60" s="221">
        <v>0</v>
      </c>
      <c r="BY60" s="221">
        <v>5.5500000000000007</v>
      </c>
      <c r="BZ60" s="221">
        <v>0</v>
      </c>
      <c r="CA60" s="221">
        <v>0</v>
      </c>
      <c r="CB60" s="221">
        <v>0</v>
      </c>
      <c r="CC60" s="221">
        <v>20.79</v>
      </c>
      <c r="CD60" s="249" t="s">
        <v>221</v>
      </c>
      <c r="CE60" s="251">
        <f t="shared" ref="CE60:CE70" si="0">SUM(C60:CD60)</f>
        <v>670.27999999999986</v>
      </c>
    </row>
    <row r="61" spans="1:84" ht="12.6" customHeight="1" x14ac:dyDescent="0.2">
      <c r="A61" s="171" t="s">
        <v>235</v>
      </c>
      <c r="B61" s="175"/>
      <c r="C61" s="184">
        <v>6079491.5700000003</v>
      </c>
      <c r="D61" s="184">
        <v>0</v>
      </c>
      <c r="E61" s="184">
        <v>11084550.090000002</v>
      </c>
      <c r="F61" s="185">
        <v>0</v>
      </c>
      <c r="G61" s="184">
        <v>0</v>
      </c>
      <c r="H61" s="184">
        <v>0</v>
      </c>
      <c r="I61" s="185">
        <v>0</v>
      </c>
      <c r="J61" s="185">
        <v>1185108.3400000001</v>
      </c>
      <c r="K61" s="185">
        <v>0</v>
      </c>
      <c r="L61" s="185">
        <v>0</v>
      </c>
      <c r="M61" s="184">
        <v>0</v>
      </c>
      <c r="N61" s="184">
        <v>0</v>
      </c>
      <c r="O61" s="184">
        <v>3953390.8400000003</v>
      </c>
      <c r="P61" s="185">
        <v>6371190.6600000001</v>
      </c>
      <c r="Q61" s="185">
        <v>2796424.8000000003</v>
      </c>
      <c r="R61" s="185">
        <v>312790.7</v>
      </c>
      <c r="S61" s="185">
        <v>878877.59000000008</v>
      </c>
      <c r="T61" s="185">
        <v>404659.74</v>
      </c>
      <c r="U61" s="185">
        <v>279973.18999999994</v>
      </c>
      <c r="V61" s="185">
        <v>2497976.02</v>
      </c>
      <c r="W61" s="185">
        <v>751790.35999999987</v>
      </c>
      <c r="X61" s="185">
        <v>1765596.3800000001</v>
      </c>
      <c r="Y61" s="185">
        <v>3044138.2399999998</v>
      </c>
      <c r="Z61" s="185">
        <v>0</v>
      </c>
      <c r="AA61" s="185">
        <v>157251.59999999998</v>
      </c>
      <c r="AB61" s="185">
        <v>2515620.77</v>
      </c>
      <c r="AC61" s="185">
        <v>1424800.6300000001</v>
      </c>
      <c r="AD61" s="185">
        <v>89701.970000000016</v>
      </c>
      <c r="AE61" s="185">
        <v>1560615.2700000003</v>
      </c>
      <c r="AF61" s="185">
        <v>0</v>
      </c>
      <c r="AG61" s="185">
        <v>4867625.6700000009</v>
      </c>
      <c r="AH61" s="185">
        <v>0</v>
      </c>
      <c r="AI61" s="185">
        <v>0</v>
      </c>
      <c r="AJ61" s="185">
        <v>765058.1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9024.15</v>
      </c>
      <c r="AW61" s="185">
        <v>0</v>
      </c>
      <c r="AX61" s="185">
        <v>0</v>
      </c>
      <c r="AY61" s="185">
        <v>1313436.9000000001</v>
      </c>
      <c r="AZ61" s="185">
        <v>469701.36000000004</v>
      </c>
      <c r="BA61" s="185">
        <v>55305.09</v>
      </c>
      <c r="BB61" s="185">
        <v>1755436.54</v>
      </c>
      <c r="BC61" s="185">
        <v>0</v>
      </c>
      <c r="BD61" s="185">
        <v>0</v>
      </c>
      <c r="BE61" s="185">
        <v>1576125.39</v>
      </c>
      <c r="BF61" s="185">
        <v>1676337.0900000003</v>
      </c>
      <c r="BG61" s="185">
        <v>0</v>
      </c>
      <c r="BH61" s="185">
        <v>186531.82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867156.85000000009</v>
      </c>
      <c r="BO61" s="185">
        <v>0</v>
      </c>
      <c r="BP61" s="185">
        <v>0</v>
      </c>
      <c r="BQ61" s="185">
        <v>0</v>
      </c>
      <c r="BR61" s="185">
        <v>0</v>
      </c>
      <c r="BS61" s="185">
        <v>73336.360000000015</v>
      </c>
      <c r="BT61" s="185">
        <v>0</v>
      </c>
      <c r="BU61" s="185">
        <v>0</v>
      </c>
      <c r="BV61" s="185">
        <v>0</v>
      </c>
      <c r="BW61" s="185">
        <v>386522.13999999996</v>
      </c>
      <c r="BX61" s="185">
        <v>0</v>
      </c>
      <c r="BY61" s="185">
        <v>771516.52000000014</v>
      </c>
      <c r="BZ61" s="185">
        <v>0</v>
      </c>
      <c r="CA61" s="185">
        <v>0</v>
      </c>
      <c r="CB61" s="185">
        <v>0</v>
      </c>
      <c r="CC61" s="185">
        <v>1311601.6599999999</v>
      </c>
      <c r="CD61" s="249" t="s">
        <v>221</v>
      </c>
      <c r="CE61" s="195">
        <f t="shared" si="0"/>
        <v>63238664.400000028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931469</v>
      </c>
      <c r="D62" s="195">
        <f t="shared" si="1"/>
        <v>0</v>
      </c>
      <c r="E62" s="195">
        <f t="shared" si="1"/>
        <v>1698319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181576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605719</v>
      </c>
      <c r="P62" s="195">
        <f t="shared" si="1"/>
        <v>976162</v>
      </c>
      <c r="Q62" s="195">
        <f t="shared" si="1"/>
        <v>428454</v>
      </c>
      <c r="R62" s="195">
        <f t="shared" si="1"/>
        <v>47924</v>
      </c>
      <c r="S62" s="195">
        <f t="shared" si="1"/>
        <v>134657</v>
      </c>
      <c r="T62" s="195">
        <f t="shared" si="1"/>
        <v>62000</v>
      </c>
      <c r="U62" s="195">
        <f t="shared" si="1"/>
        <v>42896</v>
      </c>
      <c r="V62" s="195">
        <f t="shared" si="1"/>
        <v>382727</v>
      </c>
      <c r="W62" s="195">
        <f t="shared" si="1"/>
        <v>115186</v>
      </c>
      <c r="X62" s="195">
        <f t="shared" si="1"/>
        <v>270516</v>
      </c>
      <c r="Y62" s="195">
        <f t="shared" si="1"/>
        <v>466408</v>
      </c>
      <c r="Z62" s="195">
        <f t="shared" si="1"/>
        <v>0</v>
      </c>
      <c r="AA62" s="195">
        <f t="shared" si="1"/>
        <v>24093</v>
      </c>
      <c r="AB62" s="195">
        <f t="shared" si="1"/>
        <v>385431</v>
      </c>
      <c r="AC62" s="195">
        <f t="shared" si="1"/>
        <v>218301</v>
      </c>
      <c r="AD62" s="195">
        <f t="shared" si="1"/>
        <v>13744</v>
      </c>
      <c r="AE62" s="195">
        <f t="shared" si="1"/>
        <v>239110</v>
      </c>
      <c r="AF62" s="195">
        <f t="shared" si="1"/>
        <v>0</v>
      </c>
      <c r="AG62" s="195">
        <f t="shared" si="1"/>
        <v>745793</v>
      </c>
      <c r="AH62" s="195">
        <f t="shared" si="1"/>
        <v>0</v>
      </c>
      <c r="AI62" s="195">
        <f t="shared" si="1"/>
        <v>0</v>
      </c>
      <c r="AJ62" s="195">
        <f t="shared" si="1"/>
        <v>117218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1383</v>
      </c>
      <c r="AW62" s="195">
        <f t="shared" si="1"/>
        <v>0</v>
      </c>
      <c r="AX62" s="195">
        <f t="shared" si="1"/>
        <v>0</v>
      </c>
      <c r="AY62" s="195">
        <f>ROUND(AY47+AY48,0)</f>
        <v>201238</v>
      </c>
      <c r="AZ62" s="195">
        <f>ROUND(AZ47+AZ48,0)</f>
        <v>71965</v>
      </c>
      <c r="BA62" s="195">
        <f>ROUND(BA47+BA48,0)</f>
        <v>8474</v>
      </c>
      <c r="BB62" s="195">
        <f t="shared" si="1"/>
        <v>268959</v>
      </c>
      <c r="BC62" s="195">
        <f t="shared" si="1"/>
        <v>0</v>
      </c>
      <c r="BD62" s="195">
        <f t="shared" si="1"/>
        <v>0</v>
      </c>
      <c r="BE62" s="195">
        <f t="shared" si="1"/>
        <v>241486</v>
      </c>
      <c r="BF62" s="195">
        <f t="shared" si="1"/>
        <v>256840</v>
      </c>
      <c r="BG62" s="195">
        <f t="shared" si="1"/>
        <v>0</v>
      </c>
      <c r="BH62" s="195">
        <f t="shared" si="1"/>
        <v>28579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132861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11236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59221</v>
      </c>
      <c r="BX62" s="195">
        <f t="shared" si="2"/>
        <v>0</v>
      </c>
      <c r="BY62" s="195">
        <f t="shared" si="2"/>
        <v>118208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200957</v>
      </c>
      <c r="CD62" s="249" t="s">
        <v>221</v>
      </c>
      <c r="CE62" s="195">
        <f t="shared" si="0"/>
        <v>9689110</v>
      </c>
      <c r="CF62" s="252"/>
    </row>
    <row r="63" spans="1:84" ht="12.6" customHeight="1" x14ac:dyDescent="0.2">
      <c r="A63" s="171" t="s">
        <v>236</v>
      </c>
      <c r="B63" s="175"/>
      <c r="C63" s="184">
        <v>13341.21</v>
      </c>
      <c r="D63" s="184">
        <v>0</v>
      </c>
      <c r="E63" s="184">
        <v>-0.25</v>
      </c>
      <c r="F63" s="185">
        <v>0</v>
      </c>
      <c r="G63" s="184">
        <v>0</v>
      </c>
      <c r="H63" s="184">
        <v>0</v>
      </c>
      <c r="I63" s="185">
        <v>0</v>
      </c>
      <c r="J63" s="185">
        <v>1202243.75</v>
      </c>
      <c r="K63" s="185">
        <v>0</v>
      </c>
      <c r="L63" s="185">
        <v>0</v>
      </c>
      <c r="M63" s="184">
        <v>0</v>
      </c>
      <c r="N63" s="184">
        <v>0</v>
      </c>
      <c r="O63" s="184">
        <v>1516666.7099999995</v>
      </c>
      <c r="P63" s="185">
        <v>0</v>
      </c>
      <c r="Q63" s="185">
        <v>0</v>
      </c>
      <c r="R63" s="185">
        <v>40806</v>
      </c>
      <c r="S63" s="185">
        <v>0</v>
      </c>
      <c r="T63" s="185">
        <v>0</v>
      </c>
      <c r="U63" s="185">
        <v>675029.93</v>
      </c>
      <c r="V63" s="185">
        <v>36240</v>
      </c>
      <c r="W63" s="185">
        <v>0</v>
      </c>
      <c r="X63" s="185">
        <v>0</v>
      </c>
      <c r="Y63" s="185">
        <v>149.53</v>
      </c>
      <c r="Z63" s="185">
        <v>0</v>
      </c>
      <c r="AA63" s="185">
        <v>0</v>
      </c>
      <c r="AB63" s="185">
        <v>208413.22999999998</v>
      </c>
      <c r="AC63" s="185">
        <v>0</v>
      </c>
      <c r="AD63" s="185">
        <v>0</v>
      </c>
      <c r="AE63" s="185">
        <v>0</v>
      </c>
      <c r="AF63" s="185">
        <v>0</v>
      </c>
      <c r="AG63" s="185">
        <v>984793.87000000011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3784.0899999999997</v>
      </c>
      <c r="BC63" s="185">
        <v>0</v>
      </c>
      <c r="BD63" s="185">
        <v>0</v>
      </c>
      <c r="BE63" s="185">
        <v>11418.45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403378.98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5096265.5</v>
      </c>
      <c r="CF63" s="252"/>
    </row>
    <row r="64" spans="1:84" ht="12.6" customHeight="1" x14ac:dyDescent="0.2">
      <c r="A64" s="171" t="s">
        <v>237</v>
      </c>
      <c r="B64" s="175"/>
      <c r="C64" s="184">
        <v>71771.119999999981</v>
      </c>
      <c r="D64" s="184">
        <v>0</v>
      </c>
      <c r="E64" s="185">
        <v>962305.57999999984</v>
      </c>
      <c r="F64" s="185">
        <v>0</v>
      </c>
      <c r="G64" s="184">
        <v>0</v>
      </c>
      <c r="H64" s="184">
        <v>0</v>
      </c>
      <c r="I64" s="185">
        <v>0</v>
      </c>
      <c r="J64" s="185">
        <v>92852.770000000019</v>
      </c>
      <c r="K64" s="185">
        <v>0</v>
      </c>
      <c r="L64" s="185">
        <v>0</v>
      </c>
      <c r="M64" s="184">
        <v>0</v>
      </c>
      <c r="N64" s="184">
        <v>0</v>
      </c>
      <c r="O64" s="184">
        <v>493562.99999999994</v>
      </c>
      <c r="P64" s="185">
        <v>8895179.8599999975</v>
      </c>
      <c r="Q64" s="185">
        <v>72789.119999999995</v>
      </c>
      <c r="R64" s="185">
        <v>601857.80000000005</v>
      </c>
      <c r="S64" s="185">
        <v>5635235.9100000011</v>
      </c>
      <c r="T64" s="185">
        <v>59345.88</v>
      </c>
      <c r="U64" s="185">
        <v>1184718.8600000001</v>
      </c>
      <c r="V64" s="185">
        <v>1165047.1400000004</v>
      </c>
      <c r="W64" s="185">
        <v>196111.3</v>
      </c>
      <c r="X64" s="185">
        <v>430028.13000000012</v>
      </c>
      <c r="Y64" s="185">
        <v>618774.70999999985</v>
      </c>
      <c r="Z64" s="185">
        <v>0</v>
      </c>
      <c r="AA64" s="185">
        <v>84581.989999999991</v>
      </c>
      <c r="AB64" s="185">
        <v>9446989.629999999</v>
      </c>
      <c r="AC64" s="185">
        <v>292049.15000000002</v>
      </c>
      <c r="AD64" s="185">
        <v>11428.01</v>
      </c>
      <c r="AE64" s="185">
        <v>7314.42</v>
      </c>
      <c r="AF64" s="185">
        <v>0</v>
      </c>
      <c r="AG64" s="185">
        <v>902727.52</v>
      </c>
      <c r="AH64" s="185">
        <v>0</v>
      </c>
      <c r="AI64" s="185">
        <v>0</v>
      </c>
      <c r="AJ64" s="185">
        <v>39306.700000000012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335525.15999999997</v>
      </c>
      <c r="AZ64" s="185">
        <v>378965.59</v>
      </c>
      <c r="BA64" s="185">
        <v>37678.29</v>
      </c>
      <c r="BB64" s="185">
        <v>3424.63</v>
      </c>
      <c r="BC64" s="185">
        <v>0</v>
      </c>
      <c r="BD64" s="185">
        <v>5930.3199999999924</v>
      </c>
      <c r="BE64" s="185">
        <v>401017.99999999988</v>
      </c>
      <c r="BF64" s="185">
        <v>277299.5</v>
      </c>
      <c r="BG64" s="185">
        <v>0</v>
      </c>
      <c r="BH64" s="185">
        <v>142.13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-246204.64</v>
      </c>
      <c r="BO64" s="185">
        <v>0</v>
      </c>
      <c r="BP64" s="185">
        <v>0</v>
      </c>
      <c r="BQ64" s="185">
        <v>0</v>
      </c>
      <c r="BR64" s="185">
        <v>0</v>
      </c>
      <c r="BS64" s="185">
        <v>24277.959999999995</v>
      </c>
      <c r="BT64" s="185">
        <v>0</v>
      </c>
      <c r="BU64" s="185">
        <v>0</v>
      </c>
      <c r="BV64" s="185">
        <v>0</v>
      </c>
      <c r="BW64" s="185">
        <v>2836.3499999999995</v>
      </c>
      <c r="BX64" s="185">
        <v>0</v>
      </c>
      <c r="BY64" s="185">
        <v>192.78</v>
      </c>
      <c r="BZ64" s="185">
        <v>0</v>
      </c>
      <c r="CA64" s="185">
        <v>0</v>
      </c>
      <c r="CB64" s="185">
        <v>0</v>
      </c>
      <c r="CC64" s="185">
        <v>47697.17</v>
      </c>
      <c r="CD64" s="249" t="s">
        <v>221</v>
      </c>
      <c r="CE64" s="195">
        <f t="shared" si="0"/>
        <v>32532761.84</v>
      </c>
      <c r="CF64" s="252"/>
    </row>
    <row r="65" spans="1:84" ht="12.6" customHeight="1" x14ac:dyDescent="0.2">
      <c r="A65" s="171" t="s">
        <v>238</v>
      </c>
      <c r="B65" s="175"/>
      <c r="C65" s="184">
        <v>1151.5400000000002</v>
      </c>
      <c r="D65" s="184">
        <v>0</v>
      </c>
      <c r="E65" s="184">
        <v>8690.35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466.8</v>
      </c>
      <c r="P65" s="185">
        <v>2117.48</v>
      </c>
      <c r="Q65" s="185">
        <v>673.29</v>
      </c>
      <c r="R65" s="185">
        <v>0</v>
      </c>
      <c r="S65" s="185">
        <v>0</v>
      </c>
      <c r="T65" s="185">
        <v>0</v>
      </c>
      <c r="U65" s="185">
        <v>75</v>
      </c>
      <c r="V65" s="185">
        <v>695.47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600</v>
      </c>
      <c r="AC65" s="185">
        <v>1137.6400000000001</v>
      </c>
      <c r="AD65" s="185">
        <v>0</v>
      </c>
      <c r="AE65" s="185">
        <v>600</v>
      </c>
      <c r="AF65" s="185">
        <v>0</v>
      </c>
      <c r="AG65" s="185">
        <v>1740.57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1033.5400000000002</v>
      </c>
      <c r="AZ65" s="185">
        <v>953.42</v>
      </c>
      <c r="BA65" s="185">
        <v>0</v>
      </c>
      <c r="BB65" s="185">
        <v>15350.900000000001</v>
      </c>
      <c r="BC65" s="185">
        <v>0</v>
      </c>
      <c r="BD65" s="185">
        <v>0</v>
      </c>
      <c r="BE65" s="185">
        <v>1465250.37</v>
      </c>
      <c r="BF65" s="185">
        <v>341662.79</v>
      </c>
      <c r="BG65" s="185">
        <v>0</v>
      </c>
      <c r="BH65" s="185">
        <v>891.48000000000013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7671.38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466.96000000000009</v>
      </c>
      <c r="BX65" s="185">
        <v>0</v>
      </c>
      <c r="BY65" s="185">
        <v>116.48</v>
      </c>
      <c r="BZ65" s="185">
        <v>0</v>
      </c>
      <c r="CA65" s="185">
        <v>0</v>
      </c>
      <c r="CB65" s="185">
        <v>0</v>
      </c>
      <c r="CC65" s="185">
        <v>1318.2499999999998</v>
      </c>
      <c r="CD65" s="249" t="s">
        <v>221</v>
      </c>
      <c r="CE65" s="195">
        <f t="shared" si="0"/>
        <v>1852963.71</v>
      </c>
      <c r="CF65" s="252"/>
    </row>
    <row r="66" spans="1:84" ht="12.6" customHeight="1" x14ac:dyDescent="0.2">
      <c r="A66" s="171" t="s">
        <v>239</v>
      </c>
      <c r="B66" s="175"/>
      <c r="C66" s="184">
        <v>23205.59</v>
      </c>
      <c r="D66" s="184">
        <v>0</v>
      </c>
      <c r="E66" s="184">
        <v>231108.61</v>
      </c>
      <c r="F66" s="184">
        <v>0</v>
      </c>
      <c r="G66" s="184">
        <v>0</v>
      </c>
      <c r="H66" s="184">
        <v>0</v>
      </c>
      <c r="I66" s="184">
        <v>0</v>
      </c>
      <c r="J66" s="184">
        <v>735.03999999999985</v>
      </c>
      <c r="K66" s="185">
        <v>0</v>
      </c>
      <c r="L66" s="185">
        <v>0</v>
      </c>
      <c r="M66" s="184">
        <v>0</v>
      </c>
      <c r="N66" s="184">
        <v>0</v>
      </c>
      <c r="O66" s="185">
        <v>4171.04</v>
      </c>
      <c r="P66" s="185">
        <v>1016951.53</v>
      </c>
      <c r="Q66" s="185">
        <v>105.97999999999999</v>
      </c>
      <c r="R66" s="185">
        <v>5835.04</v>
      </c>
      <c r="S66" s="184">
        <v>319385.79000000004</v>
      </c>
      <c r="T66" s="184">
        <v>-93.59</v>
      </c>
      <c r="U66" s="185">
        <v>3439749.9899999998</v>
      </c>
      <c r="V66" s="185">
        <v>785412.42999999993</v>
      </c>
      <c r="W66" s="185">
        <v>344223.01</v>
      </c>
      <c r="X66" s="185">
        <v>309125.59999999998</v>
      </c>
      <c r="Y66" s="185">
        <v>850967.50000000012</v>
      </c>
      <c r="Z66" s="185">
        <v>0</v>
      </c>
      <c r="AA66" s="185">
        <v>33796.32</v>
      </c>
      <c r="AB66" s="185">
        <v>45461.75</v>
      </c>
      <c r="AC66" s="185">
        <v>1006.04</v>
      </c>
      <c r="AD66" s="185">
        <v>-7746.12</v>
      </c>
      <c r="AE66" s="185">
        <v>2013</v>
      </c>
      <c r="AF66" s="185">
        <v>0</v>
      </c>
      <c r="AG66" s="185">
        <v>13891.03</v>
      </c>
      <c r="AH66" s="185">
        <v>0</v>
      </c>
      <c r="AI66" s="185">
        <v>0</v>
      </c>
      <c r="AJ66" s="185">
        <v>270749.63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83940.98000000001</v>
      </c>
      <c r="AZ66" s="185">
        <v>8297.2800000000007</v>
      </c>
      <c r="BA66" s="185">
        <v>746490.53999999992</v>
      </c>
      <c r="BB66" s="185">
        <v>22002.65</v>
      </c>
      <c r="BC66" s="185">
        <v>0</v>
      </c>
      <c r="BD66" s="185">
        <v>7354.2000000000007</v>
      </c>
      <c r="BE66" s="185">
        <v>2423594.5799999982</v>
      </c>
      <c r="BF66" s="185">
        <v>150742.82999999999</v>
      </c>
      <c r="BG66" s="185">
        <v>0</v>
      </c>
      <c r="BH66" s="185">
        <v>302.92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207540.05</v>
      </c>
      <c r="BO66" s="185">
        <v>0</v>
      </c>
      <c r="BP66" s="185">
        <v>0</v>
      </c>
      <c r="BQ66" s="185">
        <v>0</v>
      </c>
      <c r="BR66" s="185">
        <v>0</v>
      </c>
      <c r="BS66" s="185">
        <v>8774.8100000000013</v>
      </c>
      <c r="BT66" s="185">
        <v>0</v>
      </c>
      <c r="BU66" s="185">
        <v>0</v>
      </c>
      <c r="BV66" s="185">
        <v>0</v>
      </c>
      <c r="BW66" s="185">
        <v>4779377.6000000006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212110.72</v>
      </c>
      <c r="CD66" s="249" t="s">
        <v>221</v>
      </c>
      <c r="CE66" s="195">
        <f t="shared" si="0"/>
        <v>16340584.369999999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240063</v>
      </c>
      <c r="D67" s="195">
        <f>ROUND(D51+D52,0)</f>
        <v>0</v>
      </c>
      <c r="E67" s="195">
        <f t="shared" ref="E67:BP67" si="3">ROUND(E51+E52,0)</f>
        <v>1420552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139279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296461</v>
      </c>
      <c r="P67" s="195">
        <f t="shared" si="3"/>
        <v>708759</v>
      </c>
      <c r="Q67" s="195">
        <f t="shared" si="3"/>
        <v>350653</v>
      </c>
      <c r="R67" s="195">
        <f t="shared" si="3"/>
        <v>0</v>
      </c>
      <c r="S67" s="195">
        <f t="shared" si="3"/>
        <v>200426</v>
      </c>
      <c r="T67" s="195">
        <f t="shared" si="3"/>
        <v>46170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75165</v>
      </c>
      <c r="Y67" s="195">
        <f t="shared" si="3"/>
        <v>269475</v>
      </c>
      <c r="Z67" s="195">
        <f t="shared" si="3"/>
        <v>0</v>
      </c>
      <c r="AA67" s="195">
        <f t="shared" si="3"/>
        <v>0</v>
      </c>
      <c r="AB67" s="195">
        <f t="shared" si="3"/>
        <v>98648</v>
      </c>
      <c r="AC67" s="195">
        <f t="shared" si="3"/>
        <v>42693</v>
      </c>
      <c r="AD67" s="195">
        <f t="shared" si="3"/>
        <v>23805</v>
      </c>
      <c r="AE67" s="195">
        <f t="shared" si="3"/>
        <v>153776</v>
      </c>
      <c r="AF67" s="195">
        <f t="shared" si="3"/>
        <v>0</v>
      </c>
      <c r="AG67" s="195">
        <f t="shared" si="3"/>
        <v>426445</v>
      </c>
      <c r="AH67" s="195">
        <f t="shared" si="3"/>
        <v>0</v>
      </c>
      <c r="AI67" s="195">
        <f t="shared" si="3"/>
        <v>0</v>
      </c>
      <c r="AJ67" s="195">
        <f t="shared" si="3"/>
        <v>26092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22578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295944</v>
      </c>
      <c r="AZ67" s="195">
        <f>ROUND(AZ51+AZ52,0)</f>
        <v>0</v>
      </c>
      <c r="BA67" s="195">
        <f>ROUND(BA51+BA52,0)</f>
        <v>16976</v>
      </c>
      <c r="BB67" s="195">
        <f t="shared" si="3"/>
        <v>1939</v>
      </c>
      <c r="BC67" s="195">
        <f t="shared" si="3"/>
        <v>0</v>
      </c>
      <c r="BD67" s="195">
        <f t="shared" si="3"/>
        <v>168593</v>
      </c>
      <c r="BE67" s="195">
        <f t="shared" si="3"/>
        <v>8552362</v>
      </c>
      <c r="BF67" s="195">
        <f t="shared" si="3"/>
        <v>89120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241872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18987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15885</v>
      </c>
      <c r="BX67" s="195">
        <f t="shared" si="4"/>
        <v>0</v>
      </c>
      <c r="BY67" s="195">
        <f t="shared" si="4"/>
        <v>5039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626049</v>
      </c>
      <c r="CD67" s="249" t="s">
        <v>221</v>
      </c>
      <c r="CE67" s="195">
        <f t="shared" si="0"/>
        <v>14573806</v>
      </c>
      <c r="CF67" s="252"/>
    </row>
    <row r="68" spans="1:84" ht="12.6" customHeight="1" x14ac:dyDescent="0.2">
      <c r="A68" s="171" t="s">
        <v>240</v>
      </c>
      <c r="B68" s="175"/>
      <c r="C68" s="184">
        <v>10111.299999999999</v>
      </c>
      <c r="D68" s="184">
        <v>0</v>
      </c>
      <c r="E68" s="184">
        <v>13857.57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2804.21</v>
      </c>
      <c r="P68" s="185">
        <v>49075.66</v>
      </c>
      <c r="Q68" s="185">
        <v>0</v>
      </c>
      <c r="R68" s="185">
        <v>0</v>
      </c>
      <c r="S68" s="185">
        <v>16782.28</v>
      </c>
      <c r="T68" s="185">
        <v>513.29000000000008</v>
      </c>
      <c r="U68" s="185">
        <v>8138.03</v>
      </c>
      <c r="V68" s="185">
        <v>353.05</v>
      </c>
      <c r="W68" s="185">
        <v>256.67</v>
      </c>
      <c r="X68" s="185">
        <v>983.96</v>
      </c>
      <c r="Y68" s="185">
        <v>11259.770000000002</v>
      </c>
      <c r="Z68" s="185">
        <v>0</v>
      </c>
      <c r="AA68" s="185">
        <v>0</v>
      </c>
      <c r="AB68" s="185">
        <v>84546.26999999999</v>
      </c>
      <c r="AC68" s="185">
        <v>1133.54</v>
      </c>
      <c r="AD68" s="185">
        <v>24.23</v>
      </c>
      <c r="AE68" s="185">
        <v>1886.9099999999999</v>
      </c>
      <c r="AF68" s="185">
        <v>0</v>
      </c>
      <c r="AG68" s="185">
        <v>5629.07</v>
      </c>
      <c r="AH68" s="185">
        <v>0</v>
      </c>
      <c r="AI68" s="185">
        <v>0</v>
      </c>
      <c r="AJ68" s="185">
        <v>647.98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2985.3199999999997</v>
      </c>
      <c r="AZ68" s="185">
        <v>671.17000000000007</v>
      </c>
      <c r="BA68" s="185">
        <v>0</v>
      </c>
      <c r="BB68" s="185">
        <v>0</v>
      </c>
      <c r="BC68" s="185">
        <v>0</v>
      </c>
      <c r="BD68" s="185">
        <v>1801.05</v>
      </c>
      <c r="BE68" s="185">
        <v>2123</v>
      </c>
      <c r="BF68" s="185">
        <v>122.17</v>
      </c>
      <c r="BG68" s="185">
        <v>0</v>
      </c>
      <c r="BH68" s="185">
        <v>0</v>
      </c>
      <c r="BI68" s="185">
        <v>0</v>
      </c>
      <c r="BJ68" s="185">
        <v>1.94</v>
      </c>
      <c r="BK68" s="185">
        <v>0</v>
      </c>
      <c r="BL68" s="185">
        <v>0</v>
      </c>
      <c r="BM68" s="185">
        <v>0</v>
      </c>
      <c r="BN68" s="185">
        <v>2742740.21</v>
      </c>
      <c r="BO68" s="185">
        <v>0</v>
      </c>
      <c r="BP68" s="185">
        <v>0</v>
      </c>
      <c r="BQ68" s="185">
        <v>0</v>
      </c>
      <c r="BR68" s="185">
        <v>0</v>
      </c>
      <c r="BS68" s="185">
        <v>6500.9999999999991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5109.71</v>
      </c>
      <c r="BZ68" s="185">
        <v>0</v>
      </c>
      <c r="CA68" s="185">
        <v>0</v>
      </c>
      <c r="CB68" s="185">
        <v>0</v>
      </c>
      <c r="CC68" s="185">
        <v>7487.72</v>
      </c>
      <c r="CD68" s="249" t="s">
        <v>221</v>
      </c>
      <c r="CE68" s="195">
        <f t="shared" si="0"/>
        <v>2977547.08</v>
      </c>
      <c r="CF68" s="252"/>
    </row>
    <row r="69" spans="1:84" ht="12.6" customHeight="1" x14ac:dyDescent="0.2">
      <c r="A69" s="171" t="s">
        <v>241</v>
      </c>
      <c r="B69" s="175"/>
      <c r="C69" s="184">
        <v>7527.96</v>
      </c>
      <c r="D69" s="184">
        <v>0</v>
      </c>
      <c r="E69" s="185">
        <v>386505.20000000007</v>
      </c>
      <c r="F69" s="185">
        <v>0</v>
      </c>
      <c r="G69" s="184">
        <v>0</v>
      </c>
      <c r="H69" s="184">
        <v>0</v>
      </c>
      <c r="I69" s="185">
        <v>0</v>
      </c>
      <c r="J69" s="185">
        <v>7380.05</v>
      </c>
      <c r="K69" s="185">
        <v>0</v>
      </c>
      <c r="L69" s="185">
        <v>0</v>
      </c>
      <c r="M69" s="184">
        <v>0</v>
      </c>
      <c r="N69" s="184">
        <v>0</v>
      </c>
      <c r="O69" s="184">
        <v>18304.510000000002</v>
      </c>
      <c r="P69" s="185">
        <v>44831.80000000001</v>
      </c>
      <c r="Q69" s="185">
        <v>2531</v>
      </c>
      <c r="R69" s="224">
        <v>508</v>
      </c>
      <c r="S69" s="185">
        <v>9217.59</v>
      </c>
      <c r="T69" s="184">
        <v>23.01</v>
      </c>
      <c r="U69" s="185">
        <v>3162.4</v>
      </c>
      <c r="V69" s="185">
        <v>8894.2000000000007</v>
      </c>
      <c r="W69" s="184">
        <v>1970.5</v>
      </c>
      <c r="X69" s="185">
        <v>546.79999999999995</v>
      </c>
      <c r="Y69" s="185">
        <v>19453.080000000002</v>
      </c>
      <c r="Z69" s="185">
        <v>0</v>
      </c>
      <c r="AA69" s="185">
        <v>0</v>
      </c>
      <c r="AB69" s="185">
        <v>320252.15999999997</v>
      </c>
      <c r="AC69" s="185">
        <v>16466.689999999999</v>
      </c>
      <c r="AD69" s="185">
        <v>0</v>
      </c>
      <c r="AE69" s="185">
        <v>14105.96</v>
      </c>
      <c r="AF69" s="185">
        <v>0</v>
      </c>
      <c r="AG69" s="185">
        <v>27684.42</v>
      </c>
      <c r="AH69" s="185">
        <v>0</v>
      </c>
      <c r="AI69" s="185">
        <v>0</v>
      </c>
      <c r="AJ69" s="185">
        <v>1424.3600000000001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4601.8499999999995</v>
      </c>
      <c r="AZ69" s="185">
        <v>0</v>
      </c>
      <c r="BA69" s="185">
        <v>0</v>
      </c>
      <c r="BB69" s="185">
        <v>170229.81000000003</v>
      </c>
      <c r="BC69" s="185">
        <v>0</v>
      </c>
      <c r="BD69" s="185">
        <v>187</v>
      </c>
      <c r="BE69" s="185">
        <v>1756.7400000000002</v>
      </c>
      <c r="BF69" s="185">
        <v>11600.679999999998</v>
      </c>
      <c r="BG69" s="185">
        <v>0</v>
      </c>
      <c r="BH69" s="224">
        <v>1271.07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85859.699999999983</v>
      </c>
      <c r="BO69" s="185">
        <v>0</v>
      </c>
      <c r="BP69" s="185">
        <v>0</v>
      </c>
      <c r="BQ69" s="185">
        <v>0</v>
      </c>
      <c r="BR69" s="185">
        <v>0</v>
      </c>
      <c r="BS69" s="185">
        <v>1697.9699999999998</v>
      </c>
      <c r="BT69" s="185">
        <v>0</v>
      </c>
      <c r="BU69" s="185">
        <v>0</v>
      </c>
      <c r="BV69" s="185">
        <v>4539.3500000000004</v>
      </c>
      <c r="BW69" s="185">
        <v>2940.9</v>
      </c>
      <c r="BX69" s="185">
        <v>0</v>
      </c>
      <c r="BY69" s="185">
        <v>1118.46</v>
      </c>
      <c r="BZ69" s="185">
        <v>0</v>
      </c>
      <c r="CA69" s="185">
        <v>0</v>
      </c>
      <c r="CB69" s="185">
        <v>0</v>
      </c>
      <c r="CC69" s="185">
        <v>62285881.112034187</v>
      </c>
      <c r="CD69" s="188">
        <v>21944514.209999997</v>
      </c>
      <c r="CE69" s="195">
        <f t="shared" si="0"/>
        <v>85406988.542034179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2764</v>
      </c>
      <c r="P70" s="184">
        <v>5162.7000000000007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-5.5</v>
      </c>
      <c r="W70" s="184">
        <v>0</v>
      </c>
      <c r="X70" s="185">
        <v>0</v>
      </c>
      <c r="Y70" s="185">
        <v>13394.33</v>
      </c>
      <c r="Z70" s="185">
        <v>0</v>
      </c>
      <c r="AA70" s="185">
        <v>0</v>
      </c>
      <c r="AB70" s="185">
        <v>25523.26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1525.05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190821.05000000002</v>
      </c>
      <c r="AZ70" s="185">
        <v>706028.28999999992</v>
      </c>
      <c r="BA70" s="185">
        <v>0</v>
      </c>
      <c r="BB70" s="185">
        <v>1519759.5</v>
      </c>
      <c r="BC70" s="185">
        <v>0</v>
      </c>
      <c r="BD70" s="185">
        <v>0</v>
      </c>
      <c r="BE70" s="185">
        <v>143544.37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1753346.88</v>
      </c>
      <c r="BO70" s="185">
        <v>0</v>
      </c>
      <c r="BP70" s="185">
        <v>0</v>
      </c>
      <c r="BQ70" s="185">
        <v>0</v>
      </c>
      <c r="BR70" s="185">
        <v>0</v>
      </c>
      <c r="BS70" s="185">
        <v>4364.5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5398987.3499999996</v>
      </c>
      <c r="CD70" s="188"/>
      <c r="CE70" s="195">
        <f t="shared" si="0"/>
        <v>9765215.7799999993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7378132.29</v>
      </c>
      <c r="D71" s="195">
        <f t="shared" ref="D71:AI71" si="5">SUM(D61:D69)-D70</f>
        <v>0</v>
      </c>
      <c r="E71" s="195">
        <f t="shared" si="5"/>
        <v>15805888.15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2809174.9499999997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6888783.1099999985</v>
      </c>
      <c r="P71" s="195">
        <f t="shared" si="5"/>
        <v>18059105.289999999</v>
      </c>
      <c r="Q71" s="195">
        <f t="shared" si="5"/>
        <v>3651631.1900000004</v>
      </c>
      <c r="R71" s="195">
        <f t="shared" si="5"/>
        <v>1009721.54</v>
      </c>
      <c r="S71" s="195">
        <f t="shared" si="5"/>
        <v>7194582.1600000011</v>
      </c>
      <c r="T71" s="195">
        <f t="shared" si="5"/>
        <v>572618.33000000007</v>
      </c>
      <c r="U71" s="195">
        <f t="shared" si="5"/>
        <v>5633743.4000000004</v>
      </c>
      <c r="V71" s="195">
        <f t="shared" si="5"/>
        <v>4877350.8100000005</v>
      </c>
      <c r="W71" s="195">
        <f t="shared" si="5"/>
        <v>1409537.8399999999</v>
      </c>
      <c r="X71" s="195">
        <f t="shared" si="5"/>
        <v>2851961.87</v>
      </c>
      <c r="Y71" s="195">
        <f t="shared" si="5"/>
        <v>5267231.4999999991</v>
      </c>
      <c r="Z71" s="195">
        <f t="shared" si="5"/>
        <v>0</v>
      </c>
      <c r="AA71" s="195">
        <f t="shared" si="5"/>
        <v>299722.90999999997</v>
      </c>
      <c r="AB71" s="195">
        <f t="shared" si="5"/>
        <v>13080439.549999999</v>
      </c>
      <c r="AC71" s="195">
        <f t="shared" si="5"/>
        <v>1997587.6900000002</v>
      </c>
      <c r="AD71" s="195">
        <f t="shared" si="5"/>
        <v>130957.09000000001</v>
      </c>
      <c r="AE71" s="195">
        <f t="shared" si="5"/>
        <v>1979421.56</v>
      </c>
      <c r="AF71" s="195">
        <f t="shared" si="5"/>
        <v>0</v>
      </c>
      <c r="AG71" s="195">
        <f t="shared" si="5"/>
        <v>7976330.1500000013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1218971.7200000002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22578</v>
      </c>
      <c r="AU71" s="195">
        <f t="shared" si="6"/>
        <v>0</v>
      </c>
      <c r="AV71" s="195">
        <f t="shared" si="6"/>
        <v>10407.15</v>
      </c>
      <c r="AW71" s="195">
        <f t="shared" si="6"/>
        <v>0</v>
      </c>
      <c r="AX71" s="195">
        <f t="shared" si="6"/>
        <v>0</v>
      </c>
      <c r="AY71" s="195">
        <f t="shared" si="6"/>
        <v>2047884.7</v>
      </c>
      <c r="AZ71" s="195">
        <f t="shared" si="6"/>
        <v>224525.53000000038</v>
      </c>
      <c r="BA71" s="195">
        <f t="shared" si="6"/>
        <v>864923.91999999993</v>
      </c>
      <c r="BB71" s="195">
        <f t="shared" si="6"/>
        <v>721367.11999999965</v>
      </c>
      <c r="BC71" s="195">
        <f t="shared" si="6"/>
        <v>0</v>
      </c>
      <c r="BD71" s="195">
        <f t="shared" si="6"/>
        <v>183865.56999999998</v>
      </c>
      <c r="BE71" s="195">
        <f t="shared" si="6"/>
        <v>14531590.16</v>
      </c>
      <c r="BF71" s="195">
        <f t="shared" si="6"/>
        <v>2803725.0600000005</v>
      </c>
      <c r="BG71" s="195">
        <f t="shared" si="6"/>
        <v>0</v>
      </c>
      <c r="BH71" s="195">
        <f t="shared" si="6"/>
        <v>217718.42000000004</v>
      </c>
      <c r="BI71" s="195">
        <f t="shared" si="6"/>
        <v>0</v>
      </c>
      <c r="BJ71" s="195">
        <f t="shared" si="6"/>
        <v>1.94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2689528.6500000004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140746.6</v>
      </c>
      <c r="BT71" s="195">
        <f t="shared" si="7"/>
        <v>0</v>
      </c>
      <c r="BU71" s="195">
        <f t="shared" si="7"/>
        <v>0</v>
      </c>
      <c r="BV71" s="195">
        <f t="shared" si="7"/>
        <v>4539.3500000000004</v>
      </c>
      <c r="BW71" s="195">
        <f t="shared" si="7"/>
        <v>5247249.9500000011</v>
      </c>
      <c r="BX71" s="195">
        <f t="shared" si="7"/>
        <v>0</v>
      </c>
      <c r="BY71" s="195">
        <f t="shared" si="7"/>
        <v>901300.95000000007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59294115.282034189</v>
      </c>
      <c r="CD71" s="245">
        <f>CD69-CD70</f>
        <v>21944514.209999997</v>
      </c>
      <c r="CE71" s="195">
        <f>SUM(CE61:CE69)-CE70</f>
        <v>221943475.66203424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24083510.119999997</v>
      </c>
      <c r="D73" s="184">
        <v>0</v>
      </c>
      <c r="E73" s="185">
        <v>52636946.859999999</v>
      </c>
      <c r="F73" s="185">
        <v>0</v>
      </c>
      <c r="G73" s="184">
        <v>0</v>
      </c>
      <c r="H73" s="184">
        <v>0</v>
      </c>
      <c r="I73" s="185">
        <v>0</v>
      </c>
      <c r="J73" s="185">
        <v>8382948</v>
      </c>
      <c r="K73" s="185">
        <v>0</v>
      </c>
      <c r="L73" s="185">
        <v>0</v>
      </c>
      <c r="M73" s="184">
        <v>0</v>
      </c>
      <c r="N73" s="184">
        <v>0</v>
      </c>
      <c r="O73" s="184">
        <v>20913575.530000001</v>
      </c>
      <c r="P73" s="185">
        <v>56889549.629999995</v>
      </c>
      <c r="Q73" s="185">
        <v>4936403.75</v>
      </c>
      <c r="R73" s="185">
        <v>14535857.200000001</v>
      </c>
      <c r="S73" s="185">
        <v>5899853.0099999998</v>
      </c>
      <c r="T73" s="185">
        <v>717381.38</v>
      </c>
      <c r="U73" s="185">
        <v>19269788.799999997</v>
      </c>
      <c r="V73" s="185">
        <v>28411606</v>
      </c>
      <c r="W73" s="185">
        <v>1834202.3099999998</v>
      </c>
      <c r="X73" s="185">
        <v>5975061.2899999991</v>
      </c>
      <c r="Y73" s="185">
        <v>3691444.34</v>
      </c>
      <c r="Z73" s="185">
        <v>0</v>
      </c>
      <c r="AA73" s="185">
        <v>181912.24</v>
      </c>
      <c r="AB73" s="185">
        <v>20413771.380000003</v>
      </c>
      <c r="AC73" s="185">
        <v>14218800</v>
      </c>
      <c r="AD73" s="185">
        <v>842884</v>
      </c>
      <c r="AE73" s="185">
        <v>4774945.57</v>
      </c>
      <c r="AF73" s="185">
        <v>0</v>
      </c>
      <c r="AG73" s="185">
        <v>15900284</v>
      </c>
      <c r="AH73" s="185">
        <v>0</v>
      </c>
      <c r="AI73" s="185">
        <v>0</v>
      </c>
      <c r="AJ73" s="185">
        <v>3017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1256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304514998.40999997</v>
      </c>
      <c r="CF73" s="252"/>
    </row>
    <row r="74" spans="1:84" ht="12.6" customHeight="1" x14ac:dyDescent="0.2">
      <c r="A74" s="171" t="s">
        <v>246</v>
      </c>
      <c r="B74" s="175"/>
      <c r="C74" s="184">
        <v>2031753</v>
      </c>
      <c r="D74" s="184">
        <v>0</v>
      </c>
      <c r="E74" s="185">
        <v>7139574.1200000001</v>
      </c>
      <c r="F74" s="185">
        <v>0</v>
      </c>
      <c r="G74" s="184">
        <v>0</v>
      </c>
      <c r="H74" s="184">
        <v>0</v>
      </c>
      <c r="I74" s="184">
        <v>0</v>
      </c>
      <c r="J74" s="185">
        <v>1836</v>
      </c>
      <c r="K74" s="185">
        <v>0</v>
      </c>
      <c r="L74" s="185">
        <v>0</v>
      </c>
      <c r="M74" s="184">
        <v>0</v>
      </c>
      <c r="N74" s="184">
        <v>0</v>
      </c>
      <c r="O74" s="184">
        <v>761969</v>
      </c>
      <c r="P74" s="185">
        <v>128143328.20999999</v>
      </c>
      <c r="Q74" s="185">
        <v>9961041.6600000001</v>
      </c>
      <c r="R74" s="185">
        <v>33757224.75</v>
      </c>
      <c r="S74" s="185">
        <v>8566430.410000002</v>
      </c>
      <c r="T74" s="185">
        <v>2084865.2</v>
      </c>
      <c r="U74" s="185">
        <v>16693839.4</v>
      </c>
      <c r="V74" s="185">
        <v>21185389.520000003</v>
      </c>
      <c r="W74" s="185">
        <v>12808522.030000001</v>
      </c>
      <c r="X74" s="185">
        <v>22977513.809999999</v>
      </c>
      <c r="Y74" s="185">
        <v>24144169.819999997</v>
      </c>
      <c r="Z74" s="185">
        <v>0</v>
      </c>
      <c r="AA74" s="185">
        <v>2227071</v>
      </c>
      <c r="AB74" s="185">
        <v>39390525.399999999</v>
      </c>
      <c r="AC74" s="185">
        <v>2077491</v>
      </c>
      <c r="AD74" s="185">
        <v>71392</v>
      </c>
      <c r="AE74" s="185">
        <v>2809411.11</v>
      </c>
      <c r="AF74" s="185">
        <v>0</v>
      </c>
      <c r="AG74" s="185">
        <v>75448620.270000011</v>
      </c>
      <c r="AH74" s="185">
        <v>0</v>
      </c>
      <c r="AI74" s="185">
        <v>0</v>
      </c>
      <c r="AJ74" s="185">
        <v>4868591.8499999996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961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417151520.56000006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26115263.119999997</v>
      </c>
      <c r="D75" s="195">
        <f t="shared" si="9"/>
        <v>0</v>
      </c>
      <c r="E75" s="195">
        <f t="shared" si="9"/>
        <v>59776520.979999997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8384784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21675544.530000001</v>
      </c>
      <c r="P75" s="195">
        <f t="shared" si="9"/>
        <v>185032877.83999997</v>
      </c>
      <c r="Q75" s="195">
        <f t="shared" si="9"/>
        <v>14897445.41</v>
      </c>
      <c r="R75" s="195">
        <f t="shared" si="9"/>
        <v>48293081.950000003</v>
      </c>
      <c r="S75" s="195">
        <f t="shared" si="9"/>
        <v>14466283.420000002</v>
      </c>
      <c r="T75" s="195">
        <f t="shared" si="9"/>
        <v>2802246.58</v>
      </c>
      <c r="U75" s="195">
        <f t="shared" si="9"/>
        <v>35963628.199999996</v>
      </c>
      <c r="V75" s="195">
        <f t="shared" si="9"/>
        <v>49596995.520000003</v>
      </c>
      <c r="W75" s="195">
        <f t="shared" si="9"/>
        <v>14642724.340000002</v>
      </c>
      <c r="X75" s="195">
        <f t="shared" si="9"/>
        <v>28952575.099999998</v>
      </c>
      <c r="Y75" s="195">
        <f t="shared" si="9"/>
        <v>27835614.159999996</v>
      </c>
      <c r="Z75" s="195">
        <f t="shared" si="9"/>
        <v>0</v>
      </c>
      <c r="AA75" s="195">
        <f t="shared" si="9"/>
        <v>2408983.2400000002</v>
      </c>
      <c r="AB75" s="195">
        <f t="shared" si="9"/>
        <v>59804296.780000001</v>
      </c>
      <c r="AC75" s="195">
        <f t="shared" si="9"/>
        <v>16296291</v>
      </c>
      <c r="AD75" s="195">
        <f t="shared" si="9"/>
        <v>914276</v>
      </c>
      <c r="AE75" s="195">
        <f t="shared" si="9"/>
        <v>7584356.6799999997</v>
      </c>
      <c r="AF75" s="195">
        <f t="shared" si="9"/>
        <v>0</v>
      </c>
      <c r="AG75" s="195">
        <f t="shared" si="9"/>
        <v>91348904.270000011</v>
      </c>
      <c r="AH75" s="195">
        <f t="shared" si="9"/>
        <v>0</v>
      </c>
      <c r="AI75" s="195">
        <f t="shared" si="9"/>
        <v>0</v>
      </c>
      <c r="AJ75" s="195">
        <f t="shared" si="9"/>
        <v>4871608.8499999996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1256</v>
      </c>
      <c r="AU75" s="195">
        <f t="shared" si="9"/>
        <v>0</v>
      </c>
      <c r="AV75" s="195">
        <f t="shared" si="9"/>
        <v>961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721666518.96999991</v>
      </c>
      <c r="CF75" s="252"/>
    </row>
    <row r="76" spans="1:84" ht="12.6" customHeight="1" x14ac:dyDescent="0.2">
      <c r="A76" s="171" t="s">
        <v>248</v>
      </c>
      <c r="B76" s="175"/>
      <c r="C76" s="184">
        <v>11154.317420000005</v>
      </c>
      <c r="D76" s="184">
        <v>0</v>
      </c>
      <c r="E76" s="185">
        <v>66004.729093000002</v>
      </c>
      <c r="F76" s="185">
        <v>0</v>
      </c>
      <c r="G76" s="184">
        <v>0</v>
      </c>
      <c r="H76" s="184">
        <v>0</v>
      </c>
      <c r="I76" s="185">
        <v>0</v>
      </c>
      <c r="J76" s="185">
        <v>6471.4782100000011</v>
      </c>
      <c r="K76" s="185">
        <v>0</v>
      </c>
      <c r="L76" s="185">
        <v>0</v>
      </c>
      <c r="M76" s="185">
        <v>0</v>
      </c>
      <c r="N76" s="185">
        <v>0</v>
      </c>
      <c r="O76" s="185">
        <v>13774.791416000005</v>
      </c>
      <c r="P76" s="185">
        <v>32931.860953000003</v>
      </c>
      <c r="Q76" s="185">
        <v>16292.792982000008</v>
      </c>
      <c r="R76" s="185">
        <v>0</v>
      </c>
      <c r="S76" s="185">
        <v>9312.6123619999998</v>
      </c>
      <c r="T76" s="185">
        <v>2145.2473450000002</v>
      </c>
      <c r="U76" s="185">
        <v>0</v>
      </c>
      <c r="V76" s="185">
        <v>0</v>
      </c>
      <c r="W76" s="185">
        <v>0</v>
      </c>
      <c r="X76" s="185">
        <v>3492.4583689999999</v>
      </c>
      <c r="Y76" s="185">
        <v>12520.903496000006</v>
      </c>
      <c r="Z76" s="185">
        <v>0</v>
      </c>
      <c r="AA76" s="185">
        <v>0</v>
      </c>
      <c r="AB76" s="185">
        <v>4583.5959640000001</v>
      </c>
      <c r="AC76" s="185">
        <v>1983.6810480000004</v>
      </c>
      <c r="AD76" s="185">
        <v>1106.099432</v>
      </c>
      <c r="AE76" s="185">
        <v>7145.0837240000001</v>
      </c>
      <c r="AF76" s="185">
        <v>0</v>
      </c>
      <c r="AG76" s="185">
        <v>19814.421544999994</v>
      </c>
      <c r="AH76" s="185">
        <v>0</v>
      </c>
      <c r="AI76" s="185">
        <v>0</v>
      </c>
      <c r="AJ76" s="185">
        <v>1212.3392289999999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1049.050706</v>
      </c>
      <c r="AU76" s="185">
        <v>0</v>
      </c>
      <c r="AV76" s="185">
        <v>0</v>
      </c>
      <c r="AW76" s="185">
        <v>0</v>
      </c>
      <c r="AX76" s="185">
        <v>0</v>
      </c>
      <c r="AY76" s="185">
        <v>13750.787897000002</v>
      </c>
      <c r="AZ76" s="185">
        <v>0</v>
      </c>
      <c r="BA76" s="185">
        <v>788.77935400000001</v>
      </c>
      <c r="BB76" s="185">
        <v>90.09393</v>
      </c>
      <c r="BC76" s="185">
        <v>0</v>
      </c>
      <c r="BD76" s="185">
        <v>7833.5434339999993</v>
      </c>
      <c r="BE76" s="185">
        <v>397378.16914100031</v>
      </c>
      <c r="BF76" s="185">
        <v>4140.8763310000004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11238.383569999998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882.21009600000002</v>
      </c>
      <c r="BT76" s="185">
        <v>0</v>
      </c>
      <c r="BU76" s="185">
        <v>0</v>
      </c>
      <c r="BV76" s="185">
        <v>0</v>
      </c>
      <c r="BW76" s="185">
        <v>738.08133699999996</v>
      </c>
      <c r="BX76" s="185">
        <v>0</v>
      </c>
      <c r="BY76" s="185">
        <v>234.11505099999999</v>
      </c>
      <c r="BZ76" s="185">
        <v>0</v>
      </c>
      <c r="CA76" s="185">
        <v>0</v>
      </c>
      <c r="CB76" s="185">
        <v>0</v>
      </c>
      <c r="CC76" s="185">
        <v>29088.822018999992</v>
      </c>
      <c r="CD76" s="249" t="s">
        <v>221</v>
      </c>
      <c r="CE76" s="195">
        <f t="shared" si="8"/>
        <v>677159.32545400038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34251.286949409128</v>
      </c>
      <c r="D77" s="184">
        <v>0</v>
      </c>
      <c r="E77" s="184">
        <f>89728.5394411241-332.066390533226</f>
        <v>89396.473050590866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123647.76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1165.1883468533106</v>
      </c>
      <c r="D78" s="184">
        <v>0</v>
      </c>
      <c r="E78" s="184">
        <v>6894.9034065029555</v>
      </c>
      <c r="F78" s="184">
        <v>0</v>
      </c>
      <c r="G78" s="184">
        <v>0</v>
      </c>
      <c r="H78" s="184">
        <v>0</v>
      </c>
      <c r="I78" s="184">
        <v>0</v>
      </c>
      <c r="J78" s="184">
        <v>676.01545780710978</v>
      </c>
      <c r="K78" s="184">
        <v>0</v>
      </c>
      <c r="L78" s="184">
        <v>0</v>
      </c>
      <c r="M78" s="184">
        <v>0</v>
      </c>
      <c r="N78" s="184">
        <v>0</v>
      </c>
      <c r="O78" s="184">
        <v>1438.9250219363234</v>
      </c>
      <c r="P78" s="184">
        <v>3440.0868451015576</v>
      </c>
      <c r="Q78" s="184">
        <v>1701.9573502795122</v>
      </c>
      <c r="R78" s="184">
        <v>0</v>
      </c>
      <c r="S78" s="184">
        <v>972.80245795304609</v>
      </c>
      <c r="T78" s="184">
        <v>224.09414340586366</v>
      </c>
      <c r="U78" s="184">
        <v>0</v>
      </c>
      <c r="V78" s="184">
        <v>0</v>
      </c>
      <c r="W78" s="184">
        <v>0</v>
      </c>
      <c r="X78" s="184">
        <v>364.82481537889731</v>
      </c>
      <c r="Y78" s="184">
        <v>1307.9429512607574</v>
      </c>
      <c r="Z78" s="184">
        <v>0</v>
      </c>
      <c r="AA78" s="184">
        <v>0</v>
      </c>
      <c r="AB78" s="184">
        <v>478.80586528410487</v>
      </c>
      <c r="AC78" s="184">
        <v>207.21680708664664</v>
      </c>
      <c r="AD78" s="184">
        <v>115.54397459736853</v>
      </c>
      <c r="AE78" s="184">
        <v>746.38079400254799</v>
      </c>
      <c r="AF78" s="184">
        <v>0</v>
      </c>
      <c r="AG78" s="184">
        <v>2069.8293059579396</v>
      </c>
      <c r="AH78" s="184">
        <v>0</v>
      </c>
      <c r="AI78" s="184">
        <v>0</v>
      </c>
      <c r="AJ78" s="184">
        <v>126.6418633139388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109.58462197765193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82.396481731042755</v>
      </c>
      <c r="BB78" s="184">
        <v>9.4112793643466031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92.156326974559065</v>
      </c>
      <c r="BT78" s="184">
        <v>0</v>
      </c>
      <c r="BU78" s="184">
        <v>0</v>
      </c>
      <c r="BV78" s="184">
        <v>0</v>
      </c>
      <c r="BW78" s="184">
        <v>77.100528927059244</v>
      </c>
      <c r="BX78" s="184">
        <v>0</v>
      </c>
      <c r="BY78" s="184">
        <v>24.455833465797891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22326.264479162342</v>
      </c>
      <c r="CF78" s="195"/>
    </row>
    <row r="79" spans="1:84" ht="12.6" customHeight="1" x14ac:dyDescent="0.2">
      <c r="A79" s="171" t="s">
        <v>251</v>
      </c>
      <c r="B79" s="175"/>
      <c r="C79" s="225">
        <v>2629.8401240887169</v>
      </c>
      <c r="D79" s="225">
        <v>0</v>
      </c>
      <c r="E79" s="184">
        <f>6889.42149079013-25.4916148788512</f>
        <v>6863.929875911278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9493.769999999995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29.250000000000004</v>
      </c>
      <c r="D80" s="187">
        <v>0</v>
      </c>
      <c r="E80" s="187">
        <v>72.83</v>
      </c>
      <c r="F80" s="187">
        <v>0</v>
      </c>
      <c r="G80" s="187">
        <v>0</v>
      </c>
      <c r="H80" s="187">
        <v>0</v>
      </c>
      <c r="I80" s="187">
        <v>0</v>
      </c>
      <c r="J80" s="187">
        <v>6.34</v>
      </c>
      <c r="K80" s="187">
        <v>0</v>
      </c>
      <c r="L80" s="187">
        <v>0</v>
      </c>
      <c r="M80" s="187">
        <v>0</v>
      </c>
      <c r="N80" s="187">
        <v>0</v>
      </c>
      <c r="O80" s="187">
        <v>21</v>
      </c>
      <c r="P80" s="187">
        <v>33.090000000000003</v>
      </c>
      <c r="Q80" s="187">
        <v>12.09</v>
      </c>
      <c r="R80" s="187">
        <v>0</v>
      </c>
      <c r="S80" s="187">
        <v>0.15</v>
      </c>
      <c r="T80" s="187">
        <v>3.2199999999999998</v>
      </c>
      <c r="U80" s="187">
        <v>0</v>
      </c>
      <c r="V80" s="187">
        <v>4.1900000000000004</v>
      </c>
      <c r="W80" s="187">
        <v>0</v>
      </c>
      <c r="X80" s="187">
        <v>0.02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0.67</v>
      </c>
      <c r="AE80" s="187">
        <v>0</v>
      </c>
      <c r="AF80" s="187">
        <v>0</v>
      </c>
      <c r="AG80" s="187">
        <v>28.16</v>
      </c>
      <c r="AH80" s="187">
        <v>0</v>
      </c>
      <c r="AI80" s="187">
        <v>0</v>
      </c>
      <c r="AJ80" s="187">
        <v>2.1100000000000003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0.08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213.20000000000005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>
        <v>0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6606.6</v>
      </c>
      <c r="D111" s="174">
        <v>21070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1601</v>
      </c>
      <c r="D114" s="174">
        <v>2252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13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80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144</v>
      </c>
    </row>
    <row r="128" spans="1:5" ht="12.6" customHeight="1" x14ac:dyDescent="0.2">
      <c r="A128" s="173" t="s">
        <v>292</v>
      </c>
      <c r="B128" s="172" t="s">
        <v>256</v>
      </c>
      <c r="C128" s="189">
        <v>175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952.43</v>
      </c>
      <c r="C138" s="189">
        <v>2521.3000000000002</v>
      </c>
      <c r="D138" s="174">
        <v>3133.24</v>
      </c>
      <c r="E138" s="175">
        <f>SUM(B138:D138)</f>
        <v>6606.9699999999993</v>
      </c>
    </row>
    <row r="139" spans="1:6" ht="12.6" customHeight="1" x14ac:dyDescent="0.2">
      <c r="A139" s="173" t="s">
        <v>215</v>
      </c>
      <c r="B139" s="174">
        <v>9524.93</v>
      </c>
      <c r="C139" s="189">
        <v>2699.93</v>
      </c>
      <c r="D139" s="174">
        <v>8845.41</v>
      </c>
      <c r="E139" s="175">
        <f>SUM(B139:D139)</f>
        <v>21070.27</v>
      </c>
    </row>
    <row r="140" spans="1:6" ht="12.6" customHeight="1" x14ac:dyDescent="0.2">
      <c r="A140" s="173" t="s">
        <v>298</v>
      </c>
      <c r="B140" s="174">
        <v>37597.482087417804</v>
      </c>
      <c r="C140" s="174">
        <v>13437.131812439402</v>
      </c>
      <c r="D140" s="174">
        <v>77468.126100142821</v>
      </c>
      <c r="E140" s="175">
        <f>SUM(B140:D140)</f>
        <v>128502.74000000002</v>
      </c>
    </row>
    <row r="141" spans="1:6" ht="12.6" customHeight="1" x14ac:dyDescent="0.2">
      <c r="A141" s="173" t="s">
        <v>245</v>
      </c>
      <c r="B141" s="174">
        <v>142695594.12</v>
      </c>
      <c r="C141" s="189">
        <v>28025102.240000002</v>
      </c>
      <c r="D141" s="174">
        <v>133794302.05000001</v>
      </c>
      <c r="E141" s="175">
        <f>SUM(B141:D141)</f>
        <v>304514998.41000003</v>
      </c>
      <c r="F141" s="199"/>
    </row>
    <row r="142" spans="1:6" ht="12.6" customHeight="1" x14ac:dyDescent="0.2">
      <c r="A142" s="173" t="s">
        <v>246</v>
      </c>
      <c r="B142" s="174">
        <v>122050680.18000001</v>
      </c>
      <c r="C142" s="189">
        <v>43620236.950000003</v>
      </c>
      <c r="D142" s="174">
        <v>251480603.42999998</v>
      </c>
      <c r="E142" s="175">
        <f>SUM(B142:D142)</f>
        <v>417151520.55999994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4360348.5300000012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4951377.6099999994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377383.74999999988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9689109.8900000006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2697664.68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279882.39999999997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2977547.08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120000.87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120000.87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78268.61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7022215.8700000001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7100484.4800000004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14724028.859999998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14724028.859999998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46315057.900000006</v>
      </c>
      <c r="C195" s="189">
        <v>0</v>
      </c>
      <c r="D195" s="174">
        <v>0</v>
      </c>
      <c r="E195" s="175">
        <f t="shared" ref="E195:E203" si="10">SUM(B195:C195)-D195</f>
        <v>46315057.900000006</v>
      </c>
    </row>
    <row r="196" spans="1:8" ht="12.6" customHeight="1" x14ac:dyDescent="0.2">
      <c r="A196" s="173" t="s">
        <v>333</v>
      </c>
      <c r="B196" s="174">
        <v>2123129.75</v>
      </c>
      <c r="C196" s="189">
        <v>0</v>
      </c>
      <c r="D196" s="174">
        <v>0</v>
      </c>
      <c r="E196" s="175">
        <f t="shared" si="10"/>
        <v>2123129.75</v>
      </c>
    </row>
    <row r="197" spans="1:8" ht="12.6" customHeight="1" x14ac:dyDescent="0.2">
      <c r="A197" s="173" t="s">
        <v>334</v>
      </c>
      <c r="B197" s="174">
        <v>305249752.81999999</v>
      </c>
      <c r="C197" s="189">
        <v>0</v>
      </c>
      <c r="D197" s="174">
        <v>0</v>
      </c>
      <c r="E197" s="175">
        <f t="shared" si="10"/>
        <v>305249752.81999999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618892.42000000004</v>
      </c>
      <c r="C199" s="189">
        <v>0</v>
      </c>
      <c r="D199" s="174">
        <v>0</v>
      </c>
      <c r="E199" s="175">
        <f t="shared" si="10"/>
        <v>618892.42000000004</v>
      </c>
    </row>
    <row r="200" spans="1:8" ht="12.6" customHeight="1" x14ac:dyDescent="0.2">
      <c r="A200" s="173" t="s">
        <v>337</v>
      </c>
      <c r="B200" s="174">
        <v>92614484.239999995</v>
      </c>
      <c r="C200" s="189">
        <v>1137732.4999999995</v>
      </c>
      <c r="D200" s="174">
        <v>0</v>
      </c>
      <c r="E200" s="175">
        <f t="shared" si="10"/>
        <v>93752216.739999995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">
      <c r="A203" s="173" t="s">
        <v>340</v>
      </c>
      <c r="B203" s="174">
        <v>6149586.3900000155</v>
      </c>
      <c r="C203" s="189">
        <v>3413678.0700000003</v>
      </c>
      <c r="D203" s="174">
        <v>-705695.01</v>
      </c>
      <c r="E203" s="175">
        <f t="shared" si="10"/>
        <v>10268959.470000016</v>
      </c>
    </row>
    <row r="204" spans="1:8" ht="12.6" customHeight="1" x14ac:dyDescent="0.2">
      <c r="A204" s="173" t="s">
        <v>203</v>
      </c>
      <c r="B204" s="175">
        <f>SUM(B195:B203)</f>
        <v>453070903.5200001</v>
      </c>
      <c r="C204" s="191">
        <f>SUM(C195:C203)</f>
        <v>4551410.57</v>
      </c>
      <c r="D204" s="175">
        <f>SUM(D195:D203)</f>
        <v>-705695.01</v>
      </c>
      <c r="E204" s="175">
        <f>SUM(E195:E203)</f>
        <v>458328009.10000008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274237.59999999998</v>
      </c>
      <c r="C209" s="189">
        <v>79617.37000000001</v>
      </c>
      <c r="D209" s="174">
        <v>0</v>
      </c>
      <c r="E209" s="175">
        <f t="shared" ref="E209:E216" si="11">SUM(B209:C209)-D209</f>
        <v>353854.97</v>
      </c>
      <c r="H209" s="259"/>
    </row>
    <row r="210" spans="1:8" ht="12.6" customHeight="1" x14ac:dyDescent="0.2">
      <c r="A210" s="173" t="s">
        <v>334</v>
      </c>
      <c r="B210" s="174">
        <v>71402807.529999986</v>
      </c>
      <c r="C210" s="189">
        <v>8639826.849999994</v>
      </c>
      <c r="D210" s="174">
        <v>0</v>
      </c>
      <c r="E210" s="175">
        <f t="shared" si="11"/>
        <v>80042634.37999998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307691.73000000045</v>
      </c>
      <c r="C212" s="189">
        <v>33597.500000000015</v>
      </c>
      <c r="D212" s="174">
        <v>0</v>
      </c>
      <c r="E212" s="175">
        <f t="shared" si="11"/>
        <v>341289.23000000045</v>
      </c>
      <c r="H212" s="259"/>
    </row>
    <row r="213" spans="1:8" ht="12.6" customHeight="1" x14ac:dyDescent="0.2">
      <c r="A213" s="173" t="s">
        <v>337</v>
      </c>
      <c r="B213" s="174">
        <f>83841495.26-3629852.86999999</f>
        <v>80211642.390000015</v>
      </c>
      <c r="C213" s="189">
        <f>2190911.41000002+3629852.86999999</f>
        <v>5820764.2800000105</v>
      </c>
      <c r="D213" s="174">
        <v>0</v>
      </c>
      <c r="E213" s="175">
        <f t="shared" si="11"/>
        <v>86032406.670000032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152196379.25</v>
      </c>
      <c r="C217" s="191">
        <f>SUM(C208:C216)</f>
        <v>14573806.000000004</v>
      </c>
      <c r="D217" s="175">
        <f>SUM(D208:D216)</f>
        <v>0</v>
      </c>
      <c r="E217" s="175">
        <f>SUM(E208:E216)</f>
        <v>166770185.25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4917370.5199999996</v>
      </c>
      <c r="D221" s="172">
        <f>C221</f>
        <v>4917370.5199999996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209024394.66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56057137.210000001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1565989.41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3061454.1599999992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199589075.06000006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15333850.099999994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484631900.60000002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350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3207978.38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3752475.42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6960453.7999999998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496509724.92000002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17363.43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114068724.73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77631509.61999999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85386627.50999999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5514216.7700000005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28079.63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127383502.45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46315057.899999999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2123129.75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305249752.81999999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618892.42000000004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93752216.739999995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10268959.469999999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458328009.10000002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166770185.25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291557823.85000002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201399.67000000004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201399.67000000004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419142725.97000003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5036275.08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5249737.2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8452079.6699999999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18738091.950000003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34972382.18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253878229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99518.709999999992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288950129.88999999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288950129.88999999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111454504.13000001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419142725.96999997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419142725.97000003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304514998.40999997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417151520.55999988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721666518.96999979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4917370.5199999996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484631900.60000008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6960453.7999999998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496509724.92000008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225156794.04999971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9765215.7800000031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9765215.7800000031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234922009.82999972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63238664.399999999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9689109.8900000025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5096265.5000000009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32532761.840000007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1852963.71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16340584.370000001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14573803.689999999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2977547.08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120000.87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7100484.4800000004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14724028.859999998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63462474.332034066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231708689.02203405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3213320.8079656661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3213320.8079656661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3213320.8079656661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Swedish Issaquah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6606.6</v>
      </c>
      <c r="C414" s="194">
        <f>E138</f>
        <v>6606.9699999999993</v>
      </c>
      <c r="D414" s="179"/>
    </row>
    <row r="415" spans="1:5" ht="12.6" customHeight="1" x14ac:dyDescent="0.2">
      <c r="A415" s="179" t="s">
        <v>464</v>
      </c>
      <c r="B415" s="179">
        <f>D111</f>
        <v>21070</v>
      </c>
      <c r="C415" s="179">
        <f>E139</f>
        <v>21070.27</v>
      </c>
      <c r="D415" s="194">
        <f>SUM(C59:H59)+N59</f>
        <v>21070.000000000036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1601</v>
      </c>
    </row>
    <row r="424" spans="1:7" ht="12.6" customHeight="1" x14ac:dyDescent="0.2">
      <c r="A424" s="179" t="s">
        <v>1244</v>
      </c>
      <c r="B424" s="179">
        <f>D114</f>
        <v>2252</v>
      </c>
      <c r="D424" s="179">
        <f>J59</f>
        <v>2252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63238664.399999999</v>
      </c>
      <c r="C427" s="179">
        <f t="shared" ref="C427:C434" si="13">CE61</f>
        <v>63238664.400000028</v>
      </c>
      <c r="D427" s="179"/>
    </row>
    <row r="428" spans="1:7" ht="12.6" customHeight="1" x14ac:dyDescent="0.2">
      <c r="A428" s="179" t="s">
        <v>3</v>
      </c>
      <c r="B428" s="179">
        <f t="shared" si="12"/>
        <v>9689109.8900000025</v>
      </c>
      <c r="C428" s="179">
        <f t="shared" si="13"/>
        <v>9689110</v>
      </c>
      <c r="D428" s="179">
        <f>D173</f>
        <v>9689109.8900000006</v>
      </c>
    </row>
    <row r="429" spans="1:7" ht="12.6" customHeight="1" x14ac:dyDescent="0.2">
      <c r="A429" s="179" t="s">
        <v>236</v>
      </c>
      <c r="B429" s="179">
        <f t="shared" si="12"/>
        <v>5096265.5000000009</v>
      </c>
      <c r="C429" s="179">
        <f t="shared" si="13"/>
        <v>5096265.5</v>
      </c>
      <c r="D429" s="179"/>
    </row>
    <row r="430" spans="1:7" ht="12.6" customHeight="1" x14ac:dyDescent="0.2">
      <c r="A430" s="179" t="s">
        <v>237</v>
      </c>
      <c r="B430" s="179">
        <f t="shared" si="12"/>
        <v>32532761.840000007</v>
      </c>
      <c r="C430" s="179">
        <f t="shared" si="13"/>
        <v>32532761.84</v>
      </c>
      <c r="D430" s="179"/>
    </row>
    <row r="431" spans="1:7" ht="12.6" customHeight="1" x14ac:dyDescent="0.2">
      <c r="A431" s="179" t="s">
        <v>444</v>
      </c>
      <c r="B431" s="179">
        <f t="shared" si="12"/>
        <v>1852963.71</v>
      </c>
      <c r="C431" s="179">
        <f t="shared" si="13"/>
        <v>1852963.71</v>
      </c>
      <c r="D431" s="179"/>
    </row>
    <row r="432" spans="1:7" ht="12.6" customHeight="1" x14ac:dyDescent="0.2">
      <c r="A432" s="179" t="s">
        <v>445</v>
      </c>
      <c r="B432" s="179">
        <f t="shared" si="12"/>
        <v>16340584.370000001</v>
      </c>
      <c r="C432" s="179">
        <f t="shared" si="13"/>
        <v>16340584.369999999</v>
      </c>
      <c r="D432" s="179"/>
    </row>
    <row r="433" spans="1:7" ht="12.6" customHeight="1" x14ac:dyDescent="0.2">
      <c r="A433" s="179" t="s">
        <v>6</v>
      </c>
      <c r="B433" s="179">
        <f t="shared" si="12"/>
        <v>14573803.689999999</v>
      </c>
      <c r="C433" s="179">
        <f t="shared" si="13"/>
        <v>14573806</v>
      </c>
      <c r="D433" s="179">
        <f>C217</f>
        <v>14573806.000000004</v>
      </c>
    </row>
    <row r="434" spans="1:7" ht="12.6" customHeight="1" x14ac:dyDescent="0.2">
      <c r="A434" s="179" t="s">
        <v>474</v>
      </c>
      <c r="B434" s="179">
        <f t="shared" si="12"/>
        <v>2977547.08</v>
      </c>
      <c r="C434" s="179">
        <f t="shared" si="13"/>
        <v>2977547.08</v>
      </c>
      <c r="D434" s="179">
        <f>D177</f>
        <v>2977547.08</v>
      </c>
    </row>
    <row r="435" spans="1:7" ht="12.6" customHeight="1" x14ac:dyDescent="0.2">
      <c r="A435" s="179" t="s">
        <v>447</v>
      </c>
      <c r="B435" s="179">
        <f t="shared" si="12"/>
        <v>120000.87</v>
      </c>
      <c r="C435" s="179"/>
      <c r="D435" s="179">
        <f>D181</f>
        <v>120000.87</v>
      </c>
    </row>
    <row r="436" spans="1:7" ht="12.6" customHeight="1" x14ac:dyDescent="0.2">
      <c r="A436" s="179" t="s">
        <v>475</v>
      </c>
      <c r="B436" s="179">
        <f t="shared" si="12"/>
        <v>7100484.4800000004</v>
      </c>
      <c r="C436" s="179"/>
      <c r="D436" s="179">
        <f>D186</f>
        <v>7100484.4800000004</v>
      </c>
    </row>
    <row r="437" spans="1:7" ht="12.6" customHeight="1" x14ac:dyDescent="0.2">
      <c r="A437" s="194" t="s">
        <v>449</v>
      </c>
      <c r="B437" s="194">
        <f t="shared" si="12"/>
        <v>14724028.859999998</v>
      </c>
      <c r="C437" s="194"/>
      <c r="D437" s="194">
        <f>D190</f>
        <v>14724028.859999998</v>
      </c>
    </row>
    <row r="438" spans="1:7" ht="12.6" customHeight="1" x14ac:dyDescent="0.2">
      <c r="A438" s="194" t="s">
        <v>476</v>
      </c>
      <c r="B438" s="194">
        <f>C386+C387+C388</f>
        <v>21944514.209999997</v>
      </c>
      <c r="C438" s="194">
        <f>CD69</f>
        <v>21944514.209999997</v>
      </c>
      <c r="D438" s="194">
        <f>D181+D186+D190</f>
        <v>21944514.209999997</v>
      </c>
    </row>
    <row r="439" spans="1:7" ht="12.6" customHeight="1" x14ac:dyDescent="0.2">
      <c r="A439" s="179" t="s">
        <v>451</v>
      </c>
      <c r="B439" s="194">
        <f>C389</f>
        <v>63462474.332034066</v>
      </c>
      <c r="C439" s="194">
        <f>SUM(C69:CC69)</f>
        <v>63462474.332034186</v>
      </c>
      <c r="D439" s="179"/>
    </row>
    <row r="440" spans="1:7" ht="12.6" customHeight="1" x14ac:dyDescent="0.2">
      <c r="A440" s="179" t="s">
        <v>477</v>
      </c>
      <c r="B440" s="194">
        <f>B438+B439</f>
        <v>85406988.54203406</v>
      </c>
      <c r="C440" s="194">
        <f>CE69</f>
        <v>85406988.542034179</v>
      </c>
      <c r="D440" s="179"/>
    </row>
    <row r="441" spans="1:7" ht="12.6" customHeight="1" x14ac:dyDescent="0.2">
      <c r="A441" s="179" t="s">
        <v>478</v>
      </c>
      <c r="B441" s="179">
        <f>D390</f>
        <v>231708689.02203405</v>
      </c>
      <c r="C441" s="179">
        <f>SUM(C427:C437)+C440</f>
        <v>231708691.44203424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4917370.5199999996</v>
      </c>
      <c r="C444" s="179">
        <f>C363</f>
        <v>4917370.5199999996</v>
      </c>
      <c r="D444" s="179"/>
    </row>
    <row r="445" spans="1:7" ht="12.6" customHeight="1" x14ac:dyDescent="0.2">
      <c r="A445" s="179" t="s">
        <v>343</v>
      </c>
      <c r="B445" s="179">
        <f>D229</f>
        <v>484631900.60000002</v>
      </c>
      <c r="C445" s="179">
        <f>C364</f>
        <v>484631900.60000008</v>
      </c>
      <c r="D445" s="179"/>
    </row>
    <row r="446" spans="1:7" ht="12.6" customHeight="1" x14ac:dyDescent="0.2">
      <c r="A446" s="179" t="s">
        <v>351</v>
      </c>
      <c r="B446" s="179">
        <f>D236</f>
        <v>6960453.7999999998</v>
      </c>
      <c r="C446" s="179">
        <f>C365</f>
        <v>6960453.7999999998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496509724.92000002</v>
      </c>
      <c r="C448" s="179">
        <f>D367</f>
        <v>496509724.92000008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350</v>
      </c>
    </row>
    <row r="454" spans="1:7" ht="12.6" customHeight="1" x14ac:dyDescent="0.2">
      <c r="A454" s="179" t="s">
        <v>168</v>
      </c>
      <c r="B454" s="179">
        <f>C233</f>
        <v>3207978.38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3752475.42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9765215.7800000031</v>
      </c>
      <c r="C458" s="194">
        <f>CE70</f>
        <v>9765215.7799999993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304514998.40999997</v>
      </c>
      <c r="C463" s="194">
        <f>CE73</f>
        <v>304514998.40999997</v>
      </c>
      <c r="D463" s="194">
        <f>E141+E147+E153</f>
        <v>304514998.41000003</v>
      </c>
    </row>
    <row r="464" spans="1:7" ht="12.6" customHeight="1" x14ac:dyDescent="0.2">
      <c r="A464" s="179" t="s">
        <v>246</v>
      </c>
      <c r="B464" s="194">
        <f>C360</f>
        <v>417151520.55999988</v>
      </c>
      <c r="C464" s="194">
        <f>CE74</f>
        <v>417151520.56000006</v>
      </c>
      <c r="D464" s="194">
        <f>E142+E148+E154</f>
        <v>417151520.55999994</v>
      </c>
    </row>
    <row r="465" spans="1:7" ht="12.6" customHeight="1" x14ac:dyDescent="0.2">
      <c r="A465" s="179" t="s">
        <v>247</v>
      </c>
      <c r="B465" s="194">
        <f>D361</f>
        <v>721666518.96999979</v>
      </c>
      <c r="C465" s="194">
        <f>CE75</f>
        <v>721666518.96999991</v>
      </c>
      <c r="D465" s="194">
        <f>D463+D464</f>
        <v>721666518.97000003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46315057.899999999</v>
      </c>
      <c r="C468" s="179">
        <f>E195</f>
        <v>46315057.900000006</v>
      </c>
      <c r="D468" s="179"/>
    </row>
    <row r="469" spans="1:7" ht="12.6" customHeight="1" x14ac:dyDescent="0.2">
      <c r="A469" s="179" t="s">
        <v>333</v>
      </c>
      <c r="B469" s="179">
        <f t="shared" si="14"/>
        <v>2123129.75</v>
      </c>
      <c r="C469" s="179">
        <f>E196</f>
        <v>2123129.75</v>
      </c>
      <c r="D469" s="179"/>
    </row>
    <row r="470" spans="1:7" ht="12.6" customHeight="1" x14ac:dyDescent="0.2">
      <c r="A470" s="179" t="s">
        <v>334</v>
      </c>
      <c r="B470" s="179">
        <f t="shared" si="14"/>
        <v>305249752.81999999</v>
      </c>
      <c r="C470" s="179">
        <f>E197</f>
        <v>305249752.81999999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618892.42000000004</v>
      </c>
      <c r="C472" s="179">
        <f>E199</f>
        <v>618892.42000000004</v>
      </c>
      <c r="D472" s="179"/>
    </row>
    <row r="473" spans="1:7" ht="12.6" customHeight="1" x14ac:dyDescent="0.2">
      <c r="A473" s="179" t="s">
        <v>495</v>
      </c>
      <c r="B473" s="179">
        <f t="shared" si="14"/>
        <v>93752216.739999995</v>
      </c>
      <c r="C473" s="179">
        <f>SUM(E200:E201)</f>
        <v>93752216.739999995</v>
      </c>
      <c r="D473" s="179"/>
    </row>
    <row r="474" spans="1:7" ht="12.6" customHeight="1" x14ac:dyDescent="0.2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">
      <c r="A475" s="179" t="s">
        <v>340</v>
      </c>
      <c r="B475" s="179">
        <f t="shared" si="14"/>
        <v>10268959.469999999</v>
      </c>
      <c r="C475" s="179">
        <f>E203</f>
        <v>10268959.470000016</v>
      </c>
      <c r="D475" s="179"/>
    </row>
    <row r="476" spans="1:7" ht="12.6" customHeight="1" x14ac:dyDescent="0.2">
      <c r="A476" s="179" t="s">
        <v>203</v>
      </c>
      <c r="B476" s="179">
        <f>D275</f>
        <v>458328009.10000002</v>
      </c>
      <c r="C476" s="179">
        <f>E204</f>
        <v>458328009.10000008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166770185.25</v>
      </c>
      <c r="C478" s="179">
        <f>E217</f>
        <v>166770185.25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419142725.97000003</v>
      </c>
    </row>
    <row r="482" spans="1:12" ht="12.6" customHeight="1" x14ac:dyDescent="0.2">
      <c r="A482" s="180" t="s">
        <v>499</v>
      </c>
      <c r="C482" s="180">
        <f>D339</f>
        <v>419142725.96999997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Swedish Issaquah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7378132.29</v>
      </c>
      <c r="C496" s="240">
        <f>C71</f>
        <v>7378132.29</v>
      </c>
      <c r="D496" s="240">
        <f>'Prior Year'!C59</f>
        <v>5836.536108895546</v>
      </c>
      <c r="E496" s="180">
        <f>C59</f>
        <v>5836.536108895546</v>
      </c>
      <c r="F496" s="263">
        <f t="shared" ref="F496:G511" si="15">IF(B496=0,"",IF(D496=0,"",B496/D496))</f>
        <v>1264.1286119612771</v>
      </c>
      <c r="G496" s="264">
        <f t="shared" si="15"/>
        <v>1264.1286119612771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15805888.15</v>
      </c>
      <c r="C498" s="240">
        <f>E71</f>
        <v>15805888.15</v>
      </c>
      <c r="D498" s="240">
        <f>'Prior Year'!E59</f>
        <v>15233.463891104489</v>
      </c>
      <c r="E498" s="180">
        <f>E59</f>
        <v>15233.463891104489</v>
      </c>
      <c r="F498" s="263">
        <f t="shared" si="15"/>
        <v>1037.5767627761782</v>
      </c>
      <c r="G498" s="263">
        <f t="shared" si="15"/>
        <v>1037.5767627761782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2809174.9499999997</v>
      </c>
      <c r="C503" s="240">
        <f>J71</f>
        <v>2809174.9499999997</v>
      </c>
      <c r="D503" s="240">
        <f>'Prior Year'!J59</f>
        <v>2252</v>
      </c>
      <c r="E503" s="180">
        <f>J59</f>
        <v>2252</v>
      </c>
      <c r="F503" s="263">
        <f t="shared" si="15"/>
        <v>1247.4133880994671</v>
      </c>
      <c r="G503" s="263">
        <f t="shared" si="15"/>
        <v>1247.4133880994671</v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6888783.1099999985</v>
      </c>
      <c r="C508" s="240">
        <f>O71</f>
        <v>6888783.1099999985</v>
      </c>
      <c r="D508" s="240">
        <f>'Prior Year'!O59</f>
        <v>1601</v>
      </c>
      <c r="E508" s="180">
        <f>O59</f>
        <v>1601</v>
      </c>
      <c r="F508" s="263">
        <f t="shared" si="15"/>
        <v>4302.8001936289811</v>
      </c>
      <c r="G508" s="263">
        <f t="shared" si="15"/>
        <v>4302.8001936289811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18059105.289999999</v>
      </c>
      <c r="C509" s="240">
        <f>P71</f>
        <v>18059105.289999999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3651631.1900000004</v>
      </c>
      <c r="C510" s="240">
        <f>Q71</f>
        <v>3651631.1900000004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1009721.54</v>
      </c>
      <c r="C511" s="240">
        <f>R71</f>
        <v>1009721.54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7194582.1600000011</v>
      </c>
      <c r="C512" s="240">
        <f>S71</f>
        <v>7194582.1600000011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572618.33000000007</v>
      </c>
      <c r="C513" s="240">
        <f>T71</f>
        <v>572618.33000000007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5633743.4000000004</v>
      </c>
      <c r="C514" s="240">
        <f>U71</f>
        <v>5633743.4000000004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4877350.8100000005</v>
      </c>
      <c r="C515" s="240">
        <f>V71</f>
        <v>4877350.8100000005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1409537.8399999999</v>
      </c>
      <c r="C516" s="240">
        <f>W71</f>
        <v>1409537.8399999999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2851961.87</v>
      </c>
      <c r="C517" s="240">
        <f>X71</f>
        <v>2851961.87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5267231.4999999991</v>
      </c>
      <c r="C518" s="240">
        <f>Y71</f>
        <v>5267231.4999999991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299722.90999999997</v>
      </c>
      <c r="C520" s="240">
        <f>AA71</f>
        <v>299722.90999999997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13080439.549999999</v>
      </c>
      <c r="C521" s="240">
        <f>AB71</f>
        <v>13080439.549999999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1997587.6900000002</v>
      </c>
      <c r="C522" s="240">
        <f>AC71</f>
        <v>1997587.6900000002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130957.09000000001</v>
      </c>
      <c r="C523" s="240">
        <f>AD71</f>
        <v>130957.09000000001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1979421.56</v>
      </c>
      <c r="C524" s="240">
        <f>AE71</f>
        <v>1979421.56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7976330.1500000013</v>
      </c>
      <c r="C526" s="240">
        <f>AG71</f>
        <v>7976330.1500000013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1218971.7200000002</v>
      </c>
      <c r="C529" s="240">
        <f>AJ71</f>
        <v>1218971.7200000002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22578</v>
      </c>
      <c r="C539" s="240">
        <f>AT71</f>
        <v>22578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10407.15</v>
      </c>
      <c r="C541" s="240">
        <f>AV71</f>
        <v>10407.15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2047884.7</v>
      </c>
      <c r="C544" s="240">
        <f>AY71</f>
        <v>2047884.7</v>
      </c>
      <c r="D544" s="240">
        <f>'Prior Year'!AY59</f>
        <v>123647.76000000001</v>
      </c>
      <c r="E544" s="180">
        <f>AY59</f>
        <v>123647.76000000001</v>
      </c>
      <c r="F544" s="263">
        <f t="shared" ref="F544:G550" si="19">IF(B544=0,"",IF(D544=0,"",B544/D544))</f>
        <v>16.562246659381454</v>
      </c>
      <c r="G544" s="263">
        <f t="shared" si="19"/>
        <v>16.562246659381454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224525.53000000038</v>
      </c>
      <c r="C545" s="240">
        <f>AZ71</f>
        <v>224525.53000000038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864923.91999999993</v>
      </c>
      <c r="C546" s="240">
        <f>BA71</f>
        <v>864923.91999999993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721367.11999999965</v>
      </c>
      <c r="C547" s="240">
        <f>BB71</f>
        <v>721367.11999999965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183865.56999999998</v>
      </c>
      <c r="C549" s="240">
        <f>BD71</f>
        <v>183865.56999999998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14531590.16</v>
      </c>
      <c r="C550" s="240">
        <f>BE71</f>
        <v>14531590.16</v>
      </c>
      <c r="D550" s="240">
        <f>'Prior Year'!BE59</f>
        <v>677159.32545400038</v>
      </c>
      <c r="E550" s="180">
        <f>BE59</f>
        <v>677159.32545400038</v>
      </c>
      <c r="F550" s="263">
        <f t="shared" si="19"/>
        <v>21.459632340228527</v>
      </c>
      <c r="G550" s="263">
        <f t="shared" si="19"/>
        <v>21.459632340228527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2803725.0600000005</v>
      </c>
      <c r="C551" s="240">
        <f>BF71</f>
        <v>2803725.0600000005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217718.42000000004</v>
      </c>
      <c r="C553" s="240">
        <f>BH71</f>
        <v>217718.42000000004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1.94</v>
      </c>
      <c r="C555" s="240">
        <f>BJ71</f>
        <v>1.94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2689528.6500000004</v>
      </c>
      <c r="C559" s="240">
        <f>BN71</f>
        <v>2689528.6500000004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140746.6</v>
      </c>
      <c r="C564" s="240">
        <f>BS71</f>
        <v>140746.6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4539.3500000000004</v>
      </c>
      <c r="C567" s="240">
        <f>BV71</f>
        <v>4539.3500000000004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5247249.9500000011</v>
      </c>
      <c r="C568" s="240">
        <f>BW71</f>
        <v>5247249.9500000011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901300.95000000007</v>
      </c>
      <c r="C570" s="240">
        <f>BY71</f>
        <v>901300.95000000007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59294115.282034189</v>
      </c>
      <c r="C574" s="240">
        <f>CC71</f>
        <v>59294115.282034189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21944514.209999997</v>
      </c>
      <c r="C575" s="240">
        <f>CD71</f>
        <v>21944514.209999997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279781.15631300007</v>
      </c>
      <c r="E612" s="180">
        <f>SUM(C624:D647)+SUM(C668:D713)</f>
        <v>154702222.81103253</v>
      </c>
      <c r="F612" s="180">
        <f>CE64-(AX64+BD64+BE64+BG64+BJ64+BN64+BP64+BQ64+CB64+CC64+CD64)</f>
        <v>32324320.989999998</v>
      </c>
      <c r="G612" s="180">
        <f>CE77-(AX77+AY77+BD77+BE77+BG77+BJ77+BN77+BP77+BQ77+CB77+CC77+CD77)</f>
        <v>123647.76</v>
      </c>
      <c r="H612" s="197">
        <f>CE60-(AX60+AY60+AZ60+BD60+BE60+BG60+BJ60+BN60+BO60+BP60+BQ60+BR60+CB60+CC60+CD60)</f>
        <v>586.77999999999986</v>
      </c>
      <c r="I612" s="180">
        <f>CE78-(AX78+AY78+AZ78+BD78+BE78+BF78+BG78+BJ78+BN78+BO78+BP78+BQ78+BR78+CB78+CC78+CD78)</f>
        <v>22326.264479162342</v>
      </c>
      <c r="J612" s="180">
        <f>CE79-(AX79+AY79+AZ79+BA79+BD79+BE79+BF79+BG79+BJ79+BN79+BO79+BP79+BQ79+BR79+CB79+CC79+CD79)</f>
        <v>9493.769999999995</v>
      </c>
      <c r="K612" s="180">
        <f>CE75-(AW75+AX75+AY75+AZ75+BA75+BB75+BC75+BD75+BE75+BF75+BG75+BH75+BI75+BJ75+BK75+BL75+BM75+BN75+BO75+BP75+BQ75+BR75+BS75+BT75+BU75+BV75+BW75+BX75+CB75+CC75+CD75)</f>
        <v>721666518.96999991</v>
      </c>
      <c r="L612" s="197">
        <f>CE80-(AW80+AX80+AY80+AZ80+BA80+BB80+BC80+BD80+BE80+BF80+BG80+BH80+BI80+BJ80+BK80+BL80+BM80+BN80+BO80+BP80+BQ80+BR80+BS80+BT80+BU80+BV80+BW80+BX80+BY80+BZ80+CA80+CB80+CC80+CD80)</f>
        <v>213.20000000000005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14531590.16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21944514.209999997</v>
      </c>
      <c r="D615" s="266">
        <f>SUM(C614:C615)</f>
        <v>36476104.369999997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1.94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2689528.6500000004</v>
      </c>
      <c r="D619" s="180">
        <f>(D615/D612)*BN76</f>
        <v>1465189.6412595017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59294115.282034189</v>
      </c>
      <c r="D620" s="180">
        <f>(D615/D612)*CC76</f>
        <v>3792417.3377079442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67241252.851001635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183865.56999999998</v>
      </c>
      <c r="D624" s="180">
        <f>(D615/D612)*BD76</f>
        <v>1021288.0368749673</v>
      </c>
      <c r="E624" s="180">
        <f>(E623/E612)*SUM(C624:D624)</f>
        <v>523819.48320911417</v>
      </c>
      <c r="F624" s="180">
        <f>SUM(C624:E624)</f>
        <v>1728973.0900840815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2047884.7</v>
      </c>
      <c r="D625" s="180">
        <f>(D615/D612)*AY76</f>
        <v>1792741.0877506589</v>
      </c>
      <c r="E625" s="180">
        <f>(E623/E612)*SUM(C625:D625)</f>
        <v>1669326.3031887249</v>
      </c>
      <c r="F625" s="180">
        <f>(F624/F612)*AY64</f>
        <v>17946.671574806554</v>
      </c>
      <c r="G625" s="180">
        <f>SUM(C625:F625)</f>
        <v>5527898.7625141907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224525.53000000038</v>
      </c>
      <c r="D628" s="180">
        <f>(D615/D612)*AZ76</f>
        <v>0</v>
      </c>
      <c r="E628" s="180">
        <f>(E623/E612)*SUM(C628:D628)</f>
        <v>97589.922496954023</v>
      </c>
      <c r="F628" s="180">
        <f>(F624/F612)*AZ64</f>
        <v>20270.226476854361</v>
      </c>
      <c r="G628" s="180">
        <f>(G625/G612)*AZ77</f>
        <v>0</v>
      </c>
      <c r="H628" s="180">
        <f>SUM(C626:G628)</f>
        <v>342385.67897380877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2803725.0600000005</v>
      </c>
      <c r="D629" s="180">
        <f>(D615/D612)*BF76</f>
        <v>539861.36601652345</v>
      </c>
      <c r="E629" s="180">
        <f>(E623/E612)*SUM(C629:D629)</f>
        <v>1453288.364030672</v>
      </c>
      <c r="F629" s="180">
        <f>(F624/F612)*BF64</f>
        <v>14832.279803869464</v>
      </c>
      <c r="G629" s="180">
        <f>(G625/G612)*BF77</f>
        <v>0</v>
      </c>
      <c r="H629" s="180">
        <f>(H628/H612)*BF60</f>
        <v>19838.973866030708</v>
      </c>
      <c r="I629" s="180">
        <f>SUM(C629:H629)</f>
        <v>4831546.0437170956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864923.91999999993</v>
      </c>
      <c r="D630" s="180">
        <f>(D615/D612)*BA76</f>
        <v>102836.08238868481</v>
      </c>
      <c r="E630" s="180">
        <f>(E623/E612)*SUM(C630:D630)</f>
        <v>420636.45781735214</v>
      </c>
      <c r="F630" s="180">
        <f>(F624/F612)*BA64</f>
        <v>2015.3478091786562</v>
      </c>
      <c r="G630" s="180">
        <f>(G625/G612)*BA77</f>
        <v>0</v>
      </c>
      <c r="H630" s="180">
        <f>(H628/H612)*BA60</f>
        <v>694.36408531107509</v>
      </c>
      <c r="I630" s="180">
        <f>(I629/I612)*BA78</f>
        <v>17831.124221223236</v>
      </c>
      <c r="J630" s="180">
        <f>SUM(C630:I630)</f>
        <v>1408937.2963217499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721367.11999999965</v>
      </c>
      <c r="D632" s="180">
        <f>(D615/D612)*BB76</f>
        <v>11745.878947283401</v>
      </c>
      <c r="E632" s="180">
        <f>(E623/E612)*SUM(C632:D632)</f>
        <v>318647.2413572513</v>
      </c>
      <c r="F632" s="180">
        <f>(F624/F612)*BB64</f>
        <v>183.17764866047534</v>
      </c>
      <c r="G632" s="180">
        <f>(G625/G612)*BB77</f>
        <v>0</v>
      </c>
      <c r="H632" s="180">
        <f>(H628/H612)*BB60</f>
        <v>9977.8368561507414</v>
      </c>
      <c r="I632" s="180">
        <f>(I629/I612)*BB78</f>
        <v>2036.6608852799543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217718.42000000004</v>
      </c>
      <c r="D636" s="180">
        <f>(D615/D612)*BH76</f>
        <v>0</v>
      </c>
      <c r="E636" s="180">
        <f>(E623/E612)*SUM(C636:D636)</f>
        <v>94631.215140475353</v>
      </c>
      <c r="F636" s="180">
        <f>(F624/F612)*BH64</f>
        <v>7.6022925700333639</v>
      </c>
      <c r="G636" s="180">
        <f>(G625/G612)*BH77</f>
        <v>0</v>
      </c>
      <c r="H636" s="180">
        <f>(H628/H612)*BH60</f>
        <v>980.27870867445881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140746.6</v>
      </c>
      <c r="D639" s="180">
        <f>(D615/D612)*BS76</f>
        <v>115016.99386059937</v>
      </c>
      <c r="E639" s="180">
        <f>(E623/E612)*SUM(C639:D639)</f>
        <v>111167.53316381562</v>
      </c>
      <c r="F639" s="180">
        <f>(F624/F612)*BS64</f>
        <v>1298.5868917439468</v>
      </c>
      <c r="G639" s="180">
        <f>(G625/G612)*BS77</f>
        <v>0</v>
      </c>
      <c r="H639" s="180">
        <f>(H628/H612)*BS60</f>
        <v>904.423808598459</v>
      </c>
      <c r="I639" s="180">
        <f>(I629/I612)*BS78</f>
        <v>19943.216986119638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4539.3500000000004</v>
      </c>
      <c r="D642" s="180">
        <f>(D615/D612)*BV76</f>
        <v>0</v>
      </c>
      <c r="E642" s="180">
        <f>(E623/E612)*SUM(C642:D642)</f>
        <v>1973.0264735887611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5247249.9500000011</v>
      </c>
      <c r="D643" s="180">
        <f>(D615/D612)*BW76</f>
        <v>96226.394360320221</v>
      </c>
      <c r="E643" s="180">
        <f>(E623/E612)*SUM(C643:D643)</f>
        <v>2322539.6341807107</v>
      </c>
      <c r="F643" s="180">
        <f>(F624/F612)*BW64</f>
        <v>151.71154950407464</v>
      </c>
      <c r="G643" s="180">
        <f>(G625/G612)*BW77</f>
        <v>0</v>
      </c>
      <c r="H643" s="180">
        <f>(H628/H612)*BW60</f>
        <v>2462.366756313224</v>
      </c>
      <c r="I643" s="180">
        <f>(I629/I612)*BW78</f>
        <v>16685.046253649187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9458200.2661213093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901300.95000000007</v>
      </c>
      <c r="D645" s="180">
        <f>(D615/D612)*BY76</f>
        <v>30522.445283306875</v>
      </c>
      <c r="E645" s="180">
        <f>(E623/E612)*SUM(C645:D645)</f>
        <v>405016.62740333506</v>
      </c>
      <c r="F645" s="180">
        <f>(F624/F612)*BY64</f>
        <v>10.311475140019924</v>
      </c>
      <c r="G645" s="180">
        <f>(G625/G612)*BY77</f>
        <v>0</v>
      </c>
      <c r="H645" s="180">
        <f>(H628/H612)*BY60</f>
        <v>3238.4207340138373</v>
      </c>
      <c r="I645" s="180">
        <f>(I629/I612)*BY78</f>
        <v>5292.398356104808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1345381.1532519008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111817597.41203418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7378132.29</v>
      </c>
      <c r="D668" s="180">
        <f>(D615/D612)*C76</f>
        <v>1454229.6262899684</v>
      </c>
      <c r="E668" s="180">
        <f>(E623/E612)*SUM(C668:D668)</f>
        <v>3838982.2078397274</v>
      </c>
      <c r="F668" s="180">
        <f>(F624/F612)*C64</f>
        <v>3838.9154458521975</v>
      </c>
      <c r="G668" s="180">
        <f>(G625/G612)*C77</f>
        <v>1531266.290162937</v>
      </c>
      <c r="H668" s="180">
        <f>(H628/H612)*C60</f>
        <v>33113.581379330666</v>
      </c>
      <c r="I668" s="180">
        <f>(I629/I612)*C78</f>
        <v>252154.19053548697</v>
      </c>
      <c r="J668" s="180">
        <f>(J630/J612)*C79</f>
        <v>390285.40128863603</v>
      </c>
      <c r="K668" s="180">
        <f>(K644/K612)*C75</f>
        <v>342268.04500220972</v>
      </c>
      <c r="L668" s="180">
        <f>(L647/L612)*C80</f>
        <v>184579.73139126686</v>
      </c>
      <c r="M668" s="180">
        <f t="shared" ref="M668:M713" si="20">ROUND(SUM(D668:L668),0)</f>
        <v>8030718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15805888.15</v>
      </c>
      <c r="D670" s="180">
        <f>(D615/D612)*E76</f>
        <v>8605280.7095285226</v>
      </c>
      <c r="E670" s="180">
        <f>(E623/E612)*SUM(C670:D670)</f>
        <v>10610303.768401938</v>
      </c>
      <c r="F670" s="180">
        <f>(F624/F612)*E64</f>
        <v>51472.092879305179</v>
      </c>
      <c r="G670" s="180">
        <f>(G625/G612)*E77</f>
        <v>3996632.472351254</v>
      </c>
      <c r="H670" s="180">
        <f>(H628/H612)*E60</f>
        <v>71367.790986888736</v>
      </c>
      <c r="I670" s="180">
        <f>(I629/I612)*E78</f>
        <v>1492101.0770338573</v>
      </c>
      <c r="J670" s="180">
        <f>(J630/J612)*E79</f>
        <v>1018651.8950331139</v>
      </c>
      <c r="K670" s="180">
        <f>(K644/K612)*E75</f>
        <v>783434.30348934489</v>
      </c>
      <c r="L670" s="180">
        <f>(L647/L612)*E80</f>
        <v>459587.75511883636</v>
      </c>
      <c r="M670" s="180">
        <f t="shared" si="20"/>
        <v>27088832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2809174.9499999997</v>
      </c>
      <c r="D675" s="180">
        <f>(D615/D612)*J76</f>
        <v>843710.55480255198</v>
      </c>
      <c r="E675" s="180">
        <f>(E623/E612)*SUM(C675:D675)</f>
        <v>1587725.072083906</v>
      </c>
      <c r="F675" s="180">
        <f>(F624/F612)*J64</f>
        <v>4966.537138380475</v>
      </c>
      <c r="G675" s="180">
        <f>(G625/G612)*J77</f>
        <v>0</v>
      </c>
      <c r="H675" s="180">
        <f>(H628/H612)*J60</f>
        <v>5169.8031897950623</v>
      </c>
      <c r="I675" s="180">
        <f>(I629/I612)*J78</f>
        <v>146294.05710516276</v>
      </c>
      <c r="J675" s="180">
        <f>(J630/J612)*J79</f>
        <v>0</v>
      </c>
      <c r="K675" s="180">
        <f>(K644/K612)*J75</f>
        <v>109891.43070314232</v>
      </c>
      <c r="L675" s="180">
        <f>(L647/L612)*J80</f>
        <v>40008.051180192539</v>
      </c>
      <c r="M675" s="180">
        <f t="shared" si="20"/>
        <v>2737766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6888783.1099999985</v>
      </c>
      <c r="D680" s="180">
        <f>(D615/D612)*O76</f>
        <v>1795870.5153212273</v>
      </c>
      <c r="E680" s="180">
        <f>(E623/E612)*SUM(C680:D680)</f>
        <v>3774780.8643764826</v>
      </c>
      <c r="F680" s="180">
        <f>(F624/F612)*O64</f>
        <v>26399.847518070615</v>
      </c>
      <c r="G680" s="180">
        <f>(G625/G612)*O77</f>
        <v>0</v>
      </c>
      <c r="H680" s="180">
        <f>(H628/H612)*O60</f>
        <v>20591.687874477171</v>
      </c>
      <c r="I680" s="180">
        <f>(I629/I612)*O78</f>
        <v>311392.5530816259</v>
      </c>
      <c r="J680" s="180">
        <f>(J630/J612)*O79</f>
        <v>0</v>
      </c>
      <c r="K680" s="180">
        <f>(K644/K612)*O75</f>
        <v>284080.85404124553</v>
      </c>
      <c r="L680" s="180">
        <f>(L647/L612)*O80</f>
        <v>132518.78151167877</v>
      </c>
      <c r="M680" s="180">
        <f t="shared" si="20"/>
        <v>6345635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18059105.289999999</v>
      </c>
      <c r="D681" s="180">
        <f>(D615/D612)*P76</f>
        <v>4293448.5404589083</v>
      </c>
      <c r="E681" s="180">
        <f>(E623/E612)*SUM(C681:D681)</f>
        <v>9715527.6547993198</v>
      </c>
      <c r="F681" s="180">
        <f>(F624/F612)*P64</f>
        <v>475788.07963687048</v>
      </c>
      <c r="G681" s="180">
        <f>(G625/G612)*P77</f>
        <v>0</v>
      </c>
      <c r="H681" s="180">
        <f>(H628/H612)*P60</f>
        <v>39327.84819324912</v>
      </c>
      <c r="I681" s="180">
        <f>(I629/I612)*P78</f>
        <v>744456.73623576353</v>
      </c>
      <c r="J681" s="180">
        <f>(J630/J612)*P79</f>
        <v>0</v>
      </c>
      <c r="K681" s="180">
        <f>(K644/K612)*P75</f>
        <v>2425050.8627243536</v>
      </c>
      <c r="L681" s="180">
        <f>(L647/L612)*P80</f>
        <v>208811.73715340241</v>
      </c>
      <c r="M681" s="180">
        <f t="shared" si="20"/>
        <v>17902411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3651631.1900000004</v>
      </c>
      <c r="D682" s="180">
        <f>(D615/D612)*Q76</f>
        <v>2124151.6945672217</v>
      </c>
      <c r="E682" s="180">
        <f>(E623/E612)*SUM(C682:D682)</f>
        <v>2510441.4810384717</v>
      </c>
      <c r="F682" s="180">
        <f>(F624/F612)*Q64</f>
        <v>3893.3665387692035</v>
      </c>
      <c r="G682" s="180">
        <f>(G625/G612)*Q77</f>
        <v>0</v>
      </c>
      <c r="H682" s="180">
        <f>(H628/H612)*Q60</f>
        <v>12183.463950668272</v>
      </c>
      <c r="I682" s="180">
        <f>(I629/I612)*Q78</f>
        <v>368314.42671446531</v>
      </c>
      <c r="J682" s="180">
        <f>(J630/J612)*Q79</f>
        <v>0</v>
      </c>
      <c r="K682" s="180">
        <f>(K644/K612)*Q75</f>
        <v>195246.72191041068</v>
      </c>
      <c r="L682" s="180">
        <f>(L647/L612)*Q80</f>
        <v>76292.955641723631</v>
      </c>
      <c r="M682" s="180">
        <f t="shared" si="20"/>
        <v>5290524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1009721.54</v>
      </c>
      <c r="D683" s="180">
        <f>(D615/D612)*R76</f>
        <v>0</v>
      </c>
      <c r="E683" s="180">
        <f>(E623/E612)*SUM(C683:D683)</f>
        <v>438875.02161604923</v>
      </c>
      <c r="F683" s="180">
        <f>(F624/F612)*R64</f>
        <v>32192.352643049508</v>
      </c>
      <c r="G683" s="180">
        <f>(G625/G612)*R77</f>
        <v>0</v>
      </c>
      <c r="H683" s="180">
        <f>(H628/H612)*R60</f>
        <v>2001.4023635436865</v>
      </c>
      <c r="I683" s="180">
        <f>(I629/I612)*R78</f>
        <v>0</v>
      </c>
      <c r="J683" s="180">
        <f>(J630/J612)*R79</f>
        <v>0</v>
      </c>
      <c r="K683" s="180">
        <f>(K644/K612)*R75</f>
        <v>632931.73307143024</v>
      </c>
      <c r="L683" s="180">
        <f>(L647/L612)*R80</f>
        <v>0</v>
      </c>
      <c r="M683" s="180">
        <f t="shared" si="20"/>
        <v>1106001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7194582.1600000011</v>
      </c>
      <c r="D684" s="180">
        <f>(D615/D612)*S76</f>
        <v>1214119.7246809741</v>
      </c>
      <c r="E684" s="180">
        <f>(E623/E612)*SUM(C684:D684)</f>
        <v>3654838.5621270165</v>
      </c>
      <c r="F684" s="180">
        <f>(F624/F612)*S64</f>
        <v>301419.20839357073</v>
      </c>
      <c r="G684" s="180">
        <f>(G625/G612)*S77</f>
        <v>0</v>
      </c>
      <c r="H684" s="180">
        <f>(H628/H612)*S60</f>
        <v>8023.1144311153621</v>
      </c>
      <c r="I684" s="180">
        <f>(I629/I612)*S78</f>
        <v>210520.65702384131</v>
      </c>
      <c r="J684" s="180">
        <f>(J630/J612)*S79</f>
        <v>0</v>
      </c>
      <c r="K684" s="180">
        <f>(K644/K612)*S75</f>
        <v>189595.88964735967</v>
      </c>
      <c r="L684" s="180">
        <f>(L647/L612)*S80</f>
        <v>946.56272508341965</v>
      </c>
      <c r="M684" s="180">
        <f t="shared" si="20"/>
        <v>5579464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572618.33000000007</v>
      </c>
      <c r="D685" s="180">
        <f>(D615/D612)*T76</f>
        <v>279683.83248850523</v>
      </c>
      <c r="E685" s="180">
        <f>(E623/E612)*SUM(C685:D685)</f>
        <v>370452.75867398869</v>
      </c>
      <c r="F685" s="180">
        <f>(F624/F612)*T64</f>
        <v>3174.3104382332481</v>
      </c>
      <c r="G685" s="180">
        <f>(G625/G612)*T77</f>
        <v>0</v>
      </c>
      <c r="H685" s="180">
        <f>(H628/H612)*T60</f>
        <v>2106.4322251873787</v>
      </c>
      <c r="I685" s="180">
        <f>(I629/I612)*T78</f>
        <v>48495.402041093919</v>
      </c>
      <c r="J685" s="180">
        <f>(J630/J612)*T79</f>
        <v>0</v>
      </c>
      <c r="K685" s="180">
        <f>(K644/K612)*T75</f>
        <v>36726.394604701512</v>
      </c>
      <c r="L685" s="180">
        <f>(L647/L612)*T80</f>
        <v>20319.546498457406</v>
      </c>
      <c r="M685" s="180">
        <f t="shared" si="20"/>
        <v>760959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5633743.4000000004</v>
      </c>
      <c r="D686" s="180">
        <f>(D615/D612)*U76</f>
        <v>0</v>
      </c>
      <c r="E686" s="180">
        <f>(E623/E612)*SUM(C686:D686)</f>
        <v>2448704.0817751344</v>
      </c>
      <c r="F686" s="180">
        <f>(F624/F612)*U64</f>
        <v>63368.601892326726</v>
      </c>
      <c r="G686" s="180">
        <f>(G625/G612)*U77</f>
        <v>0</v>
      </c>
      <c r="H686" s="180">
        <f>(H628/H612)*U60</f>
        <v>1575.4479246553799</v>
      </c>
      <c r="I686" s="180">
        <f>(I629/I612)*U78</f>
        <v>0</v>
      </c>
      <c r="J686" s="180">
        <f>(J630/J612)*U79</f>
        <v>0</v>
      </c>
      <c r="K686" s="180">
        <f>(K644/K612)*U75</f>
        <v>471341.2481673797</v>
      </c>
      <c r="L686" s="180">
        <f>(L647/L612)*U80</f>
        <v>0</v>
      </c>
      <c r="M686" s="180">
        <f t="shared" si="20"/>
        <v>2984989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4877350.8100000005</v>
      </c>
      <c r="D687" s="180">
        <f>(D615/D612)*V76</f>
        <v>0</v>
      </c>
      <c r="E687" s="180">
        <f>(E623/E612)*SUM(C687:D687)</f>
        <v>2119938.3764436729</v>
      </c>
      <c r="F687" s="180">
        <f>(F624/F612)*V64</f>
        <v>62316.394963488514</v>
      </c>
      <c r="G687" s="180">
        <f>(G625/G612)*V77</f>
        <v>0</v>
      </c>
      <c r="H687" s="180">
        <f>(H628/H612)*V60</f>
        <v>11489.099865357201</v>
      </c>
      <c r="I687" s="180">
        <f>(I629/I612)*V78</f>
        <v>0</v>
      </c>
      <c r="J687" s="180">
        <f>(J630/J612)*V79</f>
        <v>0</v>
      </c>
      <c r="K687" s="180">
        <f>(K644/K612)*V75</f>
        <v>650020.89454780717</v>
      </c>
      <c r="L687" s="180">
        <f>(L647/L612)*V80</f>
        <v>26440.652120663526</v>
      </c>
      <c r="M687" s="180">
        <f t="shared" si="20"/>
        <v>2870205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1409537.8399999999</v>
      </c>
      <c r="D688" s="180">
        <f>(D615/D612)*W76</f>
        <v>0</v>
      </c>
      <c r="E688" s="180">
        <f>(E623/E612)*SUM(C688:D688)</f>
        <v>612654.99991080631</v>
      </c>
      <c r="F688" s="180">
        <f>(F624/F612)*W64</f>
        <v>10489.660725318961</v>
      </c>
      <c r="G688" s="180">
        <f>(G625/G612)*W77</f>
        <v>0</v>
      </c>
      <c r="H688" s="180">
        <f>(H628/H612)*W60</f>
        <v>3436.810472674144</v>
      </c>
      <c r="I688" s="180">
        <f>(I629/I612)*W78</f>
        <v>0</v>
      </c>
      <c r="J688" s="180">
        <f>(J630/J612)*W79</f>
        <v>0</v>
      </c>
      <c r="K688" s="180">
        <f>(K644/K612)*W75</f>
        <v>191908.33384787559</v>
      </c>
      <c r="L688" s="180">
        <f>(L647/L612)*W80</f>
        <v>0</v>
      </c>
      <c r="M688" s="180">
        <f t="shared" si="20"/>
        <v>818490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2851961.87</v>
      </c>
      <c r="D689" s="180">
        <f>(D615/D612)*X76</f>
        <v>455324.71755534282</v>
      </c>
      <c r="E689" s="180">
        <f>(E623/E612)*SUM(C689:D689)</f>
        <v>1437510.6552682046</v>
      </c>
      <c r="F689" s="180">
        <f>(F624/F612)*X64</f>
        <v>23001.475111548178</v>
      </c>
      <c r="G689" s="180">
        <f>(G625/G612)*X77</f>
        <v>0</v>
      </c>
      <c r="H689" s="180">
        <f>(H628/H612)*X60</f>
        <v>9079.248039865819</v>
      </c>
      <c r="I689" s="180">
        <f>(I629/I612)*X78</f>
        <v>78950.417121452308</v>
      </c>
      <c r="J689" s="180">
        <f>(J630/J612)*X79</f>
        <v>0</v>
      </c>
      <c r="K689" s="180">
        <f>(K644/K612)*X75</f>
        <v>379454.00862791145</v>
      </c>
      <c r="L689" s="180">
        <f>(L647/L612)*X80</f>
        <v>126.20836334445596</v>
      </c>
      <c r="M689" s="180">
        <f t="shared" si="20"/>
        <v>2383447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5267231.4999999991</v>
      </c>
      <c r="D690" s="180">
        <f>(D615/D612)*Y76</f>
        <v>1632396.5085620487</v>
      </c>
      <c r="E690" s="180">
        <f>(E623/E612)*SUM(C690:D690)</f>
        <v>2998920.2680576341</v>
      </c>
      <c r="F690" s="180">
        <f>(F624/F612)*Y64</f>
        <v>33097.209458647354</v>
      </c>
      <c r="G690" s="180">
        <f>(G625/G612)*Y77</f>
        <v>0</v>
      </c>
      <c r="H690" s="180">
        <f>(H628/H612)*Y60</f>
        <v>20498.327997460558</v>
      </c>
      <c r="I690" s="180">
        <f>(I629/I612)*Y78</f>
        <v>283047.19750451826</v>
      </c>
      <c r="J690" s="180">
        <f>(J630/J612)*Y79</f>
        <v>0</v>
      </c>
      <c r="K690" s="180">
        <f>(K644/K612)*Y75</f>
        <v>364815.05838946439</v>
      </c>
      <c r="L690" s="180">
        <f>(L647/L612)*Y80</f>
        <v>0</v>
      </c>
      <c r="M690" s="180">
        <f t="shared" si="20"/>
        <v>5332775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299722.90999999997</v>
      </c>
      <c r="D692" s="180">
        <f>(D615/D612)*AA76</f>
        <v>0</v>
      </c>
      <c r="E692" s="180">
        <f>(E623/E612)*SUM(C692:D692)</f>
        <v>130274.43051781895</v>
      </c>
      <c r="F692" s="180">
        <f>(F624/F612)*AA64</f>
        <v>4524.1471479324291</v>
      </c>
      <c r="G692" s="180">
        <f>(G625/G612)*AA77</f>
        <v>0</v>
      </c>
      <c r="H692" s="180">
        <f>(H628/H612)*AA60</f>
        <v>711.86906225169025</v>
      </c>
      <c r="I692" s="180">
        <f>(I629/I612)*AA78</f>
        <v>0</v>
      </c>
      <c r="J692" s="180">
        <f>(J630/J612)*AA79</f>
        <v>0</v>
      </c>
      <c r="K692" s="180">
        <f>(K644/K612)*AA75</f>
        <v>31572.264089747729</v>
      </c>
      <c r="L692" s="180">
        <f>(L647/L612)*AA80</f>
        <v>0</v>
      </c>
      <c r="M692" s="180">
        <f t="shared" si="20"/>
        <v>167083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13080439.549999999</v>
      </c>
      <c r="D693" s="180">
        <f>(D615/D612)*AB76</f>
        <v>597580.36236626341</v>
      </c>
      <c r="E693" s="180">
        <f>(E623/E612)*SUM(C693:D693)</f>
        <v>5945145.3167023603</v>
      </c>
      <c r="F693" s="180">
        <f>(F624/F612)*AB64</f>
        <v>505303.4480639642</v>
      </c>
      <c r="G693" s="180">
        <f>(G625/G612)*AB77</f>
        <v>0</v>
      </c>
      <c r="H693" s="180">
        <f>(H628/H612)*AB60</f>
        <v>12270.98883537135</v>
      </c>
      <c r="I693" s="180">
        <f>(I629/I612)*AB78</f>
        <v>103616.64336105513</v>
      </c>
      <c r="J693" s="180">
        <f>(J630/J612)*AB79</f>
        <v>0</v>
      </c>
      <c r="K693" s="180">
        <f>(K644/K612)*AB75</f>
        <v>783798.33462013188</v>
      </c>
      <c r="L693" s="180">
        <f>(L647/L612)*AB80</f>
        <v>0</v>
      </c>
      <c r="M693" s="180">
        <f t="shared" si="20"/>
        <v>7947715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1997587.6900000002</v>
      </c>
      <c r="D694" s="180">
        <f>(D615/D612)*AC76</f>
        <v>258619.83665079635</v>
      </c>
      <c r="E694" s="180">
        <f>(E623/E612)*SUM(C694:D694)</f>
        <v>980659.60544841038</v>
      </c>
      <c r="F694" s="180">
        <f>(F624/F612)*AC64</f>
        <v>15621.213558921829</v>
      </c>
      <c r="G694" s="180">
        <f>(G625/G612)*AC77</f>
        <v>0</v>
      </c>
      <c r="H694" s="180">
        <f>(H628/H612)*AC60</f>
        <v>7848.0646617092079</v>
      </c>
      <c r="I694" s="180">
        <f>(I629/I612)*AC78</f>
        <v>44843.038807750403</v>
      </c>
      <c r="J694" s="180">
        <f>(J630/J612)*AC79</f>
        <v>0</v>
      </c>
      <c r="K694" s="180">
        <f>(K644/K612)*AC75</f>
        <v>213580.06755388595</v>
      </c>
      <c r="L694" s="180">
        <f>(L647/L612)*AC80</f>
        <v>0</v>
      </c>
      <c r="M694" s="180">
        <f t="shared" si="20"/>
        <v>1521172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130957.09000000001</v>
      </c>
      <c r="D695" s="180">
        <f>(D615/D612)*AD76</f>
        <v>144206.27485038035</v>
      </c>
      <c r="E695" s="180">
        <f>(E623/E612)*SUM(C695:D695)</f>
        <v>119599.63506043013</v>
      </c>
      <c r="F695" s="180">
        <f>(F624/F612)*AD64</f>
        <v>611.2648667647012</v>
      </c>
      <c r="G695" s="180">
        <f>(G625/G612)*AD77</f>
        <v>0</v>
      </c>
      <c r="H695" s="180">
        <f>(H628/H612)*AD60</f>
        <v>390.94448500707585</v>
      </c>
      <c r="I695" s="180">
        <f>(I629/I612)*AD78</f>
        <v>25004.453112265994</v>
      </c>
      <c r="J695" s="180">
        <f>(J630/J612)*AD79</f>
        <v>0</v>
      </c>
      <c r="K695" s="180">
        <f>(K644/K612)*AD75</f>
        <v>11982.550498324841</v>
      </c>
      <c r="L695" s="180">
        <f>(L647/L612)*AD80</f>
        <v>4227.9801720392752</v>
      </c>
      <c r="M695" s="180">
        <f t="shared" si="20"/>
        <v>306023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1979421.56</v>
      </c>
      <c r="D696" s="180">
        <f>(D615/D612)*AE76</f>
        <v>931530.99759671814</v>
      </c>
      <c r="E696" s="180">
        <f>(E623/E612)*SUM(C696:D696)</f>
        <v>1265244.2441096713</v>
      </c>
      <c r="F696" s="180">
        <f>(F624/F612)*AE64</f>
        <v>391.23591655599409</v>
      </c>
      <c r="G696" s="180">
        <f>(G625/G612)*AE77</f>
        <v>0</v>
      </c>
      <c r="H696" s="180">
        <f>(H628/H612)*AE60</f>
        <v>9026.7331090439729</v>
      </c>
      <c r="I696" s="180">
        <f>(I629/I612)*AE78</f>
        <v>161521.56469055387</v>
      </c>
      <c r="J696" s="180">
        <f>(J630/J612)*AE79</f>
        <v>0</v>
      </c>
      <c r="K696" s="180">
        <f>(K644/K612)*AE75</f>
        <v>99400.987136715106</v>
      </c>
      <c r="L696" s="180">
        <f>(L647/L612)*AE80</f>
        <v>0</v>
      </c>
      <c r="M696" s="180">
        <f t="shared" si="20"/>
        <v>2467116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7976330.1500000013</v>
      </c>
      <c r="D698" s="180">
        <f>(D615/D612)*AG76</f>
        <v>2583279.4382264609</v>
      </c>
      <c r="E698" s="180">
        <f>(E623/E612)*SUM(C698:D698)</f>
        <v>4589729.6459476631</v>
      </c>
      <c r="F698" s="180">
        <f>(F624/F612)*AG64</f>
        <v>48285.3635267758</v>
      </c>
      <c r="G698" s="180">
        <f>(G625/G612)*AG77</f>
        <v>0</v>
      </c>
      <c r="H698" s="180">
        <f>(H628/H612)*AG60</f>
        <v>29933.510568452217</v>
      </c>
      <c r="I698" s="180">
        <f>(I629/I612)*AG78</f>
        <v>447924.26443324087</v>
      </c>
      <c r="J698" s="180">
        <f>(J630/J612)*AG79</f>
        <v>0</v>
      </c>
      <c r="K698" s="180">
        <f>(K644/K612)*AG75</f>
        <v>1197223.6593566022</v>
      </c>
      <c r="L698" s="180">
        <f>(L647/L612)*AG80</f>
        <v>177701.37558899398</v>
      </c>
      <c r="M698" s="180">
        <f t="shared" si="20"/>
        <v>9074077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1218971.7200000002</v>
      </c>
      <c r="D701" s="180">
        <f>(D615/D612)*AJ76</f>
        <v>158057.15020842015</v>
      </c>
      <c r="E701" s="180">
        <f>(E623/E612)*SUM(C701:D701)</f>
        <v>598524.99054208968</v>
      </c>
      <c r="F701" s="180">
        <f>(F624/F612)*AJ64</f>
        <v>2102.448697407518</v>
      </c>
      <c r="G701" s="180">
        <f>(G625/G612)*AJ77</f>
        <v>0</v>
      </c>
      <c r="H701" s="180">
        <f>(H628/H612)*AJ60</f>
        <v>4096.1646041039885</v>
      </c>
      <c r="I701" s="180">
        <f>(I629/I612)*AJ78</f>
        <v>27406.107019582309</v>
      </c>
      <c r="J701" s="180">
        <f>(J630/J612)*AJ79</f>
        <v>0</v>
      </c>
      <c r="K701" s="180">
        <f>(K644/K612)*AJ75</f>
        <v>63847.567969859432</v>
      </c>
      <c r="L701" s="180">
        <f>(L647/L612)*AJ80</f>
        <v>13314.982332840105</v>
      </c>
      <c r="M701" s="180">
        <f t="shared" si="20"/>
        <v>867349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22578</v>
      </c>
      <c r="D711" s="180">
        <f>(D615/D612)*AT76</f>
        <v>136768.62139589415</v>
      </c>
      <c r="E711" s="180">
        <f>(E623/E612)*SUM(C711:D711)</f>
        <v>69259.938645626447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23714.811193001806</v>
      </c>
      <c r="J711" s="180">
        <f>(J630/J612)*AT79</f>
        <v>0</v>
      </c>
      <c r="K711" s="180">
        <f>(K644/K612)*AT75</f>
        <v>16.461203647362503</v>
      </c>
      <c r="L711" s="180">
        <f>(L647/L612)*AT80</f>
        <v>0</v>
      </c>
      <c r="M711" s="180">
        <f t="shared" si="20"/>
        <v>229760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10407.15</v>
      </c>
      <c r="D713" s="180">
        <f>(D615/D612)*AV76</f>
        <v>0</v>
      </c>
      <c r="E713" s="180">
        <f>(E623/E612)*SUM(C713:D713)</f>
        <v>4523.4631532288258</v>
      </c>
      <c r="F713" s="180">
        <f>(F624/F612)*AV64</f>
        <v>0</v>
      </c>
      <c r="G713" s="180">
        <f>(G625/G612)*AV77</f>
        <v>0</v>
      </c>
      <c r="H713" s="180">
        <f>(H628/H612)*AV60</f>
        <v>46.679938508307558</v>
      </c>
      <c r="I713" s="180">
        <f>(I629/I612)*AV78</f>
        <v>0</v>
      </c>
      <c r="J713" s="180">
        <f>(J630/J612)*AV79</f>
        <v>0</v>
      </c>
      <c r="K713" s="180">
        <f>(K644/K612)*AV75</f>
        <v>12.594917758849814</v>
      </c>
      <c r="L713" s="180">
        <f>(L647/L612)*AV80</f>
        <v>504.83345337782384</v>
      </c>
      <c r="M713" s="180">
        <f t="shared" si="20"/>
        <v>5088</v>
      </c>
      <c r="N713" s="199" t="s">
        <v>741</v>
      </c>
    </row>
    <row r="715" spans="1:83" ht="12.6" customHeight="1" x14ac:dyDescent="0.2">
      <c r="C715" s="180">
        <f>SUM(C614:C647)+SUM(C668:C713)</f>
        <v>221943475.66203421</v>
      </c>
      <c r="D715" s="180">
        <f>SUM(D616:D647)+SUM(D668:D713)</f>
        <v>36476104.369999997</v>
      </c>
      <c r="E715" s="180">
        <f>SUM(E624:E647)+SUM(E668:E713)</f>
        <v>67241252.85100165</v>
      </c>
      <c r="F715" s="180">
        <f>SUM(F625:F648)+SUM(F668:F713)</f>
        <v>1728973.0900840813</v>
      </c>
      <c r="G715" s="180">
        <f>SUM(G626:G647)+SUM(G668:G713)</f>
        <v>5527898.7625141907</v>
      </c>
      <c r="H715" s="180">
        <f>SUM(H629:H647)+SUM(H668:H713)</f>
        <v>342385.67897380894</v>
      </c>
      <c r="I715" s="180">
        <f>SUM(I630:I647)+SUM(I668:I713)</f>
        <v>4831546.0437170947</v>
      </c>
      <c r="J715" s="180">
        <f>SUM(J631:J647)+SUM(J668:J713)</f>
        <v>1408937.2963217499</v>
      </c>
      <c r="K715" s="180">
        <f>SUM(K668:K713)</f>
        <v>9458200.2661213093</v>
      </c>
      <c r="L715" s="180">
        <f>SUM(L668:L713)</f>
        <v>1345381.1532519003</v>
      </c>
      <c r="M715" s="180">
        <f>SUM(M668:M713)</f>
        <v>111817599</v>
      </c>
      <c r="N715" s="198" t="s">
        <v>742</v>
      </c>
    </row>
    <row r="716" spans="1:83" ht="12.6" customHeight="1" x14ac:dyDescent="0.2">
      <c r="C716" s="180">
        <f>CE71</f>
        <v>221943475.66203424</v>
      </c>
      <c r="D716" s="180">
        <f>D615</f>
        <v>36476104.369999997</v>
      </c>
      <c r="E716" s="180">
        <f>E623</f>
        <v>67241252.851001635</v>
      </c>
      <c r="F716" s="180">
        <f>F624</f>
        <v>1728973.0900840815</v>
      </c>
      <c r="G716" s="180">
        <f>G625</f>
        <v>5527898.7625141907</v>
      </c>
      <c r="H716" s="180">
        <f>H628</f>
        <v>342385.67897380877</v>
      </c>
      <c r="I716" s="180">
        <f>I629</f>
        <v>4831546.0437170956</v>
      </c>
      <c r="J716" s="180">
        <f>J630</f>
        <v>1408937.2963217499</v>
      </c>
      <c r="K716" s="180">
        <f>K644</f>
        <v>9458200.2661213093</v>
      </c>
      <c r="L716" s="180">
        <f>L647</f>
        <v>1345381.1532519008</v>
      </c>
      <c r="M716" s="180">
        <f>C648</f>
        <v>111817597.41203418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210*2019*A</v>
      </c>
      <c r="B722" s="276">
        <f>ROUND(C165,0)</f>
        <v>4360349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4951378</v>
      </c>
      <c r="H722" s="276">
        <f>ROUND(C171+C172,0)</f>
        <v>377384</v>
      </c>
      <c r="I722" s="276">
        <f>ROUND(C175,0)</f>
        <v>2697665</v>
      </c>
      <c r="J722" s="276">
        <f>ROUND(C176,0)</f>
        <v>279882</v>
      </c>
      <c r="K722" s="276">
        <f>ROUND(C179,0)</f>
        <v>0</v>
      </c>
      <c r="L722" s="276">
        <f>ROUND(C180,0)</f>
        <v>120001</v>
      </c>
      <c r="M722" s="276">
        <f>ROUND(C183,0)</f>
        <v>78269</v>
      </c>
      <c r="N722" s="276">
        <f>ROUND(C184,0)</f>
        <v>7022216</v>
      </c>
      <c r="O722" s="276">
        <f>ROUND(C185,0)</f>
        <v>0</v>
      </c>
      <c r="P722" s="276">
        <f>ROUND(C188,0)</f>
        <v>0</v>
      </c>
      <c r="Q722" s="276">
        <f>ROUND(C189,0)</f>
        <v>14724029</v>
      </c>
      <c r="R722" s="276">
        <f>ROUND(B195,0)</f>
        <v>46315058</v>
      </c>
      <c r="S722" s="276">
        <f>ROUND(C195,0)</f>
        <v>0</v>
      </c>
      <c r="T722" s="276">
        <f>ROUND(D195,0)</f>
        <v>0</v>
      </c>
      <c r="U722" s="276">
        <f>ROUND(B196,0)</f>
        <v>2123130</v>
      </c>
      <c r="V722" s="276">
        <f>ROUND(C196,0)</f>
        <v>0</v>
      </c>
      <c r="W722" s="276">
        <f>ROUND(D196,0)</f>
        <v>0</v>
      </c>
      <c r="X722" s="276">
        <f>ROUND(B197,0)</f>
        <v>305249753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618892</v>
      </c>
      <c r="AE722" s="276">
        <f>ROUND(C199,0)</f>
        <v>0</v>
      </c>
      <c r="AF722" s="276">
        <f>ROUND(D199,0)</f>
        <v>0</v>
      </c>
      <c r="AG722" s="276">
        <f>ROUND(B200,0)</f>
        <v>92614484</v>
      </c>
      <c r="AH722" s="276">
        <f>ROUND(C200,0)</f>
        <v>1137733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6149586</v>
      </c>
      <c r="AQ722" s="276">
        <f>ROUND(C203,0)</f>
        <v>3413678</v>
      </c>
      <c r="AR722" s="276">
        <f>ROUND(D203,0)</f>
        <v>-705695</v>
      </c>
      <c r="AS722" s="276"/>
      <c r="AT722" s="276"/>
      <c r="AU722" s="276"/>
      <c r="AV722" s="276">
        <f>ROUND(B209,0)</f>
        <v>274238</v>
      </c>
      <c r="AW722" s="276">
        <f>ROUND(C209,0)</f>
        <v>79617</v>
      </c>
      <c r="AX722" s="276">
        <f>ROUND(D209,0)</f>
        <v>0</v>
      </c>
      <c r="AY722" s="276">
        <f>ROUND(B210,0)</f>
        <v>71402808</v>
      </c>
      <c r="AZ722" s="276">
        <f>ROUND(C210,0)</f>
        <v>8639827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307692</v>
      </c>
      <c r="BF722" s="276">
        <f>ROUND(C212,0)</f>
        <v>33598</v>
      </c>
      <c r="BG722" s="276">
        <f>ROUND(D212,0)</f>
        <v>0</v>
      </c>
      <c r="BH722" s="276">
        <f>ROUND(B213,0)</f>
        <v>80211642</v>
      </c>
      <c r="BI722" s="276">
        <f>ROUND(C213,0)</f>
        <v>5820764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209024395</v>
      </c>
      <c r="BU722" s="276">
        <f>ROUND(C224,0)</f>
        <v>56057137</v>
      </c>
      <c r="BV722" s="276">
        <f>ROUND(C225,0)</f>
        <v>1565989</v>
      </c>
      <c r="BW722" s="276">
        <f>ROUND(C226,0)</f>
        <v>3061454</v>
      </c>
      <c r="BX722" s="276">
        <f>ROUND(C227,0)</f>
        <v>199589075</v>
      </c>
      <c r="BY722" s="276">
        <f>ROUND(C228,0)</f>
        <v>15333850</v>
      </c>
      <c r="BZ722" s="276">
        <f>ROUND(C231,0)</f>
        <v>350</v>
      </c>
      <c r="CA722" s="276">
        <f>ROUND(C233,0)</f>
        <v>3207978</v>
      </c>
      <c r="CB722" s="276">
        <f>ROUND(C234,0)</f>
        <v>3752475</v>
      </c>
      <c r="CC722" s="276">
        <f>ROUND(C238+C239,0)</f>
        <v>0</v>
      </c>
      <c r="CD722" s="276">
        <f>D221</f>
        <v>4917370.5199999996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210*2019*A</v>
      </c>
      <c r="B726" s="276">
        <f>ROUND(C111,0)</f>
        <v>6607</v>
      </c>
      <c r="C726" s="276">
        <f>ROUND(C112,0)</f>
        <v>0</v>
      </c>
      <c r="D726" s="276">
        <f>ROUND(C113,0)</f>
        <v>0</v>
      </c>
      <c r="E726" s="276">
        <f>ROUND(C114,0)</f>
        <v>1601</v>
      </c>
      <c r="F726" s="276">
        <f>ROUND(D111,0)</f>
        <v>21070</v>
      </c>
      <c r="G726" s="276">
        <f>ROUND(D112,0)</f>
        <v>0</v>
      </c>
      <c r="H726" s="276">
        <f>ROUND(D113,0)</f>
        <v>0</v>
      </c>
      <c r="I726" s="276">
        <f>ROUND(D114,0)</f>
        <v>2252</v>
      </c>
      <c r="J726" s="276">
        <f>ROUND(C116,0)</f>
        <v>6</v>
      </c>
      <c r="K726" s="276">
        <f>ROUND(C117,0)</f>
        <v>13</v>
      </c>
      <c r="L726" s="276">
        <f>ROUND(C118,0)</f>
        <v>80</v>
      </c>
      <c r="M726" s="276">
        <f>ROUND(C119,0)</f>
        <v>0</v>
      </c>
      <c r="N726" s="276">
        <f>ROUND(C120,0)</f>
        <v>45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175</v>
      </c>
      <c r="W726" s="276">
        <f>ROUND(C129,0)</f>
        <v>21</v>
      </c>
      <c r="X726" s="276">
        <f>ROUND(B138,0)</f>
        <v>952</v>
      </c>
      <c r="Y726" s="276">
        <f>ROUND(B139,0)</f>
        <v>9525</v>
      </c>
      <c r="Z726" s="276">
        <f>ROUND(B140,0)</f>
        <v>37597</v>
      </c>
      <c r="AA726" s="276">
        <f>ROUND(B141,0)</f>
        <v>142695594</v>
      </c>
      <c r="AB726" s="276">
        <f>ROUND(B142,0)</f>
        <v>122050680</v>
      </c>
      <c r="AC726" s="276">
        <f>ROUND(C138,0)</f>
        <v>2521</v>
      </c>
      <c r="AD726" s="276">
        <f>ROUND(C139,0)</f>
        <v>2700</v>
      </c>
      <c r="AE726" s="276">
        <f>ROUND(C140,0)</f>
        <v>13437</v>
      </c>
      <c r="AF726" s="276">
        <f>ROUND(C141,0)</f>
        <v>28025102</v>
      </c>
      <c r="AG726" s="276">
        <f>ROUND(C142,0)</f>
        <v>43620237</v>
      </c>
      <c r="AH726" s="276">
        <f>ROUND(D138,0)</f>
        <v>3133</v>
      </c>
      <c r="AI726" s="276">
        <f>ROUND(D139,0)</f>
        <v>8845</v>
      </c>
      <c r="AJ726" s="276">
        <f>ROUND(D140,0)</f>
        <v>77468</v>
      </c>
      <c r="AK726" s="276">
        <f>ROUND(D141,0)</f>
        <v>133794302</v>
      </c>
      <c r="AL726" s="276">
        <f>ROUND(D142,0)</f>
        <v>251480603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210*2019*A</v>
      </c>
      <c r="B730" s="276">
        <f>ROUND(C250,0)</f>
        <v>17363</v>
      </c>
      <c r="C730" s="276">
        <f>ROUND(C251,0)</f>
        <v>0</v>
      </c>
      <c r="D730" s="276">
        <f>ROUND(C252,0)</f>
        <v>114068725</v>
      </c>
      <c r="E730" s="276">
        <f>ROUND(C253,0)</f>
        <v>77631510</v>
      </c>
      <c r="F730" s="276">
        <f>ROUND(C254,0)</f>
        <v>0</v>
      </c>
      <c r="G730" s="276">
        <f>ROUND(C255,0)</f>
        <v>85386628</v>
      </c>
      <c r="H730" s="276">
        <f>ROUND(C256,0)</f>
        <v>0</v>
      </c>
      <c r="I730" s="276">
        <f>ROUND(C257,0)</f>
        <v>5514217</v>
      </c>
      <c r="J730" s="276">
        <f>ROUND(C258,0)</f>
        <v>28080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46315058</v>
      </c>
      <c r="P730" s="276">
        <f>ROUND(C268,0)</f>
        <v>2123130</v>
      </c>
      <c r="Q730" s="276">
        <f>ROUND(C269,0)</f>
        <v>305249753</v>
      </c>
      <c r="R730" s="276">
        <f>ROUND(C270,0)</f>
        <v>0</v>
      </c>
      <c r="S730" s="276">
        <f>ROUND(C271,0)</f>
        <v>618892</v>
      </c>
      <c r="T730" s="276">
        <f>ROUND(C272,0)</f>
        <v>93752217</v>
      </c>
      <c r="U730" s="276">
        <f>ROUND(C273,0)</f>
        <v>0</v>
      </c>
      <c r="V730" s="276">
        <f>ROUND(C274,0)</f>
        <v>10268959</v>
      </c>
      <c r="W730" s="276">
        <f>ROUND(C275,0)</f>
        <v>0</v>
      </c>
      <c r="X730" s="276">
        <f>ROUND(C276,0)</f>
        <v>166770185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201400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5036275</v>
      </c>
      <c r="AI730" s="276">
        <f>ROUND(C306,0)</f>
        <v>5249737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8452080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34972382</v>
      </c>
      <c r="AX730" s="276">
        <f>ROUND(C325,0)</f>
        <v>0</v>
      </c>
      <c r="AY730" s="276">
        <f>ROUND(C326,0)</f>
        <v>253878229</v>
      </c>
      <c r="AZ730" s="276">
        <f>ROUND(C327,0)</f>
        <v>99519</v>
      </c>
      <c r="BA730" s="276">
        <f>ROUND(C328,0)</f>
        <v>0</v>
      </c>
      <c r="BB730" s="276">
        <f>ROUND(C332,0)</f>
        <v>111454504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670.28</v>
      </c>
      <c r="BJ730" s="276">
        <f>ROUND(C359,0)</f>
        <v>304514998</v>
      </c>
      <c r="BK730" s="276">
        <f>ROUND(C360,0)</f>
        <v>417151521</v>
      </c>
      <c r="BL730" s="276">
        <f>ROUND(C364,0)</f>
        <v>484631901</v>
      </c>
      <c r="BM730" s="276">
        <f>ROUND(C365,0)</f>
        <v>6960454</v>
      </c>
      <c r="BN730" s="276">
        <f>ROUND(C366,0)</f>
        <v>0</v>
      </c>
      <c r="BO730" s="276">
        <f>ROUND(C370,0)</f>
        <v>9765216</v>
      </c>
      <c r="BP730" s="276">
        <f>ROUND(C371,0)</f>
        <v>0</v>
      </c>
      <c r="BQ730" s="276">
        <f>ROUND(C378,0)</f>
        <v>63238664</v>
      </c>
      <c r="BR730" s="276">
        <f>ROUND(C379,0)</f>
        <v>9689110</v>
      </c>
      <c r="BS730" s="276">
        <f>ROUND(C380,0)</f>
        <v>5096266</v>
      </c>
      <c r="BT730" s="276">
        <f>ROUND(C381,0)</f>
        <v>32532762</v>
      </c>
      <c r="BU730" s="276">
        <f>ROUND(C382,0)</f>
        <v>1852964</v>
      </c>
      <c r="BV730" s="276">
        <f>ROUND(C383,0)</f>
        <v>16340584</v>
      </c>
      <c r="BW730" s="276">
        <f>ROUND(C384,0)</f>
        <v>14573804</v>
      </c>
      <c r="BX730" s="276">
        <f>ROUND(C385,0)</f>
        <v>2977547</v>
      </c>
      <c r="BY730" s="276">
        <f>ROUND(C386,0)</f>
        <v>120001</v>
      </c>
      <c r="BZ730" s="276">
        <f>ROUND(C387,0)</f>
        <v>7100484</v>
      </c>
      <c r="CA730" s="276">
        <f>ROUND(C388,0)</f>
        <v>14724029</v>
      </c>
      <c r="CB730" s="276">
        <f>C363</f>
        <v>4917370.5199999996</v>
      </c>
      <c r="CC730" s="276">
        <f>ROUND(C389,0)</f>
        <v>63462474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210*2019*6010*A</v>
      </c>
      <c r="B734" s="276">
        <f>ROUND(C59,0)</f>
        <v>5837</v>
      </c>
      <c r="C734" s="276">
        <f>ROUND(C60,2)</f>
        <v>56.75</v>
      </c>
      <c r="D734" s="276">
        <f>ROUND(C61,0)</f>
        <v>6079492</v>
      </c>
      <c r="E734" s="276">
        <f>ROUND(C62,0)</f>
        <v>931469</v>
      </c>
      <c r="F734" s="276">
        <f>ROUND(C63,0)</f>
        <v>13341</v>
      </c>
      <c r="G734" s="276">
        <f>ROUND(C64,0)</f>
        <v>71771</v>
      </c>
      <c r="H734" s="276">
        <f>ROUND(C65,0)</f>
        <v>1152</v>
      </c>
      <c r="I734" s="276">
        <f>ROUND(C66,0)</f>
        <v>23206</v>
      </c>
      <c r="J734" s="276">
        <f>ROUND(C67,0)</f>
        <v>240063</v>
      </c>
      <c r="K734" s="276">
        <f>ROUND(C68,0)</f>
        <v>10111</v>
      </c>
      <c r="L734" s="276">
        <f>ROUND(C69,0)</f>
        <v>7528</v>
      </c>
      <c r="M734" s="276">
        <f>ROUND(C70,0)</f>
        <v>0</v>
      </c>
      <c r="N734" s="276">
        <f>ROUND(C75,0)</f>
        <v>26115263</v>
      </c>
      <c r="O734" s="276">
        <f>ROUND(C73,0)</f>
        <v>24083510</v>
      </c>
      <c r="P734" s="276">
        <f>IF(C76&gt;0,ROUND(C76,0),0)</f>
        <v>11154</v>
      </c>
      <c r="Q734" s="276">
        <f>IF(C77&gt;0,ROUND(C77,0),0)</f>
        <v>34251</v>
      </c>
      <c r="R734" s="276">
        <f>IF(C78&gt;0,ROUND(C78,0),0)</f>
        <v>1165</v>
      </c>
      <c r="S734" s="276">
        <f>IF(C79&gt;0,ROUND(C79,0),0)</f>
        <v>2630</v>
      </c>
      <c r="T734" s="276">
        <f>IF(C80&gt;0,ROUND(C80,2),0)</f>
        <v>29.25</v>
      </c>
      <c r="U734" s="276"/>
      <c r="V734" s="276"/>
      <c r="W734" s="276"/>
      <c r="X734" s="276"/>
      <c r="Y734" s="276">
        <f>IF(M668&lt;&gt;0,ROUND(M668,0),0)</f>
        <v>8030718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210*2019*6030*A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210*2019*6070*A</v>
      </c>
      <c r="B736" s="276">
        <f>ROUND(E59,0)</f>
        <v>15233</v>
      </c>
      <c r="C736" s="278">
        <f>ROUND(E60,2)</f>
        <v>122.31</v>
      </c>
      <c r="D736" s="276">
        <f>ROUND(E61,0)</f>
        <v>11084550</v>
      </c>
      <c r="E736" s="276">
        <f>ROUND(E62,0)</f>
        <v>1698319</v>
      </c>
      <c r="F736" s="276">
        <f>ROUND(E63,0)</f>
        <v>0</v>
      </c>
      <c r="G736" s="276">
        <f>ROUND(E64,0)</f>
        <v>962306</v>
      </c>
      <c r="H736" s="276">
        <f>ROUND(E65,0)</f>
        <v>8690</v>
      </c>
      <c r="I736" s="276">
        <f>ROUND(E66,0)</f>
        <v>231109</v>
      </c>
      <c r="J736" s="276">
        <f>ROUND(E67,0)</f>
        <v>1420552</v>
      </c>
      <c r="K736" s="276">
        <f>ROUND(E68,0)</f>
        <v>13858</v>
      </c>
      <c r="L736" s="276">
        <f>ROUND(E69,0)</f>
        <v>386505</v>
      </c>
      <c r="M736" s="276">
        <f>ROUND(E70,0)</f>
        <v>0</v>
      </c>
      <c r="N736" s="276">
        <f>ROUND(E75,0)</f>
        <v>59776521</v>
      </c>
      <c r="O736" s="276">
        <f>ROUND(E73,0)</f>
        <v>52636947</v>
      </c>
      <c r="P736" s="276">
        <f>IF(E76&gt;0,ROUND(E76,0),0)</f>
        <v>66005</v>
      </c>
      <c r="Q736" s="276">
        <f>IF(E77&gt;0,ROUND(E77,0),0)</f>
        <v>89396</v>
      </c>
      <c r="R736" s="276">
        <f>IF(E78&gt;0,ROUND(E78,0),0)</f>
        <v>6895</v>
      </c>
      <c r="S736" s="276">
        <f>IF(E79&gt;0,ROUND(E79,0),0)</f>
        <v>6864</v>
      </c>
      <c r="T736" s="278">
        <f>IF(E80&gt;0,ROUND(E80,2),0)</f>
        <v>72.83</v>
      </c>
      <c r="U736" s="276"/>
      <c r="V736" s="277"/>
      <c r="W736" s="276"/>
      <c r="X736" s="276"/>
      <c r="Y736" s="276">
        <f t="shared" si="21"/>
        <v>27088832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210*2019*6100*A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210*2019*6120*A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210*2019*6140*A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210*2019*6150*A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210*2019*6170*A</v>
      </c>
      <c r="B741" s="276">
        <f>ROUND(J59,0)</f>
        <v>2252</v>
      </c>
      <c r="C741" s="278">
        <f>ROUND(J60,2)</f>
        <v>8.86</v>
      </c>
      <c r="D741" s="276">
        <f>ROUND(J61,0)</f>
        <v>1185108</v>
      </c>
      <c r="E741" s="276">
        <f>ROUND(J62,0)</f>
        <v>181576</v>
      </c>
      <c r="F741" s="276">
        <f>ROUND(J63,0)</f>
        <v>1202244</v>
      </c>
      <c r="G741" s="276">
        <f>ROUND(J64,0)</f>
        <v>92853</v>
      </c>
      <c r="H741" s="276">
        <f>ROUND(J65,0)</f>
        <v>0</v>
      </c>
      <c r="I741" s="276">
        <f>ROUND(J66,0)</f>
        <v>735</v>
      </c>
      <c r="J741" s="276">
        <f>ROUND(J67,0)</f>
        <v>139279</v>
      </c>
      <c r="K741" s="276">
        <f>ROUND(J68,0)</f>
        <v>0</v>
      </c>
      <c r="L741" s="276">
        <f>ROUND(J69,0)</f>
        <v>7380</v>
      </c>
      <c r="M741" s="276">
        <f>ROUND(J70,0)</f>
        <v>0</v>
      </c>
      <c r="N741" s="276">
        <f>ROUND(J75,0)</f>
        <v>8384784</v>
      </c>
      <c r="O741" s="276">
        <f>ROUND(J73,0)</f>
        <v>8382948</v>
      </c>
      <c r="P741" s="276">
        <f>IF(J76&gt;0,ROUND(J76,0),0)</f>
        <v>6471</v>
      </c>
      <c r="Q741" s="276">
        <f>IF(J77&gt;0,ROUND(J77,0),0)</f>
        <v>0</v>
      </c>
      <c r="R741" s="276">
        <f>IF(J78&gt;0,ROUND(J78,0),0)</f>
        <v>676</v>
      </c>
      <c r="S741" s="276">
        <f>IF(J79&gt;0,ROUND(J79,0),0)</f>
        <v>0</v>
      </c>
      <c r="T741" s="278">
        <f>IF(J80&gt;0,ROUND(J80,2),0)</f>
        <v>6.34</v>
      </c>
      <c r="U741" s="276"/>
      <c r="V741" s="277"/>
      <c r="W741" s="276"/>
      <c r="X741" s="276"/>
      <c r="Y741" s="276">
        <f t="shared" si="21"/>
        <v>2737766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210*2019*6200*A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210*2019*6210*A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210*2019*6330*A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210*2019*6400*A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210*2019*7010*A</v>
      </c>
      <c r="B746" s="276">
        <f>ROUND(O59,0)</f>
        <v>1601</v>
      </c>
      <c r="C746" s="278">
        <f>ROUND(O60,2)</f>
        <v>35.29</v>
      </c>
      <c r="D746" s="276">
        <f>ROUND(O61,0)</f>
        <v>3953391</v>
      </c>
      <c r="E746" s="276">
        <f>ROUND(O62,0)</f>
        <v>605719</v>
      </c>
      <c r="F746" s="276">
        <f>ROUND(O63,0)</f>
        <v>1516667</v>
      </c>
      <c r="G746" s="276">
        <f>ROUND(O64,0)</f>
        <v>493563</v>
      </c>
      <c r="H746" s="276">
        <f>ROUND(O65,0)</f>
        <v>467</v>
      </c>
      <c r="I746" s="276">
        <f>ROUND(O66,0)</f>
        <v>4171</v>
      </c>
      <c r="J746" s="276">
        <f>ROUND(O67,0)</f>
        <v>296461</v>
      </c>
      <c r="K746" s="276">
        <f>ROUND(O68,0)</f>
        <v>2804</v>
      </c>
      <c r="L746" s="276">
        <f>ROUND(O69,0)</f>
        <v>18305</v>
      </c>
      <c r="M746" s="276">
        <f>ROUND(O70,0)</f>
        <v>2764</v>
      </c>
      <c r="N746" s="276">
        <f>ROUND(O75,0)</f>
        <v>21675545</v>
      </c>
      <c r="O746" s="276">
        <f>ROUND(O73,0)</f>
        <v>20913576</v>
      </c>
      <c r="P746" s="276">
        <f>IF(O76&gt;0,ROUND(O76,0),0)</f>
        <v>13775</v>
      </c>
      <c r="Q746" s="276">
        <f>IF(O77&gt;0,ROUND(O77,0),0)</f>
        <v>0</v>
      </c>
      <c r="R746" s="276">
        <f>IF(O78&gt;0,ROUND(O78,0),0)</f>
        <v>1439</v>
      </c>
      <c r="S746" s="276">
        <f>IF(O79&gt;0,ROUND(O79,0),0)</f>
        <v>0</v>
      </c>
      <c r="T746" s="278">
        <f>IF(O80&gt;0,ROUND(O80,2),0)</f>
        <v>21</v>
      </c>
      <c r="U746" s="276"/>
      <c r="V746" s="277"/>
      <c r="W746" s="276"/>
      <c r="X746" s="276"/>
      <c r="Y746" s="276">
        <f t="shared" si="21"/>
        <v>6345635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210*2019*7020*A</v>
      </c>
      <c r="B747" s="276">
        <f>ROUND(P59,0)</f>
        <v>0</v>
      </c>
      <c r="C747" s="278">
        <f>ROUND(P60,2)</f>
        <v>67.400000000000006</v>
      </c>
      <c r="D747" s="276">
        <f>ROUND(P61,0)</f>
        <v>6371191</v>
      </c>
      <c r="E747" s="276">
        <f>ROUND(P62,0)</f>
        <v>976162</v>
      </c>
      <c r="F747" s="276">
        <f>ROUND(P63,0)</f>
        <v>0</v>
      </c>
      <c r="G747" s="276">
        <f>ROUND(P64,0)</f>
        <v>8895180</v>
      </c>
      <c r="H747" s="276">
        <f>ROUND(P65,0)</f>
        <v>2117</v>
      </c>
      <c r="I747" s="276">
        <f>ROUND(P66,0)</f>
        <v>1016952</v>
      </c>
      <c r="J747" s="276">
        <f>ROUND(P67,0)</f>
        <v>708759</v>
      </c>
      <c r="K747" s="276">
        <f>ROUND(P68,0)</f>
        <v>49076</v>
      </c>
      <c r="L747" s="276">
        <f>ROUND(P69,0)</f>
        <v>44832</v>
      </c>
      <c r="M747" s="276">
        <f>ROUND(P70,0)</f>
        <v>5163</v>
      </c>
      <c r="N747" s="276">
        <f>ROUND(P75,0)</f>
        <v>185032878</v>
      </c>
      <c r="O747" s="276">
        <f>ROUND(P73,0)</f>
        <v>56889550</v>
      </c>
      <c r="P747" s="276">
        <f>IF(P76&gt;0,ROUND(P76,0),0)</f>
        <v>32932</v>
      </c>
      <c r="Q747" s="276">
        <f>IF(P77&gt;0,ROUND(P77,0),0)</f>
        <v>0</v>
      </c>
      <c r="R747" s="276">
        <f>IF(P78&gt;0,ROUND(P78,0),0)</f>
        <v>3440</v>
      </c>
      <c r="S747" s="276">
        <f>IF(P79&gt;0,ROUND(P79,0),0)</f>
        <v>0</v>
      </c>
      <c r="T747" s="278">
        <f>IF(P80&gt;0,ROUND(P80,2),0)</f>
        <v>33.090000000000003</v>
      </c>
      <c r="U747" s="276"/>
      <c r="V747" s="277"/>
      <c r="W747" s="276"/>
      <c r="X747" s="276"/>
      <c r="Y747" s="276">
        <f t="shared" si="21"/>
        <v>17902411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210*2019*7030*A</v>
      </c>
      <c r="B748" s="276">
        <f>ROUND(Q59,0)</f>
        <v>0</v>
      </c>
      <c r="C748" s="278">
        <f>ROUND(Q60,2)</f>
        <v>20.88</v>
      </c>
      <c r="D748" s="276">
        <f>ROUND(Q61,0)</f>
        <v>2796425</v>
      </c>
      <c r="E748" s="276">
        <f>ROUND(Q62,0)</f>
        <v>428454</v>
      </c>
      <c r="F748" s="276">
        <f>ROUND(Q63,0)</f>
        <v>0</v>
      </c>
      <c r="G748" s="276">
        <f>ROUND(Q64,0)</f>
        <v>72789</v>
      </c>
      <c r="H748" s="276">
        <f>ROUND(Q65,0)</f>
        <v>673</v>
      </c>
      <c r="I748" s="276">
        <f>ROUND(Q66,0)</f>
        <v>106</v>
      </c>
      <c r="J748" s="276">
        <f>ROUND(Q67,0)</f>
        <v>350653</v>
      </c>
      <c r="K748" s="276">
        <f>ROUND(Q68,0)</f>
        <v>0</v>
      </c>
      <c r="L748" s="276">
        <f>ROUND(Q69,0)</f>
        <v>2531</v>
      </c>
      <c r="M748" s="276">
        <f>ROUND(Q70,0)</f>
        <v>0</v>
      </c>
      <c r="N748" s="276">
        <f>ROUND(Q75,0)</f>
        <v>14897445</v>
      </c>
      <c r="O748" s="276">
        <f>ROUND(Q73,0)</f>
        <v>4936404</v>
      </c>
      <c r="P748" s="276">
        <f>IF(Q76&gt;0,ROUND(Q76,0),0)</f>
        <v>16293</v>
      </c>
      <c r="Q748" s="276">
        <f>IF(Q77&gt;0,ROUND(Q77,0),0)</f>
        <v>0</v>
      </c>
      <c r="R748" s="276">
        <f>IF(Q78&gt;0,ROUND(Q78,0),0)</f>
        <v>1702</v>
      </c>
      <c r="S748" s="276">
        <f>IF(Q79&gt;0,ROUND(Q79,0),0)</f>
        <v>0</v>
      </c>
      <c r="T748" s="278">
        <f>IF(Q80&gt;0,ROUND(Q80,2),0)</f>
        <v>12.09</v>
      </c>
      <c r="U748" s="276"/>
      <c r="V748" s="277"/>
      <c r="W748" s="276"/>
      <c r="X748" s="276"/>
      <c r="Y748" s="276">
        <f t="shared" si="21"/>
        <v>5290524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210*2019*7040*A</v>
      </c>
      <c r="B749" s="276">
        <f>ROUND(R59,0)</f>
        <v>0</v>
      </c>
      <c r="C749" s="278">
        <f>ROUND(R60,2)</f>
        <v>3.43</v>
      </c>
      <c r="D749" s="276">
        <f>ROUND(R61,0)</f>
        <v>312791</v>
      </c>
      <c r="E749" s="276">
        <f>ROUND(R62,0)</f>
        <v>47924</v>
      </c>
      <c r="F749" s="276">
        <f>ROUND(R63,0)</f>
        <v>40806</v>
      </c>
      <c r="G749" s="276">
        <f>ROUND(R64,0)</f>
        <v>601858</v>
      </c>
      <c r="H749" s="276">
        <f>ROUND(R65,0)</f>
        <v>0</v>
      </c>
      <c r="I749" s="276">
        <f>ROUND(R66,0)</f>
        <v>5835</v>
      </c>
      <c r="J749" s="276">
        <f>ROUND(R67,0)</f>
        <v>0</v>
      </c>
      <c r="K749" s="276">
        <f>ROUND(R68,0)</f>
        <v>0</v>
      </c>
      <c r="L749" s="276">
        <f>ROUND(R69,0)</f>
        <v>508</v>
      </c>
      <c r="M749" s="276">
        <f>ROUND(R70,0)</f>
        <v>0</v>
      </c>
      <c r="N749" s="276">
        <f>ROUND(R75,0)</f>
        <v>48293082</v>
      </c>
      <c r="O749" s="276">
        <f>ROUND(R73,0)</f>
        <v>14535857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1106001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210*2019*7050*A</v>
      </c>
      <c r="B750" s="276"/>
      <c r="C750" s="278">
        <f>ROUND(S60,2)</f>
        <v>13.75</v>
      </c>
      <c r="D750" s="276">
        <f>ROUND(S61,0)</f>
        <v>878878</v>
      </c>
      <c r="E750" s="276">
        <f>ROUND(S62,0)</f>
        <v>134657</v>
      </c>
      <c r="F750" s="276">
        <f>ROUND(S63,0)</f>
        <v>0</v>
      </c>
      <c r="G750" s="276">
        <f>ROUND(S64,0)</f>
        <v>5635236</v>
      </c>
      <c r="H750" s="276">
        <f>ROUND(S65,0)</f>
        <v>0</v>
      </c>
      <c r="I750" s="276">
        <f>ROUND(S66,0)</f>
        <v>319386</v>
      </c>
      <c r="J750" s="276">
        <f>ROUND(S67,0)</f>
        <v>200426</v>
      </c>
      <c r="K750" s="276">
        <f>ROUND(S68,0)</f>
        <v>16782</v>
      </c>
      <c r="L750" s="276">
        <f>ROUND(S69,0)</f>
        <v>9218</v>
      </c>
      <c r="M750" s="276">
        <f>ROUND(S70,0)</f>
        <v>0</v>
      </c>
      <c r="N750" s="276">
        <f>ROUND(S75,0)</f>
        <v>14466283</v>
      </c>
      <c r="O750" s="276">
        <f>ROUND(S73,0)</f>
        <v>5899853</v>
      </c>
      <c r="P750" s="276">
        <f>IF(S76&gt;0,ROUND(S76,0),0)</f>
        <v>9313</v>
      </c>
      <c r="Q750" s="276">
        <f>IF(S77&gt;0,ROUND(S77,0),0)</f>
        <v>0</v>
      </c>
      <c r="R750" s="276">
        <f>IF(S78&gt;0,ROUND(S78,0),0)</f>
        <v>973</v>
      </c>
      <c r="S750" s="276">
        <f>IF(S79&gt;0,ROUND(S79,0),0)</f>
        <v>0</v>
      </c>
      <c r="T750" s="278">
        <f>IF(S80&gt;0,ROUND(S80,2),0)</f>
        <v>0.15</v>
      </c>
      <c r="U750" s="276"/>
      <c r="V750" s="277"/>
      <c r="W750" s="276"/>
      <c r="X750" s="276"/>
      <c r="Y750" s="276">
        <f t="shared" si="21"/>
        <v>5579464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210*2019*7060*A</v>
      </c>
      <c r="B751" s="276"/>
      <c r="C751" s="278">
        <f>ROUND(T60,2)</f>
        <v>3.61</v>
      </c>
      <c r="D751" s="276">
        <f>ROUND(T61,0)</f>
        <v>404660</v>
      </c>
      <c r="E751" s="276">
        <f>ROUND(T62,0)</f>
        <v>62000</v>
      </c>
      <c r="F751" s="276">
        <f>ROUND(T63,0)</f>
        <v>0</v>
      </c>
      <c r="G751" s="276">
        <f>ROUND(T64,0)</f>
        <v>59346</v>
      </c>
      <c r="H751" s="276">
        <f>ROUND(T65,0)</f>
        <v>0</v>
      </c>
      <c r="I751" s="276">
        <f>ROUND(T66,0)</f>
        <v>-94</v>
      </c>
      <c r="J751" s="276">
        <f>ROUND(T67,0)</f>
        <v>46170</v>
      </c>
      <c r="K751" s="276">
        <f>ROUND(T68,0)</f>
        <v>513</v>
      </c>
      <c r="L751" s="276">
        <f>ROUND(T69,0)</f>
        <v>23</v>
      </c>
      <c r="M751" s="276">
        <f>ROUND(T70,0)</f>
        <v>0</v>
      </c>
      <c r="N751" s="276">
        <f>ROUND(T75,0)</f>
        <v>2802247</v>
      </c>
      <c r="O751" s="276">
        <f>ROUND(T73,0)</f>
        <v>717381</v>
      </c>
      <c r="P751" s="276">
        <f>IF(T76&gt;0,ROUND(T76,0),0)</f>
        <v>2145</v>
      </c>
      <c r="Q751" s="276">
        <f>IF(T77&gt;0,ROUND(T77,0),0)</f>
        <v>0</v>
      </c>
      <c r="R751" s="276">
        <f>IF(T78&gt;0,ROUND(T78,0),0)</f>
        <v>224</v>
      </c>
      <c r="S751" s="276">
        <f>IF(T79&gt;0,ROUND(T79,0),0)</f>
        <v>0</v>
      </c>
      <c r="T751" s="278">
        <f>IF(T80&gt;0,ROUND(T80,2),0)</f>
        <v>3.22</v>
      </c>
      <c r="U751" s="276"/>
      <c r="V751" s="277"/>
      <c r="W751" s="276"/>
      <c r="X751" s="276"/>
      <c r="Y751" s="276">
        <f t="shared" si="21"/>
        <v>760959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210*2019*7070*A</v>
      </c>
      <c r="B752" s="276">
        <f>ROUND(U59,0)</f>
        <v>0</v>
      </c>
      <c r="C752" s="278">
        <f>ROUND(U60,2)</f>
        <v>2.7</v>
      </c>
      <c r="D752" s="276">
        <f>ROUND(U61,0)</f>
        <v>279973</v>
      </c>
      <c r="E752" s="276">
        <f>ROUND(U62,0)</f>
        <v>42896</v>
      </c>
      <c r="F752" s="276">
        <f>ROUND(U63,0)</f>
        <v>675030</v>
      </c>
      <c r="G752" s="276">
        <f>ROUND(U64,0)</f>
        <v>1184719</v>
      </c>
      <c r="H752" s="276">
        <f>ROUND(U65,0)</f>
        <v>75</v>
      </c>
      <c r="I752" s="276">
        <f>ROUND(U66,0)</f>
        <v>3439750</v>
      </c>
      <c r="J752" s="276">
        <f>ROUND(U67,0)</f>
        <v>0</v>
      </c>
      <c r="K752" s="276">
        <f>ROUND(U68,0)</f>
        <v>8138</v>
      </c>
      <c r="L752" s="276">
        <f>ROUND(U69,0)</f>
        <v>3162</v>
      </c>
      <c r="M752" s="276">
        <f>ROUND(U70,0)</f>
        <v>0</v>
      </c>
      <c r="N752" s="276">
        <f>ROUND(U75,0)</f>
        <v>35963628</v>
      </c>
      <c r="O752" s="276">
        <f>ROUND(U73,0)</f>
        <v>19269789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2984989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210*2019*7110*A</v>
      </c>
      <c r="B753" s="276">
        <f>ROUND(V59,0)</f>
        <v>0</v>
      </c>
      <c r="C753" s="278">
        <f>ROUND(V60,2)</f>
        <v>19.690000000000001</v>
      </c>
      <c r="D753" s="276">
        <f>ROUND(V61,0)</f>
        <v>2497976</v>
      </c>
      <c r="E753" s="276">
        <f>ROUND(V62,0)</f>
        <v>382727</v>
      </c>
      <c r="F753" s="276">
        <f>ROUND(V63,0)</f>
        <v>36240</v>
      </c>
      <c r="G753" s="276">
        <f>ROUND(V64,0)</f>
        <v>1165047</v>
      </c>
      <c r="H753" s="276">
        <f>ROUND(V65,0)</f>
        <v>695</v>
      </c>
      <c r="I753" s="276">
        <f>ROUND(V66,0)</f>
        <v>785412</v>
      </c>
      <c r="J753" s="276">
        <f>ROUND(V67,0)</f>
        <v>0</v>
      </c>
      <c r="K753" s="276">
        <f>ROUND(V68,0)</f>
        <v>353</v>
      </c>
      <c r="L753" s="276">
        <f>ROUND(V69,0)</f>
        <v>8894</v>
      </c>
      <c r="M753" s="276">
        <f>ROUND(V70,0)</f>
        <v>-6</v>
      </c>
      <c r="N753" s="276">
        <f>ROUND(V75,0)</f>
        <v>49596996</v>
      </c>
      <c r="O753" s="276">
        <f>ROUND(V73,0)</f>
        <v>28411606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4.1900000000000004</v>
      </c>
      <c r="U753" s="276"/>
      <c r="V753" s="277"/>
      <c r="W753" s="276"/>
      <c r="X753" s="276"/>
      <c r="Y753" s="276">
        <f t="shared" si="21"/>
        <v>2870205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210*2019*7120*A</v>
      </c>
      <c r="B754" s="276">
        <f>ROUND(W59,0)</f>
        <v>0</v>
      </c>
      <c r="C754" s="278">
        <f>ROUND(W60,2)</f>
        <v>5.89</v>
      </c>
      <c r="D754" s="276">
        <f>ROUND(W61,0)</f>
        <v>751790</v>
      </c>
      <c r="E754" s="276">
        <f>ROUND(W62,0)</f>
        <v>115186</v>
      </c>
      <c r="F754" s="276">
        <f>ROUND(W63,0)</f>
        <v>0</v>
      </c>
      <c r="G754" s="276">
        <f>ROUND(W64,0)</f>
        <v>196111</v>
      </c>
      <c r="H754" s="276">
        <f>ROUND(W65,0)</f>
        <v>0</v>
      </c>
      <c r="I754" s="276">
        <f>ROUND(W66,0)</f>
        <v>344223</v>
      </c>
      <c r="J754" s="276">
        <f>ROUND(W67,0)</f>
        <v>0</v>
      </c>
      <c r="K754" s="276">
        <f>ROUND(W68,0)</f>
        <v>257</v>
      </c>
      <c r="L754" s="276">
        <f>ROUND(W69,0)</f>
        <v>1971</v>
      </c>
      <c r="M754" s="276">
        <f>ROUND(W70,0)</f>
        <v>0</v>
      </c>
      <c r="N754" s="276">
        <f>ROUND(W75,0)</f>
        <v>14642724</v>
      </c>
      <c r="O754" s="276">
        <f>ROUND(W73,0)</f>
        <v>1834202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818490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210*2019*7130*A</v>
      </c>
      <c r="B755" s="276">
        <f>ROUND(X59,0)</f>
        <v>0</v>
      </c>
      <c r="C755" s="278">
        <f>ROUND(X60,2)</f>
        <v>15.56</v>
      </c>
      <c r="D755" s="276">
        <f>ROUND(X61,0)</f>
        <v>1765596</v>
      </c>
      <c r="E755" s="276">
        <f>ROUND(X62,0)</f>
        <v>270516</v>
      </c>
      <c r="F755" s="276">
        <f>ROUND(X63,0)</f>
        <v>0</v>
      </c>
      <c r="G755" s="276">
        <f>ROUND(X64,0)</f>
        <v>430028</v>
      </c>
      <c r="H755" s="276">
        <f>ROUND(X65,0)</f>
        <v>0</v>
      </c>
      <c r="I755" s="276">
        <f>ROUND(X66,0)</f>
        <v>309126</v>
      </c>
      <c r="J755" s="276">
        <f>ROUND(X67,0)</f>
        <v>75165</v>
      </c>
      <c r="K755" s="276">
        <f>ROUND(X68,0)</f>
        <v>984</v>
      </c>
      <c r="L755" s="276">
        <f>ROUND(X69,0)</f>
        <v>547</v>
      </c>
      <c r="M755" s="276">
        <f>ROUND(X70,0)</f>
        <v>0</v>
      </c>
      <c r="N755" s="276">
        <f>ROUND(X75,0)</f>
        <v>28952575</v>
      </c>
      <c r="O755" s="276">
        <f>ROUND(X73,0)</f>
        <v>5975061</v>
      </c>
      <c r="P755" s="276">
        <f>IF(X76&gt;0,ROUND(X76,0),0)</f>
        <v>3492</v>
      </c>
      <c r="Q755" s="276">
        <f>IF(X77&gt;0,ROUND(X77,0),0)</f>
        <v>0</v>
      </c>
      <c r="R755" s="276">
        <f>IF(X78&gt;0,ROUND(X78,0),0)</f>
        <v>365</v>
      </c>
      <c r="S755" s="276">
        <f>IF(X79&gt;0,ROUND(X79,0),0)</f>
        <v>0</v>
      </c>
      <c r="T755" s="278">
        <f>IF(X80&gt;0,ROUND(X80,2),0)</f>
        <v>0.02</v>
      </c>
      <c r="U755" s="276"/>
      <c r="V755" s="277"/>
      <c r="W755" s="276"/>
      <c r="X755" s="276"/>
      <c r="Y755" s="276">
        <f t="shared" si="21"/>
        <v>2383447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210*2019*7140*A</v>
      </c>
      <c r="B756" s="276">
        <f>ROUND(Y59,0)</f>
        <v>0</v>
      </c>
      <c r="C756" s="278">
        <f>ROUND(Y60,2)</f>
        <v>35.130000000000003</v>
      </c>
      <c r="D756" s="276">
        <f>ROUND(Y61,0)</f>
        <v>3044138</v>
      </c>
      <c r="E756" s="276">
        <f>ROUND(Y62,0)</f>
        <v>466408</v>
      </c>
      <c r="F756" s="276">
        <f>ROUND(Y63,0)</f>
        <v>150</v>
      </c>
      <c r="G756" s="276">
        <f>ROUND(Y64,0)</f>
        <v>618775</v>
      </c>
      <c r="H756" s="276">
        <f>ROUND(Y65,0)</f>
        <v>0</v>
      </c>
      <c r="I756" s="276">
        <f>ROUND(Y66,0)</f>
        <v>850968</v>
      </c>
      <c r="J756" s="276">
        <f>ROUND(Y67,0)</f>
        <v>269475</v>
      </c>
      <c r="K756" s="276">
        <f>ROUND(Y68,0)</f>
        <v>11260</v>
      </c>
      <c r="L756" s="276">
        <f>ROUND(Y69,0)</f>
        <v>19453</v>
      </c>
      <c r="M756" s="276">
        <f>ROUND(Y70,0)</f>
        <v>13394</v>
      </c>
      <c r="N756" s="276">
        <f>ROUND(Y75,0)</f>
        <v>27835614</v>
      </c>
      <c r="O756" s="276">
        <f>ROUND(Y73,0)</f>
        <v>3691444</v>
      </c>
      <c r="P756" s="276">
        <f>IF(Y76&gt;0,ROUND(Y76,0),0)</f>
        <v>12521</v>
      </c>
      <c r="Q756" s="276">
        <f>IF(Y77&gt;0,ROUND(Y77,0),0)</f>
        <v>0</v>
      </c>
      <c r="R756" s="276">
        <f>IF(Y78&gt;0,ROUND(Y78,0),0)</f>
        <v>1308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5332775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210*2019*7150*A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210*2019*7160*A</v>
      </c>
      <c r="B758" s="276">
        <f>ROUND(AA59,0)</f>
        <v>0</v>
      </c>
      <c r="C758" s="278">
        <f>ROUND(AA60,2)</f>
        <v>1.22</v>
      </c>
      <c r="D758" s="276">
        <f>ROUND(AA61,0)</f>
        <v>157252</v>
      </c>
      <c r="E758" s="276">
        <f>ROUND(AA62,0)</f>
        <v>24093</v>
      </c>
      <c r="F758" s="276">
        <f>ROUND(AA63,0)</f>
        <v>0</v>
      </c>
      <c r="G758" s="276">
        <f>ROUND(AA64,0)</f>
        <v>84582</v>
      </c>
      <c r="H758" s="276">
        <f>ROUND(AA65,0)</f>
        <v>0</v>
      </c>
      <c r="I758" s="276">
        <f>ROUND(AA66,0)</f>
        <v>33796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2408983</v>
      </c>
      <c r="O758" s="276">
        <f>ROUND(AA73,0)</f>
        <v>181912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167083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210*2019*7170*A</v>
      </c>
      <c r="B759" s="276"/>
      <c r="C759" s="278">
        <f>ROUND(AB60,2)</f>
        <v>21.03</v>
      </c>
      <c r="D759" s="276">
        <f>ROUND(AB61,0)</f>
        <v>2515621</v>
      </c>
      <c r="E759" s="276">
        <f>ROUND(AB62,0)</f>
        <v>385431</v>
      </c>
      <c r="F759" s="276">
        <f>ROUND(AB63,0)</f>
        <v>208413</v>
      </c>
      <c r="G759" s="276">
        <f>ROUND(AB64,0)</f>
        <v>9446990</v>
      </c>
      <c r="H759" s="276">
        <f>ROUND(AB65,0)</f>
        <v>600</v>
      </c>
      <c r="I759" s="276">
        <f>ROUND(AB66,0)</f>
        <v>45462</v>
      </c>
      <c r="J759" s="276">
        <f>ROUND(AB67,0)</f>
        <v>98648</v>
      </c>
      <c r="K759" s="276">
        <f>ROUND(AB68,0)</f>
        <v>84546</v>
      </c>
      <c r="L759" s="276">
        <f>ROUND(AB69,0)</f>
        <v>320252</v>
      </c>
      <c r="M759" s="276">
        <f>ROUND(AB70,0)</f>
        <v>25523</v>
      </c>
      <c r="N759" s="276">
        <f>ROUND(AB75,0)</f>
        <v>59804297</v>
      </c>
      <c r="O759" s="276">
        <f>ROUND(AB73,0)</f>
        <v>20413771</v>
      </c>
      <c r="P759" s="276">
        <f>IF(AB76&gt;0,ROUND(AB76,0),0)</f>
        <v>4584</v>
      </c>
      <c r="Q759" s="276">
        <f>IF(AB77&gt;0,ROUND(AB77,0),0)</f>
        <v>0</v>
      </c>
      <c r="R759" s="276">
        <f>IF(AB78&gt;0,ROUND(AB78,0),0)</f>
        <v>479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7947715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210*2019*7180*A</v>
      </c>
      <c r="B760" s="276">
        <f>ROUND(AC59,0)</f>
        <v>0</v>
      </c>
      <c r="C760" s="278">
        <f>ROUND(AC60,2)</f>
        <v>13.45</v>
      </c>
      <c r="D760" s="276">
        <f>ROUND(AC61,0)</f>
        <v>1424801</v>
      </c>
      <c r="E760" s="276">
        <f>ROUND(AC62,0)</f>
        <v>218301</v>
      </c>
      <c r="F760" s="276">
        <f>ROUND(AC63,0)</f>
        <v>0</v>
      </c>
      <c r="G760" s="276">
        <f>ROUND(AC64,0)</f>
        <v>292049</v>
      </c>
      <c r="H760" s="276">
        <f>ROUND(AC65,0)</f>
        <v>1138</v>
      </c>
      <c r="I760" s="276">
        <f>ROUND(AC66,0)</f>
        <v>1006</v>
      </c>
      <c r="J760" s="276">
        <f>ROUND(AC67,0)</f>
        <v>42693</v>
      </c>
      <c r="K760" s="276">
        <f>ROUND(AC68,0)</f>
        <v>1134</v>
      </c>
      <c r="L760" s="276">
        <f>ROUND(AC69,0)</f>
        <v>16467</v>
      </c>
      <c r="M760" s="276">
        <f>ROUND(AC70,0)</f>
        <v>0</v>
      </c>
      <c r="N760" s="276">
        <f>ROUND(AC75,0)</f>
        <v>16296291</v>
      </c>
      <c r="O760" s="276">
        <f>ROUND(AC73,0)</f>
        <v>14218800</v>
      </c>
      <c r="P760" s="276">
        <f>IF(AC76&gt;0,ROUND(AC76,0),0)</f>
        <v>1984</v>
      </c>
      <c r="Q760" s="276">
        <f>IF(AC77&gt;0,ROUND(AC77,0),0)</f>
        <v>0</v>
      </c>
      <c r="R760" s="276">
        <f>IF(AC78&gt;0,ROUND(AC78,0),0)</f>
        <v>207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1521172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210*2019*7190*A</v>
      </c>
      <c r="B761" s="276">
        <f>ROUND(AD59,0)</f>
        <v>0</v>
      </c>
      <c r="C761" s="278">
        <f>ROUND(AD60,2)</f>
        <v>0.67</v>
      </c>
      <c r="D761" s="276">
        <f>ROUND(AD61,0)</f>
        <v>89702</v>
      </c>
      <c r="E761" s="276">
        <f>ROUND(AD62,0)</f>
        <v>13744</v>
      </c>
      <c r="F761" s="276">
        <f>ROUND(AD63,0)</f>
        <v>0</v>
      </c>
      <c r="G761" s="276">
        <f>ROUND(AD64,0)</f>
        <v>11428</v>
      </c>
      <c r="H761" s="276">
        <f>ROUND(AD65,0)</f>
        <v>0</v>
      </c>
      <c r="I761" s="276">
        <f>ROUND(AD66,0)</f>
        <v>-7746</v>
      </c>
      <c r="J761" s="276">
        <f>ROUND(AD67,0)</f>
        <v>23805</v>
      </c>
      <c r="K761" s="276">
        <f>ROUND(AD68,0)</f>
        <v>24</v>
      </c>
      <c r="L761" s="276">
        <f>ROUND(AD69,0)</f>
        <v>0</v>
      </c>
      <c r="M761" s="276">
        <f>ROUND(AD70,0)</f>
        <v>0</v>
      </c>
      <c r="N761" s="276">
        <f>ROUND(AD75,0)</f>
        <v>914276</v>
      </c>
      <c r="O761" s="276">
        <f>ROUND(AD73,0)</f>
        <v>842884</v>
      </c>
      <c r="P761" s="276">
        <f>IF(AD76&gt;0,ROUND(AD76,0),0)</f>
        <v>1106</v>
      </c>
      <c r="Q761" s="276">
        <f>IF(AD77&gt;0,ROUND(AD77,0),0)</f>
        <v>0</v>
      </c>
      <c r="R761" s="276">
        <f>IF(AD78&gt;0,ROUND(AD78,0),0)</f>
        <v>116</v>
      </c>
      <c r="S761" s="276">
        <f>IF(AD79&gt;0,ROUND(AD79,0),0)</f>
        <v>0</v>
      </c>
      <c r="T761" s="278">
        <f>IF(AD80&gt;0,ROUND(AD80,2),0)</f>
        <v>0.67</v>
      </c>
      <c r="U761" s="276"/>
      <c r="V761" s="277"/>
      <c r="W761" s="276"/>
      <c r="X761" s="276"/>
      <c r="Y761" s="276">
        <f t="shared" si="21"/>
        <v>306023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210*2019*7200*A</v>
      </c>
      <c r="B762" s="276">
        <f>ROUND(AE59,0)</f>
        <v>0</v>
      </c>
      <c r="C762" s="278">
        <f>ROUND(AE60,2)</f>
        <v>15.47</v>
      </c>
      <c r="D762" s="276">
        <f>ROUND(AE61,0)</f>
        <v>1560615</v>
      </c>
      <c r="E762" s="276">
        <f>ROUND(AE62,0)</f>
        <v>239110</v>
      </c>
      <c r="F762" s="276">
        <f>ROUND(AE63,0)</f>
        <v>0</v>
      </c>
      <c r="G762" s="276">
        <f>ROUND(AE64,0)</f>
        <v>7314</v>
      </c>
      <c r="H762" s="276">
        <f>ROUND(AE65,0)</f>
        <v>600</v>
      </c>
      <c r="I762" s="276">
        <f>ROUND(AE66,0)</f>
        <v>2013</v>
      </c>
      <c r="J762" s="276">
        <f>ROUND(AE67,0)</f>
        <v>153776</v>
      </c>
      <c r="K762" s="276">
        <f>ROUND(AE68,0)</f>
        <v>1887</v>
      </c>
      <c r="L762" s="276">
        <f>ROUND(AE69,0)</f>
        <v>14106</v>
      </c>
      <c r="M762" s="276">
        <f>ROUND(AE70,0)</f>
        <v>0</v>
      </c>
      <c r="N762" s="276">
        <f>ROUND(AE75,0)</f>
        <v>7584357</v>
      </c>
      <c r="O762" s="276">
        <f>ROUND(AE73,0)</f>
        <v>4774946</v>
      </c>
      <c r="P762" s="276">
        <f>IF(AE76&gt;0,ROUND(AE76,0),0)</f>
        <v>7145</v>
      </c>
      <c r="Q762" s="276">
        <f>IF(AE77&gt;0,ROUND(AE77,0),0)</f>
        <v>0</v>
      </c>
      <c r="R762" s="276">
        <f>IF(AE78&gt;0,ROUND(AE78,0),0)</f>
        <v>746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2467116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210*2019*7220*A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210*2019*7230*A</v>
      </c>
      <c r="B764" s="276">
        <f>ROUND(AG59,0)</f>
        <v>0</v>
      </c>
      <c r="C764" s="278">
        <f>ROUND(AG60,2)</f>
        <v>51.3</v>
      </c>
      <c r="D764" s="276">
        <f>ROUND(AG61,0)</f>
        <v>4867626</v>
      </c>
      <c r="E764" s="276">
        <f>ROUND(AG62,0)</f>
        <v>745793</v>
      </c>
      <c r="F764" s="276">
        <f>ROUND(AG63,0)</f>
        <v>984794</v>
      </c>
      <c r="G764" s="276">
        <f>ROUND(AG64,0)</f>
        <v>902728</v>
      </c>
      <c r="H764" s="276">
        <f>ROUND(AG65,0)</f>
        <v>1741</v>
      </c>
      <c r="I764" s="276">
        <f>ROUND(AG66,0)</f>
        <v>13891</v>
      </c>
      <c r="J764" s="276">
        <f>ROUND(AG67,0)</f>
        <v>426445</v>
      </c>
      <c r="K764" s="276">
        <f>ROUND(AG68,0)</f>
        <v>5629</v>
      </c>
      <c r="L764" s="276">
        <f>ROUND(AG69,0)</f>
        <v>27684</v>
      </c>
      <c r="M764" s="276">
        <f>ROUND(AG70,0)</f>
        <v>0</v>
      </c>
      <c r="N764" s="276">
        <f>ROUND(AG75,0)</f>
        <v>91348904</v>
      </c>
      <c r="O764" s="276">
        <f>ROUND(AG73,0)</f>
        <v>15900284</v>
      </c>
      <c r="P764" s="276">
        <f>IF(AG76&gt;0,ROUND(AG76,0),0)</f>
        <v>19814</v>
      </c>
      <c r="Q764" s="276">
        <f>IF(AG77&gt;0,ROUND(AG77,0),0)</f>
        <v>0</v>
      </c>
      <c r="R764" s="276">
        <f>IF(AG78&gt;0,ROUND(AG78,0),0)</f>
        <v>2070</v>
      </c>
      <c r="S764" s="276">
        <f>IF(AG79&gt;0,ROUND(AG79,0),0)</f>
        <v>0</v>
      </c>
      <c r="T764" s="278">
        <f>IF(AG80&gt;0,ROUND(AG80,2),0)</f>
        <v>28.16</v>
      </c>
      <c r="U764" s="276"/>
      <c r="V764" s="277"/>
      <c r="W764" s="276"/>
      <c r="X764" s="276"/>
      <c r="Y764" s="276">
        <f t="shared" si="21"/>
        <v>9074077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210*2019*7240*A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210*2019*7250*A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210*2019*7260*A</v>
      </c>
      <c r="B767" s="276">
        <f>ROUND(AJ59,0)</f>
        <v>0</v>
      </c>
      <c r="C767" s="278">
        <f>ROUND(AJ60,2)</f>
        <v>7.02</v>
      </c>
      <c r="D767" s="276">
        <f>ROUND(AJ61,0)</f>
        <v>765058</v>
      </c>
      <c r="E767" s="276">
        <f>ROUND(AJ62,0)</f>
        <v>117218</v>
      </c>
      <c r="F767" s="276">
        <f>ROUND(AJ63,0)</f>
        <v>0</v>
      </c>
      <c r="G767" s="276">
        <f>ROUND(AJ64,0)</f>
        <v>39307</v>
      </c>
      <c r="H767" s="276">
        <f>ROUND(AJ65,0)</f>
        <v>0</v>
      </c>
      <c r="I767" s="276">
        <f>ROUND(AJ66,0)</f>
        <v>270750</v>
      </c>
      <c r="J767" s="276">
        <f>ROUND(AJ67,0)</f>
        <v>26092</v>
      </c>
      <c r="K767" s="276">
        <f>ROUND(AJ68,0)</f>
        <v>648</v>
      </c>
      <c r="L767" s="276">
        <f>ROUND(AJ69,0)</f>
        <v>1424</v>
      </c>
      <c r="M767" s="276">
        <f>ROUND(AJ70,0)</f>
        <v>1525</v>
      </c>
      <c r="N767" s="276">
        <f>ROUND(AJ75,0)</f>
        <v>4871609</v>
      </c>
      <c r="O767" s="276">
        <f>ROUND(AJ73,0)</f>
        <v>3017</v>
      </c>
      <c r="P767" s="276">
        <f>IF(AJ76&gt;0,ROUND(AJ76,0),0)</f>
        <v>1212</v>
      </c>
      <c r="Q767" s="276">
        <f>IF(AJ77&gt;0,ROUND(AJ77,0),0)</f>
        <v>0</v>
      </c>
      <c r="R767" s="276">
        <f>IF(AJ78&gt;0,ROUND(AJ78,0),0)</f>
        <v>127</v>
      </c>
      <c r="S767" s="276">
        <f>IF(AJ79&gt;0,ROUND(AJ79,0),0)</f>
        <v>0</v>
      </c>
      <c r="T767" s="278">
        <f>IF(AJ80&gt;0,ROUND(AJ80,2),0)</f>
        <v>2.11</v>
      </c>
      <c r="U767" s="276"/>
      <c r="V767" s="277"/>
      <c r="W767" s="276"/>
      <c r="X767" s="276"/>
      <c r="Y767" s="276">
        <f t="shared" si="21"/>
        <v>867349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210*2019*7310*A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210*2019*7320*A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210*2019*7330*A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210*2019*7340*A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210*2019*7350*A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210*2019*7380*A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210*2019*7390*A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210*2019*7400*A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210*2019*7410*A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210*2019*7420*A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22578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1256</v>
      </c>
      <c r="O777" s="276">
        <f>ROUND(AT73,0)</f>
        <v>1256</v>
      </c>
      <c r="P777" s="276">
        <f>IF(AT76&gt;0,ROUND(AT76,0),0)</f>
        <v>1049</v>
      </c>
      <c r="Q777" s="276">
        <f>IF(AT77&gt;0,ROUND(AT77,0),0)</f>
        <v>0</v>
      </c>
      <c r="R777" s="276">
        <f>IF(AT78&gt;0,ROUND(AT78,0),0)</f>
        <v>110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229760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210*2019*7430*A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210*2019*7490*A</v>
      </c>
      <c r="B779" s="276"/>
      <c r="C779" s="278">
        <f>ROUND(AV60,2)</f>
        <v>0.08</v>
      </c>
      <c r="D779" s="276">
        <f>ROUND(AV61,0)</f>
        <v>9024</v>
      </c>
      <c r="E779" s="276">
        <f>ROUND(AV62,0)</f>
        <v>1383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961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0.08</v>
      </c>
      <c r="U779" s="276"/>
      <c r="V779" s="277"/>
      <c r="W779" s="276"/>
      <c r="X779" s="276"/>
      <c r="Y779" s="276">
        <f t="shared" si="21"/>
        <v>5088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210*2019*8200*A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210*2019*8310*A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210*2019*8320*A</v>
      </c>
      <c r="B782" s="276">
        <f>ROUND(AY59,0)</f>
        <v>123648</v>
      </c>
      <c r="C782" s="278">
        <f>ROUND(AY60,2)</f>
        <v>24.41</v>
      </c>
      <c r="D782" s="276">
        <f>ROUND(AY61,0)</f>
        <v>1313437</v>
      </c>
      <c r="E782" s="276">
        <f>ROUND(AY62,0)</f>
        <v>201238</v>
      </c>
      <c r="F782" s="276">
        <f>ROUND(AY63,0)</f>
        <v>0</v>
      </c>
      <c r="G782" s="276">
        <f>ROUND(AY64,0)</f>
        <v>335525</v>
      </c>
      <c r="H782" s="276">
        <f>ROUND(AY65,0)</f>
        <v>1034</v>
      </c>
      <c r="I782" s="276">
        <f>ROUND(AY66,0)</f>
        <v>83941</v>
      </c>
      <c r="J782" s="276">
        <f>ROUND(AY67,0)</f>
        <v>295944</v>
      </c>
      <c r="K782" s="276">
        <f>ROUND(AY68,0)</f>
        <v>2985</v>
      </c>
      <c r="L782" s="276">
        <f>ROUND(AY69,0)</f>
        <v>4602</v>
      </c>
      <c r="M782" s="276">
        <f>ROUND(AY70,0)</f>
        <v>190821</v>
      </c>
      <c r="N782" s="276"/>
      <c r="O782" s="276"/>
      <c r="P782" s="276">
        <f>IF(AY76&gt;0,ROUND(AY76,0),0)</f>
        <v>13751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210*2019*8330*A</v>
      </c>
      <c r="B783" s="276">
        <f>ROUND(AZ59,0)</f>
        <v>0</v>
      </c>
      <c r="C783" s="278">
        <f>ROUND(AZ60,2)</f>
        <v>8.93</v>
      </c>
      <c r="D783" s="276">
        <f>ROUND(AZ61,0)</f>
        <v>469701</v>
      </c>
      <c r="E783" s="276">
        <f>ROUND(AZ62,0)</f>
        <v>71965</v>
      </c>
      <c r="F783" s="276">
        <f>ROUND(AZ63,0)</f>
        <v>0</v>
      </c>
      <c r="G783" s="276">
        <f>ROUND(AZ64,0)</f>
        <v>378966</v>
      </c>
      <c r="H783" s="276">
        <f>ROUND(AZ65,0)</f>
        <v>953</v>
      </c>
      <c r="I783" s="276">
        <f>ROUND(AZ66,0)</f>
        <v>8297</v>
      </c>
      <c r="J783" s="276">
        <f>ROUND(AZ67,0)</f>
        <v>0</v>
      </c>
      <c r="K783" s="276">
        <f>ROUND(AZ68,0)</f>
        <v>671</v>
      </c>
      <c r="L783" s="276">
        <f>ROUND(AZ69,0)</f>
        <v>0</v>
      </c>
      <c r="M783" s="276">
        <f>ROUND(AZ70,0)</f>
        <v>706028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210*2019*8350*A</v>
      </c>
      <c r="B784" s="276">
        <f>ROUND(BA59,0)</f>
        <v>0</v>
      </c>
      <c r="C784" s="278">
        <f>ROUND(BA60,2)</f>
        <v>1.19</v>
      </c>
      <c r="D784" s="276">
        <f>ROUND(BA61,0)</f>
        <v>55305</v>
      </c>
      <c r="E784" s="276">
        <f>ROUND(BA62,0)</f>
        <v>8474</v>
      </c>
      <c r="F784" s="276">
        <f>ROUND(BA63,0)</f>
        <v>0</v>
      </c>
      <c r="G784" s="276">
        <f>ROUND(BA64,0)</f>
        <v>37678</v>
      </c>
      <c r="H784" s="276">
        <f>ROUND(BA65,0)</f>
        <v>0</v>
      </c>
      <c r="I784" s="276">
        <f>ROUND(BA66,0)</f>
        <v>746491</v>
      </c>
      <c r="J784" s="276">
        <f>ROUND(BA67,0)</f>
        <v>16976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789</v>
      </c>
      <c r="Q784" s="276">
        <f>IF(BA77&gt;0,ROUND(BA77,0),0)</f>
        <v>0</v>
      </c>
      <c r="R784" s="276">
        <f>IF(BA78&gt;0,ROUND(BA78,0),0)</f>
        <v>82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210*2019*8360*A</v>
      </c>
      <c r="B785" s="276"/>
      <c r="C785" s="278">
        <f>ROUND(BB60,2)</f>
        <v>17.100000000000001</v>
      </c>
      <c r="D785" s="276">
        <f>ROUND(BB61,0)</f>
        <v>1755437</v>
      </c>
      <c r="E785" s="276">
        <f>ROUND(BB62,0)</f>
        <v>268959</v>
      </c>
      <c r="F785" s="276">
        <f>ROUND(BB63,0)</f>
        <v>3784</v>
      </c>
      <c r="G785" s="276">
        <f>ROUND(BB64,0)</f>
        <v>3425</v>
      </c>
      <c r="H785" s="276">
        <f>ROUND(BB65,0)</f>
        <v>15351</v>
      </c>
      <c r="I785" s="276">
        <f>ROUND(BB66,0)</f>
        <v>22003</v>
      </c>
      <c r="J785" s="276">
        <f>ROUND(BB67,0)</f>
        <v>1939</v>
      </c>
      <c r="K785" s="276">
        <f>ROUND(BB68,0)</f>
        <v>0</v>
      </c>
      <c r="L785" s="276">
        <f>ROUND(BB69,0)</f>
        <v>170230</v>
      </c>
      <c r="M785" s="276">
        <f>ROUND(BB70,0)</f>
        <v>1519760</v>
      </c>
      <c r="N785" s="276"/>
      <c r="O785" s="276"/>
      <c r="P785" s="276">
        <f>IF(BB76&gt;0,ROUND(BB76,0),0)</f>
        <v>90</v>
      </c>
      <c r="Q785" s="276">
        <f>IF(BB77&gt;0,ROUND(BB77,0),0)</f>
        <v>0</v>
      </c>
      <c r="R785" s="276">
        <f>IF(BB78&gt;0,ROUND(BB78,0),0)</f>
        <v>9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210*2019*8370*A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210*2019*8420*A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5930</v>
      </c>
      <c r="H787" s="276">
        <f>ROUND(BD65,0)</f>
        <v>0</v>
      </c>
      <c r="I787" s="276">
        <f>ROUND(BD66,0)</f>
        <v>7354</v>
      </c>
      <c r="J787" s="276">
        <f>ROUND(BD67,0)</f>
        <v>168593</v>
      </c>
      <c r="K787" s="276">
        <f>ROUND(BD68,0)</f>
        <v>1801</v>
      </c>
      <c r="L787" s="276">
        <f>ROUND(BD69,0)</f>
        <v>187</v>
      </c>
      <c r="M787" s="276">
        <f>ROUND(BD70,0)</f>
        <v>0</v>
      </c>
      <c r="N787" s="276"/>
      <c r="O787" s="276"/>
      <c r="P787" s="276">
        <f>IF(BD76&gt;0,ROUND(BD76,0),0)</f>
        <v>7834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210*2019*8430*A</v>
      </c>
      <c r="B788" s="276">
        <f>ROUND(BE59,0)</f>
        <v>677159</v>
      </c>
      <c r="C788" s="278">
        <f>ROUND(BE60,2)</f>
        <v>23.39</v>
      </c>
      <c r="D788" s="276">
        <f>ROUND(BE61,0)</f>
        <v>1576125</v>
      </c>
      <c r="E788" s="276">
        <f>ROUND(BE62,0)</f>
        <v>241486</v>
      </c>
      <c r="F788" s="276">
        <f>ROUND(BE63,0)</f>
        <v>11418</v>
      </c>
      <c r="G788" s="276">
        <f>ROUND(BE64,0)</f>
        <v>401018</v>
      </c>
      <c r="H788" s="276">
        <f>ROUND(BE65,0)</f>
        <v>1465250</v>
      </c>
      <c r="I788" s="276">
        <f>ROUND(BE66,0)</f>
        <v>2423595</v>
      </c>
      <c r="J788" s="276">
        <f>ROUND(BE67,0)</f>
        <v>8552362</v>
      </c>
      <c r="K788" s="276">
        <f>ROUND(BE68,0)</f>
        <v>2123</v>
      </c>
      <c r="L788" s="276">
        <f>ROUND(BE69,0)</f>
        <v>1757</v>
      </c>
      <c r="M788" s="276">
        <f>ROUND(BE70,0)</f>
        <v>143544</v>
      </c>
      <c r="N788" s="276"/>
      <c r="O788" s="276"/>
      <c r="P788" s="276">
        <f>IF(BE76&gt;0,ROUND(BE76,0),0)</f>
        <v>397378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210*2019*8460*A</v>
      </c>
      <c r="B789" s="276"/>
      <c r="C789" s="278">
        <f>ROUND(BF60,2)</f>
        <v>34</v>
      </c>
      <c r="D789" s="276">
        <f>ROUND(BF61,0)</f>
        <v>1676337</v>
      </c>
      <c r="E789" s="276">
        <f>ROUND(BF62,0)</f>
        <v>256840</v>
      </c>
      <c r="F789" s="276">
        <f>ROUND(BF63,0)</f>
        <v>0</v>
      </c>
      <c r="G789" s="276">
        <f>ROUND(BF64,0)</f>
        <v>277300</v>
      </c>
      <c r="H789" s="276">
        <f>ROUND(BF65,0)</f>
        <v>341663</v>
      </c>
      <c r="I789" s="276">
        <f>ROUND(BF66,0)</f>
        <v>150743</v>
      </c>
      <c r="J789" s="276">
        <f>ROUND(BF67,0)</f>
        <v>89120</v>
      </c>
      <c r="K789" s="276">
        <f>ROUND(BF68,0)</f>
        <v>122</v>
      </c>
      <c r="L789" s="276">
        <f>ROUND(BF69,0)</f>
        <v>11601</v>
      </c>
      <c r="M789" s="276">
        <f>ROUND(BF70,0)</f>
        <v>0</v>
      </c>
      <c r="N789" s="276"/>
      <c r="O789" s="276"/>
      <c r="P789" s="276">
        <f>IF(BF76&gt;0,ROUND(BF76,0),0)</f>
        <v>4141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210*2019*8470*A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210*2019*8480*A</v>
      </c>
      <c r="B791" s="276"/>
      <c r="C791" s="278">
        <f>ROUND(BH60,2)</f>
        <v>1.68</v>
      </c>
      <c r="D791" s="276">
        <f>ROUND(BH61,0)</f>
        <v>186532</v>
      </c>
      <c r="E791" s="276">
        <f>ROUND(BH62,0)</f>
        <v>28579</v>
      </c>
      <c r="F791" s="276">
        <f>ROUND(BH63,0)</f>
        <v>0</v>
      </c>
      <c r="G791" s="276">
        <f>ROUND(BH64,0)</f>
        <v>142</v>
      </c>
      <c r="H791" s="276">
        <f>ROUND(BH65,0)</f>
        <v>891</v>
      </c>
      <c r="I791" s="276">
        <f>ROUND(BH66,0)</f>
        <v>303</v>
      </c>
      <c r="J791" s="276">
        <f>ROUND(BH67,0)</f>
        <v>0</v>
      </c>
      <c r="K791" s="276">
        <f>ROUND(BH68,0)</f>
        <v>0</v>
      </c>
      <c r="L791" s="276">
        <f>ROUND(BH69,0)</f>
        <v>1271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210*2019*8490*A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210*2019*8510*A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2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210*2019*8530*A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210*2019*8560*A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210*2019*8590*A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210*2019*8610*A</v>
      </c>
      <c r="B797" s="276"/>
      <c r="C797" s="278">
        <f>ROUND(BN60,2)</f>
        <v>5.98</v>
      </c>
      <c r="D797" s="276">
        <f>ROUND(BN61,0)</f>
        <v>867157</v>
      </c>
      <c r="E797" s="276">
        <f>ROUND(BN62,0)</f>
        <v>132861</v>
      </c>
      <c r="F797" s="276">
        <f>ROUND(BN63,0)</f>
        <v>403379</v>
      </c>
      <c r="G797" s="276">
        <f>ROUND(BN64,0)</f>
        <v>-246205</v>
      </c>
      <c r="H797" s="276">
        <f>ROUND(BN65,0)</f>
        <v>7671</v>
      </c>
      <c r="I797" s="276">
        <f>ROUND(BN66,0)</f>
        <v>207540</v>
      </c>
      <c r="J797" s="276">
        <f>ROUND(BN67,0)</f>
        <v>241872</v>
      </c>
      <c r="K797" s="276">
        <f>ROUND(BN68,0)</f>
        <v>2742740</v>
      </c>
      <c r="L797" s="276">
        <f>ROUND(BN69,0)</f>
        <v>85860</v>
      </c>
      <c r="M797" s="276">
        <f>ROUND(BN70,0)</f>
        <v>1753347</v>
      </c>
      <c r="N797" s="276"/>
      <c r="O797" s="276"/>
      <c r="P797" s="276">
        <f>IF(BN76&gt;0,ROUND(BN76,0),0)</f>
        <v>11238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210*2019*8620*A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210*2019*8630*A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210*2019*8640*A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210*2019*8650*A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210*2019*8660*A</v>
      </c>
      <c r="B802" s="276"/>
      <c r="C802" s="278">
        <f>ROUND(BS60,2)</f>
        <v>1.55</v>
      </c>
      <c r="D802" s="276">
        <f>ROUND(BS61,0)</f>
        <v>73336</v>
      </c>
      <c r="E802" s="276">
        <f>ROUND(BS62,0)</f>
        <v>11236</v>
      </c>
      <c r="F802" s="276">
        <f>ROUND(BS63,0)</f>
        <v>0</v>
      </c>
      <c r="G802" s="276">
        <f>ROUND(BS64,0)</f>
        <v>24278</v>
      </c>
      <c r="H802" s="276">
        <f>ROUND(BS65,0)</f>
        <v>300</v>
      </c>
      <c r="I802" s="276">
        <f>ROUND(BS66,0)</f>
        <v>8775</v>
      </c>
      <c r="J802" s="276">
        <f>ROUND(BS67,0)</f>
        <v>18987</v>
      </c>
      <c r="K802" s="276">
        <f>ROUND(BS68,0)</f>
        <v>6501</v>
      </c>
      <c r="L802" s="276">
        <f>ROUND(BS69,0)</f>
        <v>1698</v>
      </c>
      <c r="M802" s="276">
        <f>ROUND(BS70,0)</f>
        <v>4365</v>
      </c>
      <c r="N802" s="276"/>
      <c r="O802" s="276"/>
      <c r="P802" s="276">
        <f>IF(BS76&gt;0,ROUND(BS76,0),0)</f>
        <v>882</v>
      </c>
      <c r="Q802" s="276">
        <f>IF(BS77&gt;0,ROUND(BS77,0),0)</f>
        <v>0</v>
      </c>
      <c r="R802" s="276">
        <f>IF(BS78&gt;0,ROUND(BS78,0),0)</f>
        <v>92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210*2019*8670*A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210*2019*8680*A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210*2019*8690*A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4539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210*2019*8700*A</v>
      </c>
      <c r="B806" s="276"/>
      <c r="C806" s="278">
        <f>ROUND(BW60,2)</f>
        <v>4.22</v>
      </c>
      <c r="D806" s="276">
        <f>ROUND(BW61,0)</f>
        <v>386522</v>
      </c>
      <c r="E806" s="276">
        <f>ROUND(BW62,0)</f>
        <v>59221</v>
      </c>
      <c r="F806" s="276">
        <f>ROUND(BW63,0)</f>
        <v>0</v>
      </c>
      <c r="G806" s="276">
        <f>ROUND(BW64,0)</f>
        <v>2836</v>
      </c>
      <c r="H806" s="276">
        <f>ROUND(BW65,0)</f>
        <v>467</v>
      </c>
      <c r="I806" s="276">
        <f>ROUND(BW66,0)</f>
        <v>4779378</v>
      </c>
      <c r="J806" s="276">
        <f>ROUND(BW67,0)</f>
        <v>15885</v>
      </c>
      <c r="K806" s="276">
        <f>ROUND(BW68,0)</f>
        <v>0</v>
      </c>
      <c r="L806" s="276">
        <f>ROUND(BW69,0)</f>
        <v>2941</v>
      </c>
      <c r="M806" s="276">
        <f>ROUND(BW70,0)</f>
        <v>0</v>
      </c>
      <c r="N806" s="276"/>
      <c r="O806" s="276"/>
      <c r="P806" s="276">
        <f>IF(BW76&gt;0,ROUND(BW76,0),0)</f>
        <v>738</v>
      </c>
      <c r="Q806" s="276">
        <f>IF(BW77&gt;0,ROUND(BW77,0),0)</f>
        <v>0</v>
      </c>
      <c r="R806" s="276">
        <f>IF(BW78&gt;0,ROUND(BW78,0),0)</f>
        <v>77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210*2019*8710*A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210*2019*8720*A</v>
      </c>
      <c r="B808" s="276"/>
      <c r="C808" s="278">
        <f>ROUND(BY60,2)</f>
        <v>5.55</v>
      </c>
      <c r="D808" s="276">
        <f>ROUND(BY61,0)</f>
        <v>771517</v>
      </c>
      <c r="E808" s="276">
        <f>ROUND(BY62,0)</f>
        <v>118208</v>
      </c>
      <c r="F808" s="276">
        <f>ROUND(BY63,0)</f>
        <v>0</v>
      </c>
      <c r="G808" s="276">
        <f>ROUND(BY64,0)</f>
        <v>193</v>
      </c>
      <c r="H808" s="276">
        <f>ROUND(BY65,0)</f>
        <v>116</v>
      </c>
      <c r="I808" s="276">
        <f>ROUND(BY66,0)</f>
        <v>0</v>
      </c>
      <c r="J808" s="276">
        <f>ROUND(BY67,0)</f>
        <v>5039</v>
      </c>
      <c r="K808" s="276">
        <f>ROUND(BY68,0)</f>
        <v>5110</v>
      </c>
      <c r="L808" s="276">
        <f>ROUND(BY69,0)</f>
        <v>1118</v>
      </c>
      <c r="M808" s="276">
        <f>ROUND(BY70,0)</f>
        <v>0</v>
      </c>
      <c r="N808" s="276"/>
      <c r="O808" s="276"/>
      <c r="P808" s="276">
        <f>IF(BY76&gt;0,ROUND(BY76,0),0)</f>
        <v>234</v>
      </c>
      <c r="Q808" s="276">
        <f>IF(BY77&gt;0,ROUND(BY77,0),0)</f>
        <v>0</v>
      </c>
      <c r="R808" s="276">
        <f>IF(BY78&gt;0,ROUND(BY78,0),0)</f>
        <v>24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210*2019*8730*A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210*2019*8740*A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210*2019*8770*A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210*2019*8790*A</v>
      </c>
      <c r="B812" s="276"/>
      <c r="C812" s="278">
        <f>ROUND(CC60,2)</f>
        <v>20.79</v>
      </c>
      <c r="D812" s="276">
        <f>ROUND(CC61,0)</f>
        <v>1311602</v>
      </c>
      <c r="E812" s="276">
        <f>ROUND(CC62,0)</f>
        <v>200957</v>
      </c>
      <c r="F812" s="276">
        <f>ROUND(CC63,0)</f>
        <v>0</v>
      </c>
      <c r="G812" s="276">
        <f>ROUND(CC64,0)</f>
        <v>47697</v>
      </c>
      <c r="H812" s="276">
        <f>ROUND(CC65,0)</f>
        <v>1318</v>
      </c>
      <c r="I812" s="276">
        <f>ROUND(CC66,0)</f>
        <v>212111</v>
      </c>
      <c r="J812" s="276">
        <f>ROUND(CC67,0)</f>
        <v>626049</v>
      </c>
      <c r="K812" s="276">
        <f>ROUND(CC68,0)</f>
        <v>7488</v>
      </c>
      <c r="L812" s="276">
        <f>ROUND(CC69,0)</f>
        <v>62285881</v>
      </c>
      <c r="M812" s="276">
        <f>ROUND(CC70,0)</f>
        <v>5398987</v>
      </c>
      <c r="N812" s="276"/>
      <c r="O812" s="276"/>
      <c r="P812" s="276">
        <f>IF(CC76&gt;0,ROUND(CC76,0),0)</f>
        <v>29089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210*2019*9000*A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21944514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670.27999999999986</v>
      </c>
      <c r="D815" s="277">
        <f t="shared" si="22"/>
        <v>63238666</v>
      </c>
      <c r="E815" s="277">
        <f t="shared" si="22"/>
        <v>9689110</v>
      </c>
      <c r="F815" s="277">
        <f t="shared" si="22"/>
        <v>5096266</v>
      </c>
      <c r="G815" s="277">
        <f t="shared" si="22"/>
        <v>32532763</v>
      </c>
      <c r="H815" s="277">
        <f t="shared" si="22"/>
        <v>1852962</v>
      </c>
      <c r="I815" s="277">
        <f t="shared" si="22"/>
        <v>16340588</v>
      </c>
      <c r="J815" s="277">
        <f t="shared" si="22"/>
        <v>14573806</v>
      </c>
      <c r="K815" s="277">
        <f t="shared" si="22"/>
        <v>2977547</v>
      </c>
      <c r="L815" s="277">
        <f>SUM(L734:L813)+SUM(U734:U813)</f>
        <v>85406989</v>
      </c>
      <c r="M815" s="277">
        <f>SUM(M734:M813)+SUM(V734:V813)</f>
        <v>9765215</v>
      </c>
      <c r="N815" s="277">
        <f t="shared" ref="N815:Y815" si="23">SUM(N734:N813)</f>
        <v>721666519</v>
      </c>
      <c r="O815" s="277">
        <f t="shared" si="23"/>
        <v>304514998</v>
      </c>
      <c r="P815" s="277">
        <f t="shared" si="23"/>
        <v>677159</v>
      </c>
      <c r="Q815" s="277">
        <f t="shared" si="23"/>
        <v>123647</v>
      </c>
      <c r="R815" s="277">
        <f t="shared" si="23"/>
        <v>22326</v>
      </c>
      <c r="S815" s="277">
        <f t="shared" si="23"/>
        <v>9494</v>
      </c>
      <c r="T815" s="281">
        <f t="shared" si="23"/>
        <v>213.20000000000005</v>
      </c>
      <c r="U815" s="277">
        <f t="shared" si="23"/>
        <v>21944514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111817599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670.27999999999986</v>
      </c>
      <c r="D816" s="277">
        <f>CE61</f>
        <v>63238664.400000028</v>
      </c>
      <c r="E816" s="277">
        <f>CE62</f>
        <v>9689110</v>
      </c>
      <c r="F816" s="277">
        <f>CE63</f>
        <v>5096265.5</v>
      </c>
      <c r="G816" s="277">
        <f>CE64</f>
        <v>32532761.84</v>
      </c>
      <c r="H816" s="280">
        <f>CE65</f>
        <v>1852963.71</v>
      </c>
      <c r="I816" s="280">
        <f>CE66</f>
        <v>16340584.369999999</v>
      </c>
      <c r="J816" s="280">
        <f>CE67</f>
        <v>14573806</v>
      </c>
      <c r="K816" s="280">
        <f>CE68</f>
        <v>2977547.08</v>
      </c>
      <c r="L816" s="280">
        <f>CE69</f>
        <v>85406988.542034179</v>
      </c>
      <c r="M816" s="280">
        <f>CE70</f>
        <v>9765215.7799999993</v>
      </c>
      <c r="N816" s="277">
        <f>CE75</f>
        <v>721666518.96999991</v>
      </c>
      <c r="O816" s="277">
        <f>CE73</f>
        <v>304514998.40999997</v>
      </c>
      <c r="P816" s="277">
        <f>CE76</f>
        <v>677159.32545400038</v>
      </c>
      <c r="Q816" s="277">
        <f>CE77</f>
        <v>123647.76</v>
      </c>
      <c r="R816" s="277">
        <f>CE78</f>
        <v>22326.264479162342</v>
      </c>
      <c r="S816" s="277">
        <f>CE79</f>
        <v>9493.769999999995</v>
      </c>
      <c r="T816" s="281">
        <f>CE80</f>
        <v>213.20000000000005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111817597.41203418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63238664.399999999</v>
      </c>
      <c r="E817" s="180">
        <f>C379</f>
        <v>9689109.8900000025</v>
      </c>
      <c r="F817" s="180">
        <f>C380</f>
        <v>5096265.5000000009</v>
      </c>
      <c r="G817" s="240">
        <f>C381</f>
        <v>32532761.840000007</v>
      </c>
      <c r="H817" s="240">
        <f>C382</f>
        <v>1852963.71</v>
      </c>
      <c r="I817" s="240">
        <f>C383</f>
        <v>16340584.370000001</v>
      </c>
      <c r="J817" s="240">
        <f>C384</f>
        <v>14573803.689999999</v>
      </c>
      <c r="K817" s="240">
        <f>C385</f>
        <v>2977547.08</v>
      </c>
      <c r="L817" s="240">
        <f>C386+C387+C388+C389</f>
        <v>85406988.54203406</v>
      </c>
      <c r="M817" s="240">
        <f>C370</f>
        <v>9765215.7800000031</v>
      </c>
      <c r="N817" s="180">
        <f>D361</f>
        <v>721666518.96999979</v>
      </c>
      <c r="O817" s="180">
        <f>C359</f>
        <v>304514998.40999997</v>
      </c>
    </row>
  </sheetData>
  <mergeCells count="1">
    <mergeCell ref="B220:C220"/>
  </mergeCells>
  <phoneticPr fontId="0" type="noConversion"/>
  <hyperlinks>
    <hyperlink ref="F16" r:id="rId1" xr:uid="{5C3A6FC9-DBC5-4E46-A3F9-CCA013475A40}"/>
    <hyperlink ref="C17" r:id="rId2" xr:uid="{11947636-B99B-459C-8BA4-E68D7E456C6B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M16" sqref="M16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Swedish Issaquah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H-210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751 NE Blakely Drive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Issaquah, WA 98029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H-210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Swedish Issaquah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Rayburn Lewis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Michael Hart M.D.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425-313-4000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0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5635</v>
      </c>
      <c r="G23" s="21">
        <f>data!D111</f>
        <v>21968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1569</v>
      </c>
      <c r="G26" s="13">
        <f>data!D114</f>
        <v>2281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13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80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45</v>
      </c>
      <c r="E34" s="49" t="s">
        <v>291</v>
      </c>
      <c r="F34" s="24"/>
      <c r="G34" s="21">
        <f>data!E127</f>
        <v>144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175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21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Swedish Issaquah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2243</v>
      </c>
      <c r="C7" s="48">
        <f>data!B139</f>
        <v>10831.49</v>
      </c>
      <c r="D7" s="48">
        <f>data!B140</f>
        <v>37328.129291619392</v>
      </c>
      <c r="E7" s="48">
        <f>data!B141</f>
        <v>156758881.79000002</v>
      </c>
      <c r="F7" s="48">
        <f>data!B142</f>
        <v>119929022.78</v>
      </c>
      <c r="G7" s="48">
        <f>data!B141+data!B142</f>
        <v>276687904.57000005</v>
      </c>
    </row>
    <row r="8" spans="1:13" ht="20.100000000000001" customHeight="1" x14ac:dyDescent="0.2">
      <c r="A8" s="23" t="s">
        <v>297</v>
      </c>
      <c r="B8" s="48">
        <f>data!C138</f>
        <v>575</v>
      </c>
      <c r="C8" s="48">
        <f>data!C139</f>
        <v>2366.5700000000002</v>
      </c>
      <c r="D8" s="48">
        <f>data!C140</f>
        <v>12411.084025462676</v>
      </c>
      <c r="E8" s="48">
        <f>data!C141</f>
        <v>31670136.119999997</v>
      </c>
      <c r="F8" s="48">
        <f>data!C142</f>
        <v>39874732.729999997</v>
      </c>
      <c r="G8" s="48">
        <f>data!C141+data!C142</f>
        <v>71544868.849999994</v>
      </c>
    </row>
    <row r="9" spans="1:13" ht="20.100000000000001" customHeight="1" x14ac:dyDescent="0.2">
      <c r="A9" s="23" t="s">
        <v>1058</v>
      </c>
      <c r="B9" s="48">
        <f>data!D138</f>
        <v>2817</v>
      </c>
      <c r="C9" s="48">
        <f>data!D139</f>
        <v>8769.94</v>
      </c>
      <c r="D9" s="48">
        <f>data!D140</f>
        <v>76311.71668291789</v>
      </c>
      <c r="E9" s="48">
        <f>data!D141</f>
        <v>126898313.38</v>
      </c>
      <c r="F9" s="48">
        <f>data!D142</f>
        <v>245176754.95999998</v>
      </c>
      <c r="G9" s="48">
        <f>data!D141+data!D142</f>
        <v>372075068.33999997</v>
      </c>
    </row>
    <row r="10" spans="1:13" ht="20.100000000000001" customHeight="1" x14ac:dyDescent="0.2">
      <c r="A10" s="111" t="s">
        <v>203</v>
      </c>
      <c r="B10" s="48">
        <f>data!E138</f>
        <v>5635</v>
      </c>
      <c r="C10" s="48">
        <f>data!E139</f>
        <v>21968</v>
      </c>
      <c r="D10" s="48">
        <f>data!E140</f>
        <v>126050.92999999996</v>
      </c>
      <c r="E10" s="48">
        <f>data!E141</f>
        <v>315327331.29000002</v>
      </c>
      <c r="F10" s="48">
        <f>data!E142</f>
        <v>404980510.46999997</v>
      </c>
      <c r="G10" s="48">
        <f>data!E141+data!E142</f>
        <v>720307841.75999999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Swedish Issaquah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4707883.2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4465450.63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207985.16999999995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9381319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2757974.5500000003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229999.59999999992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2987974.1500000004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117102.72000000002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6859888.3500000006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6976991.0700000003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-2385272.34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13953527.779999999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11568255.439999999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Swedish Issaquah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46315057.900000006</v>
      </c>
      <c r="D7" s="21">
        <f>data!C195</f>
        <v>0</v>
      </c>
      <c r="E7" s="21">
        <f>data!D195</f>
        <v>0</v>
      </c>
      <c r="F7" s="21">
        <f>data!E195</f>
        <v>46315057.900000006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2123129.75</v>
      </c>
      <c r="D8" s="21">
        <f>data!C196</f>
        <v>0</v>
      </c>
      <c r="E8" s="21">
        <f>data!D196</f>
        <v>0</v>
      </c>
      <c r="F8" s="21">
        <f>data!E196</f>
        <v>2123129.75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305249752.81999999</v>
      </c>
      <c r="D9" s="21">
        <f>data!C197</f>
        <v>731935.55999999994</v>
      </c>
      <c r="E9" s="21">
        <f>data!D197</f>
        <v>-0.02</v>
      </c>
      <c r="F9" s="21">
        <f>data!E197</f>
        <v>305981688.39999998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618892.42000000004</v>
      </c>
      <c r="D11" s="21">
        <f>data!C199</f>
        <v>1430400</v>
      </c>
      <c r="E11" s="21">
        <f>data!D199</f>
        <v>-0.24</v>
      </c>
      <c r="F11" s="21">
        <f>data!E199</f>
        <v>2049292.66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93752216.739999995</v>
      </c>
      <c r="D12" s="21">
        <f>data!C200</f>
        <v>6481338.6100000003</v>
      </c>
      <c r="E12" s="21">
        <f>data!D200</f>
        <v>-668745.78000000014</v>
      </c>
      <c r="F12" s="21">
        <f>data!E200</f>
        <v>100902301.13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10268959.469999999</v>
      </c>
      <c r="D15" s="21">
        <f>data!C203</f>
        <v>-5690470.9199999999</v>
      </c>
      <c r="E15" s="21">
        <f>data!D203</f>
        <v>-702983.90999999992</v>
      </c>
      <c r="F15" s="21">
        <f>data!E203</f>
        <v>5281472.459999999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458328009.10000002</v>
      </c>
      <c r="D16" s="21">
        <f>data!C204</f>
        <v>2953203.25</v>
      </c>
      <c r="E16" s="21">
        <f>data!D204</f>
        <v>-1371729.9500000002</v>
      </c>
      <c r="F16" s="21">
        <f>data!E204</f>
        <v>462652942.29999995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380394.09</v>
      </c>
      <c r="D24" s="21">
        <f>data!C209</f>
        <v>106156.49</v>
      </c>
      <c r="E24" s="21">
        <f>data!D209</f>
        <v>0</v>
      </c>
      <c r="F24" s="21">
        <f>data!E209</f>
        <v>486550.58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82922052.359999999</v>
      </c>
      <c r="D25" s="21">
        <f>data!C210</f>
        <v>11600258.379999971</v>
      </c>
      <c r="E25" s="21">
        <f>data!D210</f>
        <v>-14093.330000001901</v>
      </c>
      <c r="F25" s="21">
        <f>data!E210</f>
        <v>94536404.069999963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351554.83999999985</v>
      </c>
      <c r="D27" s="21">
        <f>data!C212</f>
        <v>91425.569999999978</v>
      </c>
      <c r="E27" s="21">
        <f>data!D212</f>
        <v>0</v>
      </c>
      <c r="F27" s="21">
        <f>data!E212</f>
        <v>442980.4099999998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82907987.830000013</v>
      </c>
      <c r="D28" s="21">
        <f>data!C213</f>
        <v>3152817.5600000294</v>
      </c>
      <c r="E28" s="21">
        <f>data!D213</f>
        <v>-757614.08000000019</v>
      </c>
      <c r="F28" s="21">
        <f>data!E213</f>
        <v>86818419.470000044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166561989.12</v>
      </c>
      <c r="D32" s="21">
        <f>data!C217</f>
        <v>14950658</v>
      </c>
      <c r="E32" s="21">
        <f>data!D217</f>
        <v>-771707.41000000213</v>
      </c>
      <c r="F32" s="21">
        <f>data!E217</f>
        <v>182284354.53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Swedish Issaquah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7595564.0999999996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221796970.37000003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57343961.280000001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4275852.8899999997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11866042.25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202395411.02000004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2179798.0700000003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499858035.88000005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416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3593458.8099999996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4979504.2300000004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8572963.0399999991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516026563.0200001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Swedish Issaquah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17363.43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100300282.11000001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77114495.560000002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2567536.2600000002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5936208.5899999999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68885.399999999994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31775780.230000019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46315057.899999999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2123129.75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305981688.39999998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2049292.66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100902301.13000001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5281472.46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462652942.29999995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182284354.53000003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280368587.76999992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192252.62000000011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192252.62000000011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312336620.61999995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Swedish Issaquah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4370047.0599999996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6449087.5700000003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8947623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19766757.629999999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33995686.609999999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8346749.580000001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250386614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10275729.140000001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303004779.32999998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303004779.32999998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-10434916.340000013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-10434916.340000013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312336620.61999995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Swedish Issaquah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315327331.29000002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404980510.47000009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720307841.76000011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7595564.0999999996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499858035.88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8572963.040000001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516026563.02000004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204281278.74000007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12978770.030000001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12978770.030000001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217260048.77000007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71476618.690000042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9381318.9999999963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4839787.2300000004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32235510.299999993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1817664.42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20802854.419999994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14950654.619999999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2987974.1500000004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6976991.0700000003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11568255.439999999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68529947.698306814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245567577.03830683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-28307528.268306762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-28307528.268306762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-28307528.268306762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Swedish Issaquah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6265.9900329888351</v>
      </c>
      <c r="D9" s="14">
        <f>data!D59</f>
        <v>0</v>
      </c>
      <c r="E9" s="14">
        <f>data!E59</f>
        <v>15702.189595149681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63.33000000000002</v>
      </c>
      <c r="D10" s="26">
        <f>data!D60</f>
        <v>0</v>
      </c>
      <c r="E10" s="26">
        <f>data!E60</f>
        <v>137.85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7679123.669999999</v>
      </c>
      <c r="D11" s="14">
        <f>data!D61</f>
        <v>0</v>
      </c>
      <c r="E11" s="14">
        <f>data!E61</f>
        <v>13788124.010000004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1007886</v>
      </c>
      <c r="D12" s="14">
        <f>data!D62</f>
        <v>0</v>
      </c>
      <c r="E12" s="14">
        <f>data!E62</f>
        <v>1809694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10978.44</v>
      </c>
      <c r="D13" s="14">
        <f>data!D63</f>
        <v>0</v>
      </c>
      <c r="E13" s="14">
        <f>data!E63</f>
        <v>17900.010000000002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91483.819999999992</v>
      </c>
      <c r="D14" s="14">
        <f>data!D64</f>
        <v>0</v>
      </c>
      <c r="E14" s="14">
        <f>data!E64</f>
        <v>1156730.8199999998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2974.58</v>
      </c>
      <c r="D15" s="14">
        <f>data!D65</f>
        <v>0</v>
      </c>
      <c r="E15" s="14">
        <f>data!E65</f>
        <v>2552.65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136753.25</v>
      </c>
      <c r="D16" s="14">
        <f>data!D66</f>
        <v>0</v>
      </c>
      <c r="E16" s="14">
        <f>data!E66</f>
        <v>369822.74999999994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246270</v>
      </c>
      <c r="D17" s="14">
        <f>data!D67</f>
        <v>0</v>
      </c>
      <c r="E17" s="14">
        <f>data!E67</f>
        <v>1457285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10395.39</v>
      </c>
      <c r="D18" s="14">
        <f>data!D68</f>
        <v>0</v>
      </c>
      <c r="E18" s="14">
        <f>data!E68</f>
        <v>39504.050000000003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37755.009999999995</v>
      </c>
      <c r="D19" s="14">
        <f>data!D69</f>
        <v>0</v>
      </c>
      <c r="E19" s="14">
        <f>data!E69</f>
        <v>97704.150000000009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9223620.1599999983</v>
      </c>
      <c r="D21" s="14">
        <f>data!D71</f>
        <v>0</v>
      </c>
      <c r="E21" s="14">
        <f>data!E71</f>
        <v>18739317.440000001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9018076</v>
      </c>
      <c r="D23" s="48">
        <f>+data!M669</f>
        <v>0</v>
      </c>
      <c r="E23" s="48">
        <f>+data!M670</f>
        <v>28050230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30319833.870000001</v>
      </c>
      <c r="D24" s="14">
        <f>data!D73</f>
        <v>0</v>
      </c>
      <c r="E24" s="14">
        <f>data!E73</f>
        <v>68528429.770000011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2298666.1</v>
      </c>
      <c r="D25" s="14">
        <f>data!D74</f>
        <v>0</v>
      </c>
      <c r="E25" s="14">
        <f>data!E74</f>
        <v>6639330.5000000596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32618499.970000003</v>
      </c>
      <c r="D26" s="14">
        <f>data!D75</f>
        <v>0</v>
      </c>
      <c r="E26" s="14">
        <f>data!E75</f>
        <v>75167760.27000007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11154.317420000005</v>
      </c>
      <c r="D28" s="14">
        <f>data!D76</f>
        <v>0</v>
      </c>
      <c r="E28" s="14">
        <f>data!E76</f>
        <v>66004.729093000002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45073.010789947184</v>
      </c>
      <c r="D29" s="14">
        <f>data!D77</f>
        <v>0</v>
      </c>
      <c r="E29" s="14">
        <f>data!E77</f>
        <v>112948.92755250214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1148.0672860521458</v>
      </c>
      <c r="D30" s="14">
        <f>data!D78</f>
        <v>0</v>
      </c>
      <c r="E30" s="14">
        <f>data!E78</f>
        <v>6793.5909785511194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2639.0662582812993</v>
      </c>
      <c r="D31" s="14">
        <f>data!D79</f>
        <v>0</v>
      </c>
      <c r="E31" s="14">
        <f>data!E79</f>
        <v>6619.7087808126025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35.799999999999997</v>
      </c>
      <c r="D32" s="84">
        <f>data!D80</f>
        <v>0</v>
      </c>
      <c r="E32" s="84">
        <f>data!E80</f>
        <v>76.740000000000009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Swedish Issaquah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2281</v>
      </c>
      <c r="D41" s="14">
        <f>data!K59</f>
        <v>-0.17962813851295323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1569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8.7899999999999991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37.04</v>
      </c>
      <c r="I42" s="26">
        <f>data!P60</f>
        <v>70.449999999999974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1259536.2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4230968.2100000009</v>
      </c>
      <c r="I43" s="14">
        <f>data!P61</f>
        <v>7393731.6500000013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165314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555315</v>
      </c>
      <c r="I44" s="14">
        <f>data!P62</f>
        <v>970429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979310.22000000009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1360718.3599999999</v>
      </c>
      <c r="I45" s="14">
        <f>data!P63</f>
        <v>39327.800000000003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63289.289999999994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496321.07999999996</v>
      </c>
      <c r="I46" s="14">
        <f>data!P64</f>
        <v>9251076.370000001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736.95</v>
      </c>
      <c r="I47" s="14">
        <f>data!P65</f>
        <v>2362.83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19169.400000000001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4356.8500000000004</v>
      </c>
      <c r="I48" s="14">
        <f>data!P66</f>
        <v>1213222.6499999999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142880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304127</v>
      </c>
      <c r="I49" s="14">
        <f>data!P67</f>
        <v>727086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2516.2899999999995</v>
      </c>
      <c r="I50" s="14">
        <f>data!P68</f>
        <v>31653.489999999998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1242.1100000000001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14500.5</v>
      </c>
      <c r="I51" s="14">
        <f>data!P69</f>
        <v>25351.66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-1129.28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2630741.2199999997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6969560.2400000002</v>
      </c>
      <c r="I53" s="14">
        <f>data!P71</f>
        <v>19653112.169999994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2578183</v>
      </c>
      <c r="D55" s="48">
        <f>+data!M676</f>
        <v>-67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6315905</v>
      </c>
      <c r="I55" s="48">
        <f>+data!M681</f>
        <v>19242042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6571280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21565420.529999997</v>
      </c>
      <c r="I56" s="14">
        <f>data!P73</f>
        <v>52147134.340000004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577155</v>
      </c>
      <c r="I57" s="14">
        <f>data!P74</f>
        <v>143715976.75999996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6571280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22142575.529999997</v>
      </c>
      <c r="I58" s="14">
        <f>data!P75</f>
        <v>195863111.09999996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6471.4782100000011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13774.791416000005</v>
      </c>
      <c r="I60" s="14">
        <f>data!P76</f>
        <v>32931.860953000003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1.6575506941478579E-3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666.0822124336047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1417.7817253564867</v>
      </c>
      <c r="I62" s="14">
        <f>data!P78</f>
        <v>3389.5388489811626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-0.44503909390095941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6.14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22.180000000000003</v>
      </c>
      <c r="I64" s="26">
        <f>data!P80</f>
        <v>34.81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Swedish Issaquah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20.25</v>
      </c>
      <c r="D74" s="26">
        <f>data!R60</f>
        <v>3.9099999999999997</v>
      </c>
      <c r="E74" s="26">
        <f>data!S60</f>
        <v>15.360000000000001</v>
      </c>
      <c r="F74" s="26">
        <f>data!T60</f>
        <v>3.24</v>
      </c>
      <c r="G74" s="26">
        <f>data!U60</f>
        <v>2.5899999999999994</v>
      </c>
      <c r="H74" s="26">
        <f>data!V60</f>
        <v>18.490000000000002</v>
      </c>
      <c r="I74" s="26">
        <f>data!W60</f>
        <v>6.25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2718564.46</v>
      </c>
      <c r="D75" s="14">
        <f>data!R61</f>
        <v>370787.54000000004</v>
      </c>
      <c r="E75" s="14">
        <f>data!S61</f>
        <v>1154366.2399999998</v>
      </c>
      <c r="F75" s="14">
        <f>data!T61</f>
        <v>363393.86999999994</v>
      </c>
      <c r="G75" s="14">
        <f>data!U61</f>
        <v>257592.83</v>
      </c>
      <c r="H75" s="14">
        <f>data!V61</f>
        <v>2378473.3299999996</v>
      </c>
      <c r="I75" s="14">
        <f>data!W61</f>
        <v>847858.04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356812</v>
      </c>
      <c r="D76" s="14">
        <f>data!R62</f>
        <v>48666</v>
      </c>
      <c r="E76" s="14">
        <f>data!S62</f>
        <v>151511</v>
      </c>
      <c r="F76" s="14">
        <f>data!T62</f>
        <v>47696</v>
      </c>
      <c r="G76" s="14">
        <f>data!U62</f>
        <v>33809</v>
      </c>
      <c r="H76" s="14">
        <f>data!V62</f>
        <v>312175</v>
      </c>
      <c r="I76" s="14">
        <f>data!W62</f>
        <v>111282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84712.5</v>
      </c>
      <c r="E77" s="14">
        <f>data!S63</f>
        <v>0</v>
      </c>
      <c r="F77" s="14">
        <f>data!T63</f>
        <v>0</v>
      </c>
      <c r="G77" s="14">
        <f>data!U63</f>
        <v>749048.36999999988</v>
      </c>
      <c r="H77" s="14">
        <f>data!V63</f>
        <v>0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61725.94000000001</v>
      </c>
      <c r="D78" s="14">
        <f>data!R64</f>
        <v>261300.22999999998</v>
      </c>
      <c r="E78" s="14">
        <f>data!S64</f>
        <v>4307974.6499999994</v>
      </c>
      <c r="F78" s="14">
        <f>data!T64</f>
        <v>141909.19</v>
      </c>
      <c r="G78" s="14">
        <f>data!U64</f>
        <v>916987.80999999994</v>
      </c>
      <c r="H78" s="14">
        <f>data!V64</f>
        <v>1119019.6500000001</v>
      </c>
      <c r="I78" s="14">
        <f>data!W64</f>
        <v>148865.62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652.59999999999991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525</v>
      </c>
      <c r="H79" s="14">
        <f>data!V65</f>
        <v>904.6099999999999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5935.52</v>
      </c>
      <c r="D80" s="14">
        <f>data!R66</f>
        <v>1693.1399999999999</v>
      </c>
      <c r="E80" s="14">
        <f>data!S66</f>
        <v>257409.90999999997</v>
      </c>
      <c r="F80" s="14">
        <f>data!T66</f>
        <v>85.440000000000012</v>
      </c>
      <c r="G80" s="14">
        <f>data!U66</f>
        <v>4927122.129999999</v>
      </c>
      <c r="H80" s="14">
        <f>data!V66</f>
        <v>802438.07000000018</v>
      </c>
      <c r="I80" s="14">
        <f>data!W66</f>
        <v>269083.73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359720</v>
      </c>
      <c r="D81" s="14">
        <f>data!R67</f>
        <v>0</v>
      </c>
      <c r="E81" s="14">
        <f>data!S67</f>
        <v>205608</v>
      </c>
      <c r="F81" s="14">
        <f>data!T67</f>
        <v>47364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361.35</v>
      </c>
      <c r="D82" s="14">
        <f>data!R68</f>
        <v>28.48</v>
      </c>
      <c r="E82" s="14">
        <f>data!S68</f>
        <v>15212.440000000002</v>
      </c>
      <c r="F82" s="14">
        <f>data!T68</f>
        <v>275.08999999999992</v>
      </c>
      <c r="G82" s="14">
        <f>data!U68</f>
        <v>3225.3900000000003</v>
      </c>
      <c r="H82" s="14">
        <f>data!V68</f>
        <v>255.74</v>
      </c>
      <c r="I82" s="14">
        <f>data!W68</f>
        <v>21.92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3628.76</v>
      </c>
      <c r="D83" s="14">
        <f>data!R69</f>
        <v>3621.8399999999997</v>
      </c>
      <c r="E83" s="14">
        <f>data!S69</f>
        <v>7286.66</v>
      </c>
      <c r="F83" s="14">
        <f>data!T69</f>
        <v>749.25</v>
      </c>
      <c r="G83" s="14">
        <f>data!U69</f>
        <v>13126.419999999998</v>
      </c>
      <c r="H83" s="14">
        <f>data!V69</f>
        <v>1601.62</v>
      </c>
      <c r="I83" s="14">
        <f>data!W69</f>
        <v>504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3507400.63</v>
      </c>
      <c r="D85" s="14">
        <f>data!R71</f>
        <v>770809.73</v>
      </c>
      <c r="E85" s="14">
        <f>data!S71</f>
        <v>6099368.8999999994</v>
      </c>
      <c r="F85" s="14">
        <f>data!T71</f>
        <v>601472.83999999985</v>
      </c>
      <c r="G85" s="14">
        <f>data!U71</f>
        <v>6901436.9499999983</v>
      </c>
      <c r="H85" s="14">
        <f>data!V71</f>
        <v>4614868.0199999996</v>
      </c>
      <c r="I85" s="14">
        <f>data!W71</f>
        <v>1377615.31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5082392</v>
      </c>
      <c r="D87" s="48">
        <f>+data!M683</f>
        <v>1249426</v>
      </c>
      <c r="E87" s="48">
        <f>+data!M684</f>
        <v>4736980</v>
      </c>
      <c r="F87" s="48">
        <f>+data!M685</f>
        <v>766763</v>
      </c>
      <c r="G87" s="48">
        <f>+data!M686</f>
        <v>3808881</v>
      </c>
      <c r="H87" s="48">
        <f>+data!M687</f>
        <v>2947621</v>
      </c>
      <c r="I87" s="48">
        <f>+data!M688</f>
        <v>816434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4099470</v>
      </c>
      <c r="D88" s="14">
        <f>data!R73</f>
        <v>13217351.08</v>
      </c>
      <c r="E88" s="14">
        <f>data!S73</f>
        <v>-25137.88</v>
      </c>
      <c r="F88" s="14">
        <f>data!T73</f>
        <v>907299.07000000018</v>
      </c>
      <c r="G88" s="14">
        <f>data!U73</f>
        <v>21096873.030000001</v>
      </c>
      <c r="H88" s="14">
        <f>data!V73</f>
        <v>29426719.850000001</v>
      </c>
      <c r="I88" s="14">
        <f>data!W73</f>
        <v>1475250.8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10111444</v>
      </c>
      <c r="D89" s="14">
        <f>data!R74</f>
        <v>38021886.879999995</v>
      </c>
      <c r="E89" s="14">
        <f>data!S74</f>
        <v>25137.88</v>
      </c>
      <c r="F89" s="14">
        <f>data!T74</f>
        <v>2153457.37</v>
      </c>
      <c r="G89" s="14">
        <f>data!U74</f>
        <v>22761636.719999999</v>
      </c>
      <c r="H89" s="14">
        <f>data!V74</f>
        <v>19007619.989999998</v>
      </c>
      <c r="I89" s="14">
        <f>data!W74</f>
        <v>10389147.4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14210914</v>
      </c>
      <c r="D90" s="14">
        <f>data!R75</f>
        <v>51239237.959999993</v>
      </c>
      <c r="E90" s="14">
        <f>data!S75</f>
        <v>0</v>
      </c>
      <c r="F90" s="14">
        <f>data!T75</f>
        <v>3060756.4400000004</v>
      </c>
      <c r="G90" s="14">
        <f>data!U75</f>
        <v>43858509.75</v>
      </c>
      <c r="H90" s="14">
        <f>data!V75</f>
        <v>48434339.840000004</v>
      </c>
      <c r="I90" s="14">
        <f>data!W75</f>
        <v>11864398.200000001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16292.792982000008</v>
      </c>
      <c r="D92" s="14">
        <f>data!R76</f>
        <v>0</v>
      </c>
      <c r="E92" s="14">
        <f>data!S76</f>
        <v>9312.6123619999998</v>
      </c>
      <c r="F92" s="14">
        <f>data!T76</f>
        <v>2145.2473450000002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1676.9491056006</v>
      </c>
      <c r="D94" s="14">
        <f>data!R78</f>
        <v>0</v>
      </c>
      <c r="E94" s="14">
        <f>data!S78</f>
        <v>958.50827961259506</v>
      </c>
      <c r="F94" s="14">
        <f>data!T78</f>
        <v>220.80134575233569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13.44</v>
      </c>
      <c r="D96" s="84">
        <f>data!R80</f>
        <v>0.02</v>
      </c>
      <c r="E96" s="84">
        <f>data!S80</f>
        <v>0</v>
      </c>
      <c r="F96" s="84">
        <f>data!T80</f>
        <v>3</v>
      </c>
      <c r="G96" s="84">
        <f>data!U80</f>
        <v>0</v>
      </c>
      <c r="H96" s="84">
        <f>data!V80</f>
        <v>3.8600000000000003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Swedish Issaquah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15.799999999999999</v>
      </c>
      <c r="D106" s="26">
        <f>data!Y60</f>
        <v>33.760000000000005</v>
      </c>
      <c r="E106" s="26">
        <f>data!Z60</f>
        <v>0</v>
      </c>
      <c r="F106" s="26">
        <f>data!AA60</f>
        <v>1.17</v>
      </c>
      <c r="G106" s="26">
        <f>data!AB60</f>
        <v>21.520000000000003</v>
      </c>
      <c r="H106" s="26">
        <f>data!AC60</f>
        <v>14.43</v>
      </c>
      <c r="I106" s="26">
        <f>data!AD60</f>
        <v>0.96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1933447.79</v>
      </c>
      <c r="D107" s="14">
        <f>data!Y61</f>
        <v>3168423.0100000007</v>
      </c>
      <c r="E107" s="14">
        <f>data!Z61</f>
        <v>0</v>
      </c>
      <c r="F107" s="14">
        <f>data!AA61</f>
        <v>155129.92000000001</v>
      </c>
      <c r="G107" s="14">
        <f>data!AB61</f>
        <v>2664501.0599999996</v>
      </c>
      <c r="H107" s="14">
        <f>data!AC61</f>
        <v>1709470.0299999998</v>
      </c>
      <c r="I107" s="14">
        <f>data!AD61</f>
        <v>130640.49000000002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253765</v>
      </c>
      <c r="D108" s="14">
        <f>data!Y62</f>
        <v>415856</v>
      </c>
      <c r="E108" s="14">
        <f>data!Z62</f>
        <v>0</v>
      </c>
      <c r="F108" s="14">
        <f>data!AA62</f>
        <v>20361</v>
      </c>
      <c r="G108" s="14">
        <f>data!AB62</f>
        <v>349716</v>
      </c>
      <c r="H108" s="14">
        <f>data!AC62</f>
        <v>224368</v>
      </c>
      <c r="I108" s="14">
        <f>data!AD62</f>
        <v>17147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175279.09</v>
      </c>
      <c r="H109" s="14">
        <f>data!AC63</f>
        <v>7000.02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511966.55000000005</v>
      </c>
      <c r="D110" s="14">
        <f>data!Y64</f>
        <v>518516.41000000003</v>
      </c>
      <c r="E110" s="14">
        <f>data!Z64</f>
        <v>0</v>
      </c>
      <c r="F110" s="14">
        <f>data!AA64</f>
        <v>56536.65</v>
      </c>
      <c r="G110" s="14">
        <f>data!AB64</f>
        <v>10178663.41</v>
      </c>
      <c r="H110" s="14">
        <f>data!AC64</f>
        <v>197387.02000000002</v>
      </c>
      <c r="I110" s="14">
        <f>data!AD64</f>
        <v>14392.44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600</v>
      </c>
      <c r="H111" s="14">
        <f>data!AC65</f>
        <v>1166.6300000000001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304332.51</v>
      </c>
      <c r="D112" s="14">
        <f>data!Y66</f>
        <v>1053969.4400000002</v>
      </c>
      <c r="E112" s="14">
        <f>data!Z66</f>
        <v>0</v>
      </c>
      <c r="F112" s="14">
        <f>data!AA66</f>
        <v>23952.720000000001</v>
      </c>
      <c r="G112" s="14">
        <f>data!AB66</f>
        <v>75255.600000000006</v>
      </c>
      <c r="H112" s="14">
        <f>data!AC66</f>
        <v>4101.8500000000004</v>
      </c>
      <c r="I112" s="14">
        <f>data!AD66</f>
        <v>191.9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77108</v>
      </c>
      <c r="D113" s="14">
        <f>data!Y67</f>
        <v>276443</v>
      </c>
      <c r="E113" s="14">
        <f>data!Z67</f>
        <v>0</v>
      </c>
      <c r="F113" s="14">
        <f>data!AA67</f>
        <v>0</v>
      </c>
      <c r="G113" s="14">
        <f>data!AB67</f>
        <v>101199</v>
      </c>
      <c r="H113" s="14">
        <f>data!AC67</f>
        <v>43797</v>
      </c>
      <c r="I113" s="14">
        <f>data!AD67</f>
        <v>24421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518.54999999999995</v>
      </c>
      <c r="D114" s="14">
        <f>data!Y68</f>
        <v>7594.45</v>
      </c>
      <c r="E114" s="14">
        <f>data!Z68</f>
        <v>0</v>
      </c>
      <c r="F114" s="14">
        <f>data!AA68</f>
        <v>0</v>
      </c>
      <c r="G114" s="14">
        <f>data!AB68</f>
        <v>62299.5</v>
      </c>
      <c r="H114" s="14">
        <f>data!AC68</f>
        <v>4478.3499999999995</v>
      </c>
      <c r="I114" s="14">
        <f>data!AD68</f>
        <v>5.0200000000000005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1973.75</v>
      </c>
      <c r="D115" s="14">
        <f>data!Y69</f>
        <v>21438.010000000002</v>
      </c>
      <c r="E115" s="14">
        <f>data!Z69</f>
        <v>0</v>
      </c>
      <c r="F115" s="14">
        <f>data!AA69</f>
        <v>0</v>
      </c>
      <c r="G115" s="14">
        <f>data!AB69</f>
        <v>307670.49</v>
      </c>
      <c r="H115" s="14">
        <f>data!AC69</f>
        <v>6177.27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-41957.07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3083112.1499999994</v>
      </c>
      <c r="D117" s="14">
        <f>data!Y71</f>
        <v>5462240.3200000012</v>
      </c>
      <c r="E117" s="14">
        <f>data!Z71</f>
        <v>0</v>
      </c>
      <c r="F117" s="14">
        <f>data!AA71</f>
        <v>255980.29</v>
      </c>
      <c r="G117" s="14">
        <f>data!AB71</f>
        <v>13873227.079999998</v>
      </c>
      <c r="H117" s="14">
        <f>data!AC71</f>
        <v>2197946.17</v>
      </c>
      <c r="I117" s="14">
        <f>data!AD71</f>
        <v>186797.85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2518607</v>
      </c>
      <c r="D119" s="48">
        <f>+data!M690</f>
        <v>5329117</v>
      </c>
      <c r="E119" s="48">
        <f>+data!M691</f>
        <v>0</v>
      </c>
      <c r="F119" s="48">
        <f>+data!M692</f>
        <v>149825</v>
      </c>
      <c r="G119" s="48">
        <f>+data!M693</f>
        <v>8537593</v>
      </c>
      <c r="H119" s="48">
        <f>+data!M694</f>
        <v>1694892</v>
      </c>
      <c r="I119" s="48">
        <f>+data!M695</f>
        <v>330042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5554045.1600000001</v>
      </c>
      <c r="D120" s="14">
        <f>data!Y73</f>
        <v>3947234.5400000005</v>
      </c>
      <c r="E120" s="14">
        <f>data!Z73</f>
        <v>0</v>
      </c>
      <c r="F120" s="14">
        <f>data!AA73</f>
        <v>333411.88</v>
      </c>
      <c r="G120" s="14">
        <f>data!AB73</f>
        <v>19448443.650000002</v>
      </c>
      <c r="H120" s="14">
        <f>data!AC73</f>
        <v>17059876</v>
      </c>
      <c r="I120" s="14">
        <f>data!AD73</f>
        <v>1289115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20474281.259999998</v>
      </c>
      <c r="D121" s="14">
        <f>data!Y74</f>
        <v>21542561.849999998</v>
      </c>
      <c r="E121" s="14">
        <f>data!Z74</f>
        <v>0</v>
      </c>
      <c r="F121" s="14">
        <f>data!AA74</f>
        <v>1666534.4600000002</v>
      </c>
      <c r="G121" s="14">
        <f>data!AB74</f>
        <v>38821120.829999998</v>
      </c>
      <c r="H121" s="14">
        <f>data!AC74</f>
        <v>1914190</v>
      </c>
      <c r="I121" s="14">
        <f>data!AD74</f>
        <v>49105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26028326.419999998</v>
      </c>
      <c r="D122" s="14">
        <f>data!Y75</f>
        <v>25489796.389999997</v>
      </c>
      <c r="E122" s="14">
        <f>data!Z75</f>
        <v>0</v>
      </c>
      <c r="F122" s="14">
        <f>data!AA75</f>
        <v>1999946.3400000003</v>
      </c>
      <c r="G122" s="14">
        <f>data!AB75</f>
        <v>58269564.480000004</v>
      </c>
      <c r="H122" s="14">
        <f>data!AC75</f>
        <v>18974066</v>
      </c>
      <c r="I122" s="14">
        <f>data!AD75</f>
        <v>1338220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3492.4583689999999</v>
      </c>
      <c r="D124" s="14">
        <f>data!Y76</f>
        <v>12520.903496000006</v>
      </c>
      <c r="E124" s="14">
        <f>data!Z76</f>
        <v>0</v>
      </c>
      <c r="F124" s="14">
        <f>data!AA76</f>
        <v>0</v>
      </c>
      <c r="G124" s="14">
        <f>data!AB76</f>
        <v>4583.5959640000001</v>
      </c>
      <c r="H124" s="14">
        <f>data!AC76</f>
        <v>1983.6810480000004</v>
      </c>
      <c r="I124" s="14">
        <f>data!AD76</f>
        <v>1106.099432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359.46414741243149</v>
      </c>
      <c r="D126" s="14">
        <f>data!Y78</f>
        <v>1288.7242808599888</v>
      </c>
      <c r="E126" s="14">
        <f>data!Z78</f>
        <v>0</v>
      </c>
      <c r="F126" s="14">
        <f>data!AA78</f>
        <v>0</v>
      </c>
      <c r="G126" s="14">
        <f>data!AB78</f>
        <v>471.77038097496126</v>
      </c>
      <c r="H126" s="14">
        <f>data!AC78</f>
        <v>204.17200187319361</v>
      </c>
      <c r="I126" s="14">
        <f>data!AD78</f>
        <v>113.84619293002507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7.0000000000000007E-2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0.96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Swedish Issaquah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14.879999999999997</v>
      </c>
      <c r="D138" s="26">
        <f>data!AF60</f>
        <v>0</v>
      </c>
      <c r="E138" s="26">
        <f>data!AG60</f>
        <v>48.41</v>
      </c>
      <c r="F138" s="26">
        <f>data!AH60</f>
        <v>0</v>
      </c>
      <c r="G138" s="26">
        <f>data!AI60</f>
        <v>0</v>
      </c>
      <c r="H138" s="26">
        <f>data!AJ60</f>
        <v>6.78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1585991.57</v>
      </c>
      <c r="D139" s="14">
        <f>data!AF61</f>
        <v>0</v>
      </c>
      <c r="E139" s="14">
        <f>data!AG61</f>
        <v>4945021.7200000007</v>
      </c>
      <c r="F139" s="14">
        <f>data!AH61</f>
        <v>0</v>
      </c>
      <c r="G139" s="14">
        <f>data!AI61</f>
        <v>0</v>
      </c>
      <c r="H139" s="14">
        <f>data!AJ61</f>
        <v>773764.78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208162</v>
      </c>
      <c r="D140" s="14">
        <f>data!AF62</f>
        <v>0</v>
      </c>
      <c r="E140" s="14">
        <f>data!AG62</f>
        <v>649035</v>
      </c>
      <c r="F140" s="14">
        <f>data!AH62</f>
        <v>0</v>
      </c>
      <c r="G140" s="14">
        <f>data!AI62</f>
        <v>0</v>
      </c>
      <c r="H140" s="14">
        <f>data!AJ62</f>
        <v>101557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866893.94000000018</v>
      </c>
      <c r="F141" s="14">
        <f>data!AH63</f>
        <v>0</v>
      </c>
      <c r="G141" s="14">
        <f>data!AI63</f>
        <v>0</v>
      </c>
      <c r="H141" s="14">
        <f>data!AJ63</f>
        <v>1200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10036.959999999999</v>
      </c>
      <c r="D142" s="14">
        <f>data!AF64</f>
        <v>0</v>
      </c>
      <c r="E142" s="14">
        <f>data!AG64</f>
        <v>730424.31999999995</v>
      </c>
      <c r="F142" s="14">
        <f>data!AH64</f>
        <v>0</v>
      </c>
      <c r="G142" s="14">
        <f>data!AI64</f>
        <v>0</v>
      </c>
      <c r="H142" s="14">
        <f>data!AJ64</f>
        <v>92521.81</v>
      </c>
      <c r="I142" s="14">
        <f>data!AK64</f>
        <v>0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600</v>
      </c>
      <c r="D143" s="14">
        <f>data!AF65</f>
        <v>0</v>
      </c>
      <c r="E143" s="14">
        <f>data!AG65</f>
        <v>1618.51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2961.89</v>
      </c>
      <c r="D144" s="14">
        <f>data!AF66</f>
        <v>0</v>
      </c>
      <c r="E144" s="14">
        <f>data!AG66</f>
        <v>9924.81</v>
      </c>
      <c r="F144" s="14">
        <f>data!AH66</f>
        <v>0</v>
      </c>
      <c r="G144" s="14">
        <f>data!AI66</f>
        <v>0</v>
      </c>
      <c r="H144" s="14">
        <f>data!AJ66</f>
        <v>191252.27000000002</v>
      </c>
      <c r="I144" s="14">
        <f>data!AK66</f>
        <v>0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157753</v>
      </c>
      <c r="D145" s="14">
        <f>data!AF67</f>
        <v>0</v>
      </c>
      <c r="E145" s="14">
        <f>data!AG67</f>
        <v>437472</v>
      </c>
      <c r="F145" s="14">
        <f>data!AH67</f>
        <v>0</v>
      </c>
      <c r="G145" s="14">
        <f>data!AI67</f>
        <v>0</v>
      </c>
      <c r="H145" s="14">
        <f>data!AJ67</f>
        <v>26767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1068.8599999999999</v>
      </c>
      <c r="D146" s="14">
        <f>data!AF68</f>
        <v>0</v>
      </c>
      <c r="E146" s="14">
        <f>data!AG68</f>
        <v>2248.81</v>
      </c>
      <c r="F146" s="14">
        <f>data!AH68</f>
        <v>0</v>
      </c>
      <c r="G146" s="14">
        <f>data!AI68</f>
        <v>0</v>
      </c>
      <c r="H146" s="14">
        <f>data!AJ68</f>
        <v>373.36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22159.25</v>
      </c>
      <c r="D147" s="14">
        <f>data!AF69</f>
        <v>0</v>
      </c>
      <c r="E147" s="14">
        <f>data!AG69</f>
        <v>73825.34</v>
      </c>
      <c r="F147" s="14">
        <f>data!AH69</f>
        <v>0</v>
      </c>
      <c r="G147" s="14">
        <f>data!AI69</f>
        <v>0</v>
      </c>
      <c r="H147" s="14">
        <f>data!AJ69</f>
        <v>856.9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-1132.5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1987601.03</v>
      </c>
      <c r="D149" s="14">
        <f>data!AF71</f>
        <v>0</v>
      </c>
      <c r="E149" s="14">
        <f>data!AG71</f>
        <v>7716464.4500000002</v>
      </c>
      <c r="F149" s="14">
        <f>data!AH71</f>
        <v>0</v>
      </c>
      <c r="G149" s="14">
        <f>data!AI71</f>
        <v>0</v>
      </c>
      <c r="H149" s="14">
        <f>data!AJ71</f>
        <v>1188293.1200000001</v>
      </c>
      <c r="I149" s="14">
        <f>data!AK71</f>
        <v>0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2405510</v>
      </c>
      <c r="D151" s="48">
        <f>+data!M697</f>
        <v>0</v>
      </c>
      <c r="E151" s="48">
        <f>+data!M698</f>
        <v>8730157</v>
      </c>
      <c r="F151" s="48">
        <f>+data!M699</f>
        <v>0</v>
      </c>
      <c r="G151" s="48">
        <f>+data!M700</f>
        <v>0</v>
      </c>
      <c r="H151" s="48">
        <f>+data!M701</f>
        <v>871365</v>
      </c>
      <c r="I151" s="48">
        <f>+data!M702</f>
        <v>0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4798132.99</v>
      </c>
      <c r="D152" s="14">
        <f>data!AF73</f>
        <v>0</v>
      </c>
      <c r="E152" s="14">
        <f>data!AG73</f>
        <v>13446537.609999999</v>
      </c>
      <c r="F152" s="14">
        <f>data!AH73</f>
        <v>0</v>
      </c>
      <c r="G152" s="14">
        <f>data!AI73</f>
        <v>0</v>
      </c>
      <c r="H152" s="14">
        <f>data!AJ73</f>
        <v>750</v>
      </c>
      <c r="I152" s="14">
        <f>data!AK73</f>
        <v>0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2472397.0099999998</v>
      </c>
      <c r="D153" s="14">
        <f>data!AF74</f>
        <v>0</v>
      </c>
      <c r="E153" s="14">
        <f>data!AG74</f>
        <v>57036547.719999999</v>
      </c>
      <c r="F153" s="14">
        <f>data!AH74</f>
        <v>0</v>
      </c>
      <c r="G153" s="14">
        <f>data!AI74</f>
        <v>0</v>
      </c>
      <c r="H153" s="14">
        <f>data!AJ74</f>
        <v>5214512.24</v>
      </c>
      <c r="I153" s="14">
        <f>data!AK74</f>
        <v>0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7270530</v>
      </c>
      <c r="D154" s="14">
        <f>data!AF75</f>
        <v>0</v>
      </c>
      <c r="E154" s="14">
        <f>data!AG75</f>
        <v>70483085.329999998</v>
      </c>
      <c r="F154" s="14">
        <f>data!AH75</f>
        <v>0</v>
      </c>
      <c r="G154" s="14">
        <f>data!AI75</f>
        <v>0</v>
      </c>
      <c r="H154" s="14">
        <f>data!AJ75</f>
        <v>5215262.24</v>
      </c>
      <c r="I154" s="14">
        <f>data!AK75</f>
        <v>0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7145.0837240000001</v>
      </c>
      <c r="D156" s="14">
        <f>data!AF76</f>
        <v>0</v>
      </c>
      <c r="E156" s="14">
        <f>data!AG76</f>
        <v>19814.421544999994</v>
      </c>
      <c r="F156" s="14">
        <f>data!AH76</f>
        <v>0</v>
      </c>
      <c r="G156" s="14">
        <f>data!AI76</f>
        <v>0</v>
      </c>
      <c r="H156" s="14">
        <f>data!AJ76</f>
        <v>1212.3392289999999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735.41361346950407</v>
      </c>
      <c r="D158" s="14">
        <f>data!AF78</f>
        <v>0</v>
      </c>
      <c r="E158" s="14">
        <f>data!AG78</f>
        <v>2039.4156191998793</v>
      </c>
      <c r="F158" s="14">
        <f>data!AH78</f>
        <v>0</v>
      </c>
      <c r="G158" s="14">
        <f>data!AI78</f>
        <v>0</v>
      </c>
      <c r="H158" s="14">
        <f>data!AJ78</f>
        <v>124.78101133440582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27.110000000000003</v>
      </c>
      <c r="F160" s="26">
        <f>data!AH80</f>
        <v>0</v>
      </c>
      <c r="G160" s="26">
        <f>data!AI80</f>
        <v>0</v>
      </c>
      <c r="H160" s="26">
        <f>data!AJ80</f>
        <v>2.6399999999999997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Swedish Issaquah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Swedish Issaquah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158021.94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0.62</v>
      </c>
      <c r="G202" s="26">
        <f>data!AW60</f>
        <v>0</v>
      </c>
      <c r="H202" s="26">
        <f>data!AX60</f>
        <v>0</v>
      </c>
      <c r="I202" s="26">
        <f>data!AY60</f>
        <v>25.03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73929.25</v>
      </c>
      <c r="G203" s="14">
        <f>data!AW61</f>
        <v>0</v>
      </c>
      <c r="H203" s="14">
        <f>data!AX61</f>
        <v>0</v>
      </c>
      <c r="I203" s="14">
        <f>data!AY61</f>
        <v>1448024.2600000002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9703</v>
      </c>
      <c r="G204" s="14">
        <f>data!AW62</f>
        <v>0</v>
      </c>
      <c r="H204" s="14">
        <f>data!AX62</f>
        <v>0</v>
      </c>
      <c r="I204" s="14">
        <f>data!AY62</f>
        <v>190053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237395.11000000004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667.78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147.58000000000001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86390.99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23161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303597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1851.7500000000002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60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9144.1200000000008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-72658.69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23368.58</v>
      </c>
      <c r="E213" s="14">
        <f>data!AU71</f>
        <v>0</v>
      </c>
      <c r="F213" s="14">
        <f>data!AV71</f>
        <v>83632.25</v>
      </c>
      <c r="G213" s="14">
        <f>data!AW71</f>
        <v>0</v>
      </c>
      <c r="H213" s="14">
        <f>data!AX71</f>
        <v>0</v>
      </c>
      <c r="I213" s="14">
        <f>data!AY71</f>
        <v>2204465.3200000008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218389</v>
      </c>
      <c r="E215" s="48">
        <f>+data!M712</f>
        <v>0</v>
      </c>
      <c r="F215" s="48">
        <f>+data!M713</f>
        <v>42459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119860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84696</v>
      </c>
      <c r="E217" s="14">
        <f>data!AU74</f>
        <v>0</v>
      </c>
      <c r="F217" s="14">
        <f>data!AV74</f>
        <v>3105.5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84696</v>
      </c>
      <c r="E218" s="14">
        <f>data!AU75</f>
        <v>0</v>
      </c>
      <c r="F218" s="14">
        <f>data!AV75</f>
        <v>122965.5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1049.050706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13750.787897000002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107.97440592904582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0.56999999999999995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Swedish Issaquah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677159.32545400038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5.71</v>
      </c>
      <c r="D234" s="26">
        <f>data!BA60</f>
        <v>1.4100000000000001</v>
      </c>
      <c r="E234" s="26">
        <f>data!BB60</f>
        <v>18.259999999999998</v>
      </c>
      <c r="F234" s="26">
        <f>data!BC60</f>
        <v>0</v>
      </c>
      <c r="G234" s="26">
        <f>data!BD60</f>
        <v>0.03</v>
      </c>
      <c r="H234" s="26">
        <f>data!BE60</f>
        <v>24.660000000000004</v>
      </c>
      <c r="I234" s="26">
        <f>data!BF60</f>
        <v>33.51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319476.15999999997</v>
      </c>
      <c r="D235" s="14">
        <f>data!BA61</f>
        <v>54237.14</v>
      </c>
      <c r="E235" s="14">
        <f>data!BB61</f>
        <v>2068678.6099999999</v>
      </c>
      <c r="F235" s="14">
        <f>data!BC61</f>
        <v>0</v>
      </c>
      <c r="G235" s="14">
        <f>data!BD61</f>
        <v>1294.4299999999998</v>
      </c>
      <c r="H235" s="14">
        <f>data!BE61</f>
        <v>1730847.5000000002</v>
      </c>
      <c r="I235" s="14">
        <f>data!BF61</f>
        <v>1847313.1199999999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41931</v>
      </c>
      <c r="D236" s="14">
        <f>data!BA62</f>
        <v>7119</v>
      </c>
      <c r="E236" s="14">
        <f>data!BB62</f>
        <v>271514</v>
      </c>
      <c r="F236" s="14">
        <f>data!BC62</f>
        <v>0</v>
      </c>
      <c r="G236" s="14">
        <f>data!BD62</f>
        <v>170</v>
      </c>
      <c r="H236" s="14">
        <f>data!BE62</f>
        <v>227174</v>
      </c>
      <c r="I236" s="14">
        <f>data!BF62</f>
        <v>242460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5601.1400000000012</v>
      </c>
      <c r="F237" s="14">
        <f>data!BC63</f>
        <v>0</v>
      </c>
      <c r="G237" s="14">
        <f>data!BD63</f>
        <v>0</v>
      </c>
      <c r="H237" s="14">
        <f>data!BE63</f>
        <v>170003.06999999998</v>
      </c>
      <c r="I237" s="14">
        <f>data!BF63</f>
        <v>48317.780000000006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283391.52</v>
      </c>
      <c r="D238" s="14">
        <f>data!BA64</f>
        <v>9526</v>
      </c>
      <c r="E238" s="14">
        <f>data!BB64</f>
        <v>1710.48</v>
      </c>
      <c r="F238" s="14">
        <f>data!BC64</f>
        <v>0</v>
      </c>
      <c r="G238" s="14">
        <f>data!BD64</f>
        <v>125195.98</v>
      </c>
      <c r="H238" s="14">
        <f>data!BE64</f>
        <v>344357.65999999992</v>
      </c>
      <c r="I238" s="14">
        <f>data!BF64</f>
        <v>277295.07999999996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1110.23</v>
      </c>
      <c r="D239" s="14">
        <f>data!BA65</f>
        <v>0</v>
      </c>
      <c r="E239" s="14">
        <f>data!BB65</f>
        <v>4055.8599999999997</v>
      </c>
      <c r="F239" s="14">
        <f>data!BC65</f>
        <v>0</v>
      </c>
      <c r="G239" s="14">
        <f>data!BD65</f>
        <v>0</v>
      </c>
      <c r="H239" s="14">
        <f>data!BE65</f>
        <v>1478107.92</v>
      </c>
      <c r="I239" s="14">
        <f>data!BF65</f>
        <v>304359.11000000004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10091.600000000002</v>
      </c>
      <c r="D240" s="14">
        <f>data!BA66</f>
        <v>783041.37</v>
      </c>
      <c r="E240" s="14">
        <f>data!BB66</f>
        <v>23968.19</v>
      </c>
      <c r="F240" s="14">
        <f>data!BC66</f>
        <v>0</v>
      </c>
      <c r="G240" s="14">
        <f>data!BD66</f>
        <v>41884.01</v>
      </c>
      <c r="H240" s="14">
        <f>data!BE66</f>
        <v>2348899.1100000003</v>
      </c>
      <c r="I240" s="14">
        <f>data!BF66</f>
        <v>466832.52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17415</v>
      </c>
      <c r="E241" s="14">
        <f>data!BB67</f>
        <v>1989</v>
      </c>
      <c r="F241" s="14">
        <f>data!BC67</f>
        <v>0</v>
      </c>
      <c r="G241" s="14">
        <f>data!BD67</f>
        <v>172953</v>
      </c>
      <c r="H241" s="14">
        <f>data!BE67</f>
        <v>8773509</v>
      </c>
      <c r="I241" s="14">
        <f>data!BF67</f>
        <v>91424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1207.6799999999998</v>
      </c>
      <c r="H242" s="14">
        <f>data!BE68</f>
        <v>4388.33</v>
      </c>
      <c r="I242" s="14">
        <f>data!BF68</f>
        <v>995.27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152883.19</v>
      </c>
      <c r="F243" s="14">
        <f>data!BC69</f>
        <v>0</v>
      </c>
      <c r="G243" s="14">
        <f>data!BD69</f>
        <v>15</v>
      </c>
      <c r="H243" s="14">
        <f>data!BE69</f>
        <v>11721.32</v>
      </c>
      <c r="I243" s="14">
        <f>data!BF69</f>
        <v>14929.939999999999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-396714.08999999997</v>
      </c>
      <c r="D244" s="14">
        <f>-data!BA70</f>
        <v>0</v>
      </c>
      <c r="E244" s="14">
        <f>-data!BB70</f>
        <v>948382.8</v>
      </c>
      <c r="F244" s="14">
        <f>-data!BC70</f>
        <v>0</v>
      </c>
      <c r="G244" s="14">
        <f>-data!BD70</f>
        <v>0</v>
      </c>
      <c r="H244" s="14">
        <f>-data!BE70</f>
        <v>-127017.53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259286.41999999993</v>
      </c>
      <c r="D245" s="14">
        <f>data!BA71</f>
        <v>871338.51</v>
      </c>
      <c r="E245" s="14">
        <f>data!BB71</f>
        <v>3478783.2699999996</v>
      </c>
      <c r="F245" s="14">
        <f>data!BC71</f>
        <v>0</v>
      </c>
      <c r="G245" s="14">
        <f>data!BD71</f>
        <v>342720.1</v>
      </c>
      <c r="H245" s="14">
        <f>data!BE71</f>
        <v>14961990.380000003</v>
      </c>
      <c r="I245" s="14">
        <f>data!BF71</f>
        <v>3293926.82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788.77935400000001</v>
      </c>
      <c r="E252" s="85">
        <f>data!BB76</f>
        <v>90.09393</v>
      </c>
      <c r="F252" s="85">
        <f>data!BC76</f>
        <v>0</v>
      </c>
      <c r="G252" s="85">
        <f>data!BD76</f>
        <v>7833.5434339999993</v>
      </c>
      <c r="H252" s="85">
        <f>data!BE76</f>
        <v>397378.16914100031</v>
      </c>
      <c r="I252" s="85">
        <f>data!BF76</f>
        <v>4140.8763310000004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81.185763157235357</v>
      </c>
      <c r="E254" s="85">
        <f>data!BB78</f>
        <v>9.2729917762078511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Swedish Issaquah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1.77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202189.82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26537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43.8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1184.2299999999998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3210.01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122.33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431.12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0</v>
      </c>
      <c r="D277" s="14">
        <f>data!BH71</f>
        <v>233595.98</v>
      </c>
      <c r="E277" s="14">
        <f>data!BI71</f>
        <v>0</v>
      </c>
      <c r="F277" s="14">
        <f>data!BJ71</f>
        <v>122.33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Swedish Issaquah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11.3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1.47</v>
      </c>
      <c r="I298" s="26">
        <f>data!BT60</f>
        <v>0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2059723.81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76791.850000000006</v>
      </c>
      <c r="I299" s="14">
        <f>data!BT61</f>
        <v>0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270339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10079</v>
      </c>
      <c r="I300" s="14">
        <f>data!BT62</f>
        <v>0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269154.19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357756.19999999995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7568.09</v>
      </c>
      <c r="I302" s="14">
        <f>data!BT64</f>
        <v>0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8266.07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300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1401320.5299999996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360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248127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19478</v>
      </c>
      <c r="I305" s="14">
        <f>data!BT67</f>
        <v>0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2781078.91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3046.3999999999996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158658.22000000003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1188.92</v>
      </c>
      <c r="I307" s="14">
        <f>data!BT69</f>
        <v>0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-6211592.6799999988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1342831.2500000009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118812.26</v>
      </c>
      <c r="I309" s="14">
        <f>data!BT71</f>
        <v>0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11238.383569999998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882.21009600000002</v>
      </c>
      <c r="I316" s="85">
        <f>data!BT76</f>
        <v>0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90.802199050430346</v>
      </c>
      <c r="I318" s="85">
        <f>data!BT78</f>
        <v>0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Swedish Issaquah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2.6</v>
      </c>
      <c r="F330" s="26">
        <f>data!BX60</f>
        <v>0</v>
      </c>
      <c r="G330" s="26">
        <f>data!BY60</f>
        <v>6.02</v>
      </c>
      <c r="H330" s="26">
        <f>data!BZ60</f>
        <v>0</v>
      </c>
      <c r="I330" s="26">
        <f>data!CA60</f>
        <v>0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196036.20999999996</v>
      </c>
      <c r="F331" s="86">
        <f>data!BX61</f>
        <v>0</v>
      </c>
      <c r="G331" s="86">
        <f>data!BY61</f>
        <v>882011.8600000001</v>
      </c>
      <c r="H331" s="86">
        <f>data!BZ61</f>
        <v>0</v>
      </c>
      <c r="I331" s="86">
        <f>data!CA61</f>
        <v>252.41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25730</v>
      </c>
      <c r="F332" s="86">
        <f>data!BX62</f>
        <v>0</v>
      </c>
      <c r="G332" s="86">
        <f>data!BY62</f>
        <v>115764</v>
      </c>
      <c r="H332" s="86">
        <f>data!BZ62</f>
        <v>0</v>
      </c>
      <c r="I332" s="86">
        <f>data!CA62</f>
        <v>33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23000.009999999995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31342.29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311.64999999999998</v>
      </c>
      <c r="F334" s="86">
        <f>data!BX64</f>
        <v>0</v>
      </c>
      <c r="G334" s="86">
        <f>data!BY64</f>
        <v>541.14</v>
      </c>
      <c r="H334" s="86">
        <f>data!BZ64</f>
        <v>0</v>
      </c>
      <c r="I334" s="86">
        <f>data!CA64</f>
        <v>0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4005.12</v>
      </c>
      <c r="F335" s="86">
        <f>data!BX65</f>
        <v>0</v>
      </c>
      <c r="G335" s="86">
        <f>data!BY65</f>
        <v>350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4476667.67</v>
      </c>
      <c r="F336" s="86">
        <f>data!BX66</f>
        <v>0</v>
      </c>
      <c r="G336" s="86">
        <f>data!BY66</f>
        <v>20.6</v>
      </c>
      <c r="H336" s="86">
        <f>data!BZ66</f>
        <v>0</v>
      </c>
      <c r="I336" s="86">
        <f>data!CA66</f>
        <v>0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16296</v>
      </c>
      <c r="F337" s="86">
        <f>data!BX67</f>
        <v>0</v>
      </c>
      <c r="G337" s="86">
        <f>data!BY67</f>
        <v>5169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4.18</v>
      </c>
      <c r="F338" s="86">
        <f>data!BX68</f>
        <v>0</v>
      </c>
      <c r="G338" s="86">
        <f>data!BY68</f>
        <v>2203.5300000000002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684.68999999999994</v>
      </c>
      <c r="F339" s="86">
        <f>data!BX69</f>
        <v>0</v>
      </c>
      <c r="G339" s="86">
        <f>data!BY69</f>
        <v>19218.330000000002</v>
      </c>
      <c r="H339" s="86">
        <f>data!BZ69</f>
        <v>0</v>
      </c>
      <c r="I339" s="86">
        <f>data!CA69</f>
        <v>0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-6771.1900000000005</v>
      </c>
      <c r="F340" s="14">
        <f>-data!BX70</f>
        <v>0</v>
      </c>
      <c r="G340" s="14">
        <f>-data!BY70</f>
        <v>-49499.649999999907</v>
      </c>
      <c r="H340" s="14">
        <f>-data!BZ70</f>
        <v>0</v>
      </c>
      <c r="I340" s="14">
        <f>-data!CA70</f>
        <v>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4735964.34</v>
      </c>
      <c r="F341" s="14">
        <f>data!BX71</f>
        <v>0</v>
      </c>
      <c r="G341" s="14">
        <f>data!BY71</f>
        <v>975778.81000000017</v>
      </c>
      <c r="H341" s="14">
        <f>data!BZ71</f>
        <v>0</v>
      </c>
      <c r="I341" s="14">
        <f>data!CA71</f>
        <v>31627.7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738.08133699999996</v>
      </c>
      <c r="F348" s="85">
        <f>data!BX76</f>
        <v>0</v>
      </c>
      <c r="G348" s="85">
        <f>data!BY76</f>
        <v>234.11505099999999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75.967628098513345</v>
      </c>
      <c r="F350" s="85">
        <f>data!BX78</f>
        <v>0</v>
      </c>
      <c r="G350" s="85">
        <f>data!BY78</f>
        <v>24.096483998527777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Swedish Issaquah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15.34</v>
      </c>
      <c r="E362" s="217"/>
      <c r="F362" s="211"/>
      <c r="G362" s="211"/>
      <c r="H362" s="211"/>
      <c r="I362" s="87">
        <f>data!CE60</f>
        <v>692.9899999999999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1006901.8399999999</v>
      </c>
      <c r="E363" s="218"/>
      <c r="F363" s="219"/>
      <c r="G363" s="219"/>
      <c r="H363" s="219"/>
      <c r="I363" s="86">
        <f>data!CE61</f>
        <v>71476618.689999983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132156</v>
      </c>
      <c r="E364" s="218"/>
      <c r="F364" s="219"/>
      <c r="G364" s="219"/>
      <c r="H364" s="219"/>
      <c r="I364" s="86">
        <f>data!CE62</f>
        <v>9381318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4839787.2299999995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263287.55</v>
      </c>
      <c r="E366" s="218"/>
      <c r="F366" s="219"/>
      <c r="G366" s="219"/>
      <c r="H366" s="219"/>
      <c r="I366" s="86">
        <f>data!CE64</f>
        <v>32235510.299999997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563.74</v>
      </c>
      <c r="E367" s="218"/>
      <c r="F367" s="219"/>
      <c r="G367" s="219"/>
      <c r="H367" s="219"/>
      <c r="I367" s="86">
        <f>data!CE65</f>
        <v>1817664.4200000002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1486984.4100000001</v>
      </c>
      <c r="E368" s="218"/>
      <c r="F368" s="219"/>
      <c r="G368" s="219"/>
      <c r="H368" s="219"/>
      <c r="I368" s="86">
        <f>data!CE66</f>
        <v>20802854.419999998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642237</v>
      </c>
      <c r="E369" s="218"/>
      <c r="F369" s="219"/>
      <c r="G369" s="219"/>
      <c r="H369" s="219"/>
      <c r="I369" s="86">
        <f>data!CE67</f>
        <v>14950655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11039.240000000002</v>
      </c>
      <c r="E370" s="218"/>
      <c r="F370" s="219"/>
      <c r="G370" s="219"/>
      <c r="H370" s="219"/>
      <c r="I370" s="86">
        <f>data!CE68</f>
        <v>2987974.1500000004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67519839.85830681</v>
      </c>
      <c r="E371" s="86">
        <f>data!CD69</f>
        <v>18545246.509999998</v>
      </c>
      <c r="F371" s="219"/>
      <c r="G371" s="219"/>
      <c r="H371" s="219"/>
      <c r="I371" s="86">
        <f>data!CE69</f>
        <v>87075194.208306819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-7018680.1499999994</v>
      </c>
      <c r="E372" s="229">
        <f>data!CD70</f>
        <v>0</v>
      </c>
      <c r="F372" s="220"/>
      <c r="G372" s="220"/>
      <c r="H372" s="220"/>
      <c r="I372" s="14">
        <f>-data!CE70</f>
        <v>-12978770.029999997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64044329.488306813</v>
      </c>
      <c r="E373" s="86">
        <f>data!CD71</f>
        <v>18545246.509999998</v>
      </c>
      <c r="F373" s="219"/>
      <c r="G373" s="219"/>
      <c r="H373" s="219"/>
      <c r="I373" s="14">
        <f>data!CE71</f>
        <v>232588806.3883068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315327331.29000002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404980510.47000003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720307841.76000011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29088.822018999992</v>
      </c>
      <c r="E380" s="214"/>
      <c r="F380" s="211"/>
      <c r="G380" s="211"/>
      <c r="H380" s="211"/>
      <c r="I380" s="14">
        <f>data!CE76</f>
        <v>677159.32545400038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158021.94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21998.206502404406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9258.3300000000017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227.34000000000003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2019-04-23T23:01:14Z</cp:lastPrinted>
  <dcterms:created xsi:type="dcterms:W3CDTF">1999-06-02T22:01:56Z</dcterms:created>
  <dcterms:modified xsi:type="dcterms:W3CDTF">2021-04-30T19:19:51Z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2020-06-02T06:19:08Z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d8031b5c-4ccd-4451-8a85-c3e6da518945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