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6055F81F-B4B7-4A1A-8542-AE4DB04DAE37}" xr6:coauthVersionLast="45" xr6:coauthVersionMax="45" xr10:uidLastSave="{00000000-0000-0000-0000-000000000000}"/>
  <bookViews>
    <workbookView xWindow="-110" yWindow="-110" windowWidth="19420" windowHeight="10420" tabRatio="847" activeTab="2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1" i="1" l="1"/>
  <c r="C366" i="1"/>
  <c r="C387" i="1"/>
  <c r="C386" i="1"/>
  <c r="C359" i="1"/>
  <c r="D141" i="1" l="1"/>
  <c r="B141" i="1"/>
  <c r="C387" i="11" l="1"/>
  <c r="D390" i="11" s="1"/>
  <c r="C386" i="11"/>
  <c r="D372" i="11"/>
  <c r="C366" i="11"/>
  <c r="D367" i="11" s="1"/>
  <c r="C359" i="11"/>
  <c r="D361" i="11" s="1"/>
  <c r="D368" i="11" s="1"/>
  <c r="D329" i="11"/>
  <c r="D330" i="11" s="1"/>
  <c r="D328" i="11"/>
  <c r="D319" i="11"/>
  <c r="D314" i="11"/>
  <c r="D290" i="11"/>
  <c r="D283" i="11"/>
  <c r="D277" i="11"/>
  <c r="D275" i="11"/>
  <c r="D265" i="11"/>
  <c r="D260" i="11"/>
  <c r="D240" i="11"/>
  <c r="D236" i="11"/>
  <c r="D229" i="11"/>
  <c r="D221" i="11"/>
  <c r="D217" i="11"/>
  <c r="C217" i="11"/>
  <c r="B217" i="11"/>
  <c r="E216" i="11"/>
  <c r="E215" i="11"/>
  <c r="E214" i="11"/>
  <c r="E213" i="11"/>
  <c r="E212" i="11"/>
  <c r="E211" i="11"/>
  <c r="E210" i="11"/>
  <c r="E209" i="11"/>
  <c r="E217" i="11" s="1"/>
  <c r="D204" i="11"/>
  <c r="C204" i="11"/>
  <c r="B204" i="11"/>
  <c r="E203" i="11"/>
  <c r="E202" i="11"/>
  <c r="E201" i="11"/>
  <c r="E200" i="11"/>
  <c r="E199" i="11"/>
  <c r="E198" i="11"/>
  <c r="E197" i="11"/>
  <c r="E196" i="11"/>
  <c r="E195" i="11"/>
  <c r="E204" i="11" s="1"/>
  <c r="D190" i="11"/>
  <c r="D186" i="11"/>
  <c r="D181" i="11"/>
  <c r="D177" i="11"/>
  <c r="D173" i="11"/>
  <c r="D154" i="11"/>
  <c r="E154" i="11" s="1"/>
  <c r="D153" i="11"/>
  <c r="E153" i="11" s="1"/>
  <c r="D152" i="11"/>
  <c r="E152" i="11" s="1"/>
  <c r="D151" i="11"/>
  <c r="E151" i="11" s="1"/>
  <c r="E150" i="11"/>
  <c r="E148" i="11"/>
  <c r="E147" i="11"/>
  <c r="E146" i="11"/>
  <c r="E145" i="11"/>
  <c r="E144" i="11"/>
  <c r="D142" i="11"/>
  <c r="E142" i="11" s="1"/>
  <c r="D141" i="11"/>
  <c r="C141" i="11"/>
  <c r="B141" i="11"/>
  <c r="E140" i="11"/>
  <c r="E139" i="11"/>
  <c r="E138" i="11"/>
  <c r="E127" i="11"/>
  <c r="CE80" i="11"/>
  <c r="CF79" i="11"/>
  <c r="CE79" i="11"/>
  <c r="CE78" i="11"/>
  <c r="CE77" i="11"/>
  <c r="CF77" i="11" s="1"/>
  <c r="CE76" i="11"/>
  <c r="CF76" i="11" s="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CE74" i="11"/>
  <c r="CE73" i="11"/>
  <c r="CD71" i="11"/>
  <c r="CE70" i="11"/>
  <c r="CE69" i="11"/>
  <c r="CE68" i="11"/>
  <c r="CE66" i="11"/>
  <c r="CE65" i="11"/>
  <c r="CE64" i="11"/>
  <c r="CE63" i="11"/>
  <c r="CE61" i="11"/>
  <c r="BZ48" i="11" s="1"/>
  <c r="BZ62" i="11" s="1"/>
  <c r="CE60" i="11"/>
  <c r="AJ59" i="11"/>
  <c r="B53" i="11"/>
  <c r="BZ52" i="11"/>
  <c r="BZ67" i="11" s="1"/>
  <c r="BR52" i="11"/>
  <c r="BR67" i="11" s="1"/>
  <c r="BJ52" i="11"/>
  <c r="BJ67" i="11" s="1"/>
  <c r="BB52" i="11"/>
  <c r="BB67" i="11" s="1"/>
  <c r="AT52" i="11"/>
  <c r="AT67" i="11" s="1"/>
  <c r="AL52" i="11"/>
  <c r="AL67" i="11" s="1"/>
  <c r="AD52" i="11"/>
  <c r="AD67" i="11" s="1"/>
  <c r="X52" i="11"/>
  <c r="X67" i="11" s="1"/>
  <c r="R52" i="11"/>
  <c r="R67" i="11" s="1"/>
  <c r="M52" i="11"/>
  <c r="M67" i="11" s="1"/>
  <c r="I52" i="11"/>
  <c r="I67" i="11" s="1"/>
  <c r="E52" i="11"/>
  <c r="E67" i="11" s="1"/>
  <c r="CE51" i="11"/>
  <c r="B49" i="11"/>
  <c r="CC48" i="11"/>
  <c r="CC62" i="11" s="1"/>
  <c r="CA48" i="11"/>
  <c r="CA62" i="11" s="1"/>
  <c r="BY48" i="11"/>
  <c r="BY62" i="11" s="1"/>
  <c r="BW48" i="11"/>
  <c r="BW62" i="11" s="1"/>
  <c r="BU48" i="11"/>
  <c r="BU62" i="11" s="1"/>
  <c r="BS48" i="11"/>
  <c r="BS62" i="11" s="1"/>
  <c r="BQ48" i="11"/>
  <c r="BQ62" i="11" s="1"/>
  <c r="BO48" i="11"/>
  <c r="BO62" i="11" s="1"/>
  <c r="BM48" i="11"/>
  <c r="BM62" i="11" s="1"/>
  <c r="BK48" i="11"/>
  <c r="BK62" i="11" s="1"/>
  <c r="BI48" i="11"/>
  <c r="BI62" i="11" s="1"/>
  <c r="BG48" i="11"/>
  <c r="BG62" i="11" s="1"/>
  <c r="BE48" i="11"/>
  <c r="BE62" i="11" s="1"/>
  <c r="BC48" i="11"/>
  <c r="BC62" i="11" s="1"/>
  <c r="BA48" i="11"/>
  <c r="BA62" i="11" s="1"/>
  <c r="AY48" i="11"/>
  <c r="AY62" i="11" s="1"/>
  <c r="AW48" i="11"/>
  <c r="AW62" i="11" s="1"/>
  <c r="AU48" i="11"/>
  <c r="AU62" i="11" s="1"/>
  <c r="AS48" i="11"/>
  <c r="AS62" i="11" s="1"/>
  <c r="AQ48" i="11"/>
  <c r="AQ62" i="11" s="1"/>
  <c r="AO48" i="11"/>
  <c r="AO62" i="11" s="1"/>
  <c r="AM48" i="11"/>
  <c r="AM62" i="11" s="1"/>
  <c r="AK48" i="11"/>
  <c r="AK62" i="11" s="1"/>
  <c r="AI48" i="11"/>
  <c r="AI62" i="11" s="1"/>
  <c r="AG48" i="11"/>
  <c r="AG62" i="11" s="1"/>
  <c r="AE48" i="11"/>
  <c r="AE62" i="11" s="1"/>
  <c r="AC48" i="11"/>
  <c r="AC62" i="11" s="1"/>
  <c r="AA48" i="11"/>
  <c r="AA62" i="11" s="1"/>
  <c r="Y48" i="11"/>
  <c r="Y62" i="11" s="1"/>
  <c r="W48" i="11"/>
  <c r="W62" i="11" s="1"/>
  <c r="U48" i="11"/>
  <c r="U62" i="11" s="1"/>
  <c r="S48" i="11"/>
  <c r="S62" i="11" s="1"/>
  <c r="Q48" i="11"/>
  <c r="Q62" i="11" s="1"/>
  <c r="O48" i="11"/>
  <c r="O62" i="11" s="1"/>
  <c r="M48" i="11"/>
  <c r="M62" i="11" s="1"/>
  <c r="M71" i="11" s="1"/>
  <c r="K48" i="11"/>
  <c r="K62" i="11" s="1"/>
  <c r="I48" i="11"/>
  <c r="I62" i="11" s="1"/>
  <c r="I71" i="11" s="1"/>
  <c r="G48" i="11"/>
  <c r="G62" i="11" s="1"/>
  <c r="E48" i="11"/>
  <c r="E62" i="11" s="1"/>
  <c r="E71" i="11" s="1"/>
  <c r="C48" i="11"/>
  <c r="C62" i="11" s="1"/>
  <c r="CE47" i="11"/>
  <c r="D48" i="11" l="1"/>
  <c r="D62" i="11" s="1"/>
  <c r="CE62" i="11" s="1"/>
  <c r="H48" i="11"/>
  <c r="H62" i="11" s="1"/>
  <c r="L48" i="11"/>
  <c r="L62" i="11" s="1"/>
  <c r="P48" i="11"/>
  <c r="P62" i="11" s="1"/>
  <c r="T48" i="11"/>
  <c r="T62" i="11" s="1"/>
  <c r="X48" i="11"/>
  <c r="X62" i="11" s="1"/>
  <c r="X71" i="11" s="1"/>
  <c r="AB48" i="11"/>
  <c r="AB62" i="11" s="1"/>
  <c r="AF48" i="11"/>
  <c r="AF62" i="11" s="1"/>
  <c r="AJ48" i="11"/>
  <c r="AJ62" i="11" s="1"/>
  <c r="AN48" i="11"/>
  <c r="AN62" i="11" s="1"/>
  <c r="AN71" i="11" s="1"/>
  <c r="AR48" i="11"/>
  <c r="AR62" i="11" s="1"/>
  <c r="AV48" i="11"/>
  <c r="AV62" i="11" s="1"/>
  <c r="AZ48" i="11"/>
  <c r="AZ62" i="11" s="1"/>
  <c r="BD48" i="11"/>
  <c r="BD62" i="11" s="1"/>
  <c r="BD71" i="11" s="1"/>
  <c r="BH48" i="11"/>
  <c r="BH62" i="11" s="1"/>
  <c r="BL48" i="11"/>
  <c r="BL62" i="11" s="1"/>
  <c r="BP48" i="11"/>
  <c r="BP62" i="11" s="1"/>
  <c r="BT48" i="11"/>
  <c r="BT62" i="11" s="1"/>
  <c r="BT71" i="11" s="1"/>
  <c r="BX48" i="11"/>
  <c r="BX62" i="11" s="1"/>
  <c r="CB48" i="11"/>
  <c r="CB62" i="11" s="1"/>
  <c r="E141" i="11"/>
  <c r="D242" i="11"/>
  <c r="F48" i="11"/>
  <c r="F62" i="11" s="1"/>
  <c r="J48" i="11"/>
  <c r="J62" i="11" s="1"/>
  <c r="N48" i="11"/>
  <c r="N62" i="11" s="1"/>
  <c r="R48" i="11"/>
  <c r="R62" i="11" s="1"/>
  <c r="R71" i="11" s="1"/>
  <c r="V48" i="11"/>
  <c r="V62" i="11" s="1"/>
  <c r="Z48" i="11"/>
  <c r="Z62" i="11" s="1"/>
  <c r="AD48" i="11"/>
  <c r="AD62" i="11" s="1"/>
  <c r="AD71" i="11" s="1"/>
  <c r="AH48" i="11"/>
  <c r="AH62" i="11" s="1"/>
  <c r="AL48" i="11"/>
  <c r="AL62" i="11" s="1"/>
  <c r="AL71" i="11" s="1"/>
  <c r="AP48" i="11"/>
  <c r="AP62" i="11" s="1"/>
  <c r="AT48" i="11"/>
  <c r="AT62" i="11" s="1"/>
  <c r="AT71" i="11" s="1"/>
  <c r="AX48" i="11"/>
  <c r="AX62" i="11" s="1"/>
  <c r="BB48" i="11"/>
  <c r="BB62" i="11" s="1"/>
  <c r="BB71" i="11" s="1"/>
  <c r="BF48" i="11"/>
  <c r="BF62" i="11" s="1"/>
  <c r="BJ48" i="11"/>
  <c r="BJ62" i="11" s="1"/>
  <c r="BJ71" i="11" s="1"/>
  <c r="BN48" i="11"/>
  <c r="BN62" i="11" s="1"/>
  <c r="BN71" i="11" s="1"/>
  <c r="BR48" i="11"/>
  <c r="BR62" i="11" s="1"/>
  <c r="BR71" i="11" s="1"/>
  <c r="BV48" i="11"/>
  <c r="BV62" i="11" s="1"/>
  <c r="D339" i="11"/>
  <c r="CA71" i="11"/>
  <c r="AG71" i="11"/>
  <c r="BZ71" i="11"/>
  <c r="CB52" i="11"/>
  <c r="CB67" i="11" s="1"/>
  <c r="CB71" i="11" s="1"/>
  <c r="BX52" i="11"/>
  <c r="BX67" i="11" s="1"/>
  <c r="BT52" i="11"/>
  <c r="BT67" i="11" s="1"/>
  <c r="BP52" i="11"/>
  <c r="BP67" i="11" s="1"/>
  <c r="BP71" i="11" s="1"/>
  <c r="BL52" i="11"/>
  <c r="BL67" i="11" s="1"/>
  <c r="BH52" i="11"/>
  <c r="BH67" i="11" s="1"/>
  <c r="BD52" i="11"/>
  <c r="BD67" i="11" s="1"/>
  <c r="AZ52" i="11"/>
  <c r="AZ67" i="11" s="1"/>
  <c r="AV52" i="11"/>
  <c r="AV67" i="11" s="1"/>
  <c r="AV71" i="11" s="1"/>
  <c r="AR52" i="11"/>
  <c r="AR67" i="11" s="1"/>
  <c r="AN52" i="11"/>
  <c r="AN67" i="11" s="1"/>
  <c r="AJ52" i="11"/>
  <c r="AJ67" i="11" s="1"/>
  <c r="AJ71" i="11" s="1"/>
  <c r="AF52" i="11"/>
  <c r="AF67" i="11" s="1"/>
  <c r="AF71" i="11" s="1"/>
  <c r="AB52" i="11"/>
  <c r="AB67" i="11" s="1"/>
  <c r="AB71" i="11" s="1"/>
  <c r="CA52" i="11"/>
  <c r="CA67" i="11" s="1"/>
  <c r="BW52" i="11"/>
  <c r="BW67" i="11" s="1"/>
  <c r="BW71" i="11" s="1"/>
  <c r="BS52" i="11"/>
  <c r="BS67" i="11" s="1"/>
  <c r="BS71" i="11" s="1"/>
  <c r="BO52" i="11"/>
  <c r="BO67" i="11" s="1"/>
  <c r="BO71" i="11" s="1"/>
  <c r="BK52" i="11"/>
  <c r="BK67" i="11" s="1"/>
  <c r="BK71" i="11" s="1"/>
  <c r="BG52" i="11"/>
  <c r="BG67" i="11" s="1"/>
  <c r="BG71" i="11" s="1"/>
  <c r="BC52" i="11"/>
  <c r="BC67" i="11" s="1"/>
  <c r="BC71" i="11" s="1"/>
  <c r="AY52" i="11"/>
  <c r="AY67" i="11" s="1"/>
  <c r="AY71" i="11" s="1"/>
  <c r="AU52" i="11"/>
  <c r="AU67" i="11" s="1"/>
  <c r="AU71" i="11" s="1"/>
  <c r="AQ52" i="11"/>
  <c r="AQ67" i="11" s="1"/>
  <c r="AQ71" i="11" s="1"/>
  <c r="AM52" i="11"/>
  <c r="AM67" i="11" s="1"/>
  <c r="AM71" i="11" s="1"/>
  <c r="AI52" i="11"/>
  <c r="AI67" i="11" s="1"/>
  <c r="AI71" i="11" s="1"/>
  <c r="AE52" i="11"/>
  <c r="AE67" i="11" s="1"/>
  <c r="AE71" i="11" s="1"/>
  <c r="AA52" i="11"/>
  <c r="AA67" i="11" s="1"/>
  <c r="AA71" i="11" s="1"/>
  <c r="W52" i="11"/>
  <c r="W67" i="11" s="1"/>
  <c r="W71" i="11" s="1"/>
  <c r="S52" i="11"/>
  <c r="S67" i="11" s="1"/>
  <c r="S71" i="11" s="1"/>
  <c r="O52" i="11"/>
  <c r="O67" i="11" s="1"/>
  <c r="O71" i="11" s="1"/>
  <c r="F52" i="11"/>
  <c r="F67" i="11" s="1"/>
  <c r="F71" i="11" s="1"/>
  <c r="J52" i="11"/>
  <c r="J67" i="11" s="1"/>
  <c r="N52" i="11"/>
  <c r="N67" i="11" s="1"/>
  <c r="T52" i="11"/>
  <c r="T67" i="11" s="1"/>
  <c r="Y52" i="11"/>
  <c r="Y67" i="11" s="1"/>
  <c r="Y71" i="11" s="1"/>
  <c r="AG52" i="11"/>
  <c r="AG67" i="11" s="1"/>
  <c r="AO52" i="11"/>
  <c r="AO67" i="11" s="1"/>
  <c r="AO71" i="11" s="1"/>
  <c r="AW52" i="11"/>
  <c r="AW67" i="11" s="1"/>
  <c r="AW71" i="11" s="1"/>
  <c r="BE52" i="11"/>
  <c r="BE67" i="11" s="1"/>
  <c r="BE71" i="11" s="1"/>
  <c r="BM52" i="11"/>
  <c r="BM67" i="11" s="1"/>
  <c r="BU52" i="11"/>
  <c r="BU67" i="11" s="1"/>
  <c r="CC52" i="11"/>
  <c r="CC67" i="11" s="1"/>
  <c r="CC71" i="11" s="1"/>
  <c r="D292" i="11"/>
  <c r="D341" i="11" s="1"/>
  <c r="D373" i="11"/>
  <c r="D391" i="11" s="1"/>
  <c r="D393" i="11" s="1"/>
  <c r="D396" i="11" s="1"/>
  <c r="BL71" i="11"/>
  <c r="BM71" i="11"/>
  <c r="BU71" i="11"/>
  <c r="C52" i="11"/>
  <c r="G52" i="11"/>
  <c r="G67" i="11" s="1"/>
  <c r="G71" i="11" s="1"/>
  <c r="K52" i="11"/>
  <c r="K67" i="11" s="1"/>
  <c r="K71" i="11" s="1"/>
  <c r="P52" i="11"/>
  <c r="P67" i="11" s="1"/>
  <c r="U52" i="11"/>
  <c r="U67" i="11" s="1"/>
  <c r="U71" i="11" s="1"/>
  <c r="Z52" i="11"/>
  <c r="Z67" i="11" s="1"/>
  <c r="Z71" i="11" s="1"/>
  <c r="AH52" i="11"/>
  <c r="AH67" i="11" s="1"/>
  <c r="AH71" i="11" s="1"/>
  <c r="AP52" i="11"/>
  <c r="AP67" i="11" s="1"/>
  <c r="AX52" i="11"/>
  <c r="AX67" i="11" s="1"/>
  <c r="BF52" i="11"/>
  <c r="BF67" i="11" s="1"/>
  <c r="BF71" i="11" s="1"/>
  <c r="BN52" i="11"/>
  <c r="BN67" i="11" s="1"/>
  <c r="BV52" i="11"/>
  <c r="BV67" i="11" s="1"/>
  <c r="CE75" i="11"/>
  <c r="T71" i="11"/>
  <c r="AR71" i="11"/>
  <c r="AZ71" i="11"/>
  <c r="BH71" i="11"/>
  <c r="BX71" i="11"/>
  <c r="D52" i="11"/>
  <c r="D67" i="11" s="1"/>
  <c r="D71" i="11" s="1"/>
  <c r="H52" i="11"/>
  <c r="H67" i="11" s="1"/>
  <c r="L52" i="11"/>
  <c r="L67" i="11" s="1"/>
  <c r="L71" i="11" s="1"/>
  <c r="Q52" i="11"/>
  <c r="Q67" i="11" s="1"/>
  <c r="Q71" i="11" s="1"/>
  <c r="V52" i="11"/>
  <c r="V67" i="11" s="1"/>
  <c r="V71" i="11" s="1"/>
  <c r="AC52" i="11"/>
  <c r="AC67" i="11" s="1"/>
  <c r="AC71" i="11" s="1"/>
  <c r="AK52" i="11"/>
  <c r="AK67" i="11" s="1"/>
  <c r="AK71" i="11" s="1"/>
  <c r="AS52" i="11"/>
  <c r="AS67" i="11" s="1"/>
  <c r="AS71" i="11" s="1"/>
  <c r="BA52" i="11"/>
  <c r="BA67" i="11" s="1"/>
  <c r="BA71" i="11" s="1"/>
  <c r="BI52" i="11"/>
  <c r="BI67" i="11" s="1"/>
  <c r="BI71" i="11" s="1"/>
  <c r="BQ52" i="11"/>
  <c r="BQ67" i="11" s="1"/>
  <c r="BQ71" i="11" s="1"/>
  <c r="BY52" i="11"/>
  <c r="BY67" i="11" s="1"/>
  <c r="BY71" i="11" s="1"/>
  <c r="CE48" i="11" l="1"/>
  <c r="AX71" i="11"/>
  <c r="N71" i="11"/>
  <c r="H71" i="11"/>
  <c r="BV71" i="11"/>
  <c r="AP71" i="11"/>
  <c r="P71" i="11"/>
  <c r="J71" i="11"/>
  <c r="C67" i="11"/>
  <c r="CE52" i="11"/>
  <c r="CE67" i="11" l="1"/>
  <c r="CE71" i="11" s="1"/>
  <c r="C71" i="11"/>
  <c r="O817" i="11"/>
  <c r="M817" i="11"/>
  <c r="L817" i="11"/>
  <c r="K817" i="11"/>
  <c r="J817" i="11"/>
  <c r="I817" i="11"/>
  <c r="H817" i="11"/>
  <c r="G817" i="11"/>
  <c r="F817" i="11"/>
  <c r="E817" i="11"/>
  <c r="D817" i="11"/>
  <c r="W815" i="11"/>
  <c r="X813" i="11"/>
  <c r="X815" i="11" s="1"/>
  <c r="W813" i="11"/>
  <c r="V813" i="11"/>
  <c r="V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N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N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J726" i="11"/>
  <c r="AI726" i="11"/>
  <c r="AH726" i="11"/>
  <c r="AG726" i="11"/>
  <c r="AF726" i="11"/>
  <c r="AE726" i="11"/>
  <c r="AD726" i="11"/>
  <c r="AC726" i="11"/>
  <c r="AB726" i="11"/>
  <c r="Z726" i="11"/>
  <c r="Y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E550" i="11"/>
  <c r="F550" i="11"/>
  <c r="E546" i="11"/>
  <c r="F546" i="11"/>
  <c r="H545" i="11"/>
  <c r="F545" i="11"/>
  <c r="E545" i="11"/>
  <c r="E544" i="11"/>
  <c r="E540" i="11"/>
  <c r="H539" i="11"/>
  <c r="F539" i="11"/>
  <c r="E539" i="11"/>
  <c r="H538" i="11"/>
  <c r="F538" i="11"/>
  <c r="E538" i="11"/>
  <c r="F537" i="11"/>
  <c r="E537" i="11"/>
  <c r="H537" i="11"/>
  <c r="H536" i="11"/>
  <c r="F536" i="11"/>
  <c r="E536" i="11"/>
  <c r="E535" i="11"/>
  <c r="E534" i="11"/>
  <c r="E533" i="11"/>
  <c r="E532" i="11"/>
  <c r="H531" i="11"/>
  <c r="F531" i="11"/>
  <c r="E531" i="11"/>
  <c r="F530" i="11"/>
  <c r="E530" i="11"/>
  <c r="H530" i="11"/>
  <c r="F529" i="11"/>
  <c r="E529" i="11"/>
  <c r="H528" i="11"/>
  <c r="F528" i="11"/>
  <c r="E528" i="11"/>
  <c r="H527" i="11"/>
  <c r="E527" i="11"/>
  <c r="F527" i="11"/>
  <c r="F526" i="11"/>
  <c r="E526" i="11"/>
  <c r="H526" i="11"/>
  <c r="H525" i="11"/>
  <c r="F525" i="11"/>
  <c r="E525" i="11"/>
  <c r="E524" i="11"/>
  <c r="E523" i="11"/>
  <c r="H522" i="11"/>
  <c r="E522" i="11"/>
  <c r="F522" i="11"/>
  <c r="F521" i="11"/>
  <c r="F520" i="11"/>
  <c r="E520" i="11"/>
  <c r="H520" i="11"/>
  <c r="E519" i="11"/>
  <c r="E518" i="11"/>
  <c r="E517" i="11"/>
  <c r="F517" i="11"/>
  <c r="H516" i="11"/>
  <c r="E516" i="11"/>
  <c r="F516" i="11"/>
  <c r="H515" i="11"/>
  <c r="F515" i="11"/>
  <c r="E515" i="11"/>
  <c r="F514" i="11"/>
  <c r="E514" i="11"/>
  <c r="F513" i="11"/>
  <c r="H513" i="11"/>
  <c r="H511" i="11"/>
  <c r="F511" i="11"/>
  <c r="E511" i="11"/>
  <c r="H510" i="11"/>
  <c r="F510" i="11"/>
  <c r="E510" i="11"/>
  <c r="F509" i="11"/>
  <c r="E509" i="11"/>
  <c r="H509" i="11"/>
  <c r="H508" i="11"/>
  <c r="F508" i="11"/>
  <c r="E508" i="11"/>
  <c r="E507" i="11"/>
  <c r="E506" i="11"/>
  <c r="H505" i="11"/>
  <c r="E505" i="11"/>
  <c r="F505" i="11"/>
  <c r="E504" i="11"/>
  <c r="F504" i="11"/>
  <c r="H503" i="11"/>
  <c r="F503" i="11"/>
  <c r="E503" i="11"/>
  <c r="F502" i="11"/>
  <c r="E502" i="11"/>
  <c r="E501" i="11"/>
  <c r="F501" i="11"/>
  <c r="H500" i="11"/>
  <c r="F500" i="11"/>
  <c r="E500" i="11"/>
  <c r="E499" i="11"/>
  <c r="E498" i="11"/>
  <c r="H497" i="11"/>
  <c r="E497" i="11"/>
  <c r="F497" i="11"/>
  <c r="E496" i="11"/>
  <c r="F496" i="11"/>
  <c r="G493" i="11"/>
  <c r="E493" i="11"/>
  <c r="C493" i="11"/>
  <c r="A493" i="11"/>
  <c r="B478" i="11"/>
  <c r="B475" i="11"/>
  <c r="C474" i="11"/>
  <c r="B474" i="11"/>
  <c r="C473" i="11"/>
  <c r="B473" i="11"/>
  <c r="B472" i="11"/>
  <c r="B471" i="11"/>
  <c r="C470" i="11"/>
  <c r="B470" i="11"/>
  <c r="B469" i="11"/>
  <c r="B468" i="11"/>
  <c r="B465" i="11"/>
  <c r="D464" i="11"/>
  <c r="C464" i="11"/>
  <c r="B464" i="11"/>
  <c r="B463" i="11"/>
  <c r="C459" i="11"/>
  <c r="B459" i="11"/>
  <c r="C458" i="11"/>
  <c r="B458" i="11"/>
  <c r="B455" i="11"/>
  <c r="B454" i="11"/>
  <c r="B453" i="11"/>
  <c r="C447" i="11"/>
  <c r="B447" i="11"/>
  <c r="C446" i="11"/>
  <c r="B446" i="11"/>
  <c r="C445" i="11"/>
  <c r="C444" i="11"/>
  <c r="B441" i="11"/>
  <c r="C439" i="11"/>
  <c r="B439" i="11"/>
  <c r="B438" i="11"/>
  <c r="D437" i="11"/>
  <c r="B437" i="11"/>
  <c r="D436" i="11"/>
  <c r="B436" i="11"/>
  <c r="B435" i="11"/>
  <c r="C434" i="11"/>
  <c r="B434" i="11"/>
  <c r="D433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C415" i="11"/>
  <c r="B415" i="11"/>
  <c r="B414" i="11"/>
  <c r="A412" i="11"/>
  <c r="C448" i="11"/>
  <c r="BN730" i="11"/>
  <c r="N817" i="11"/>
  <c r="C482" i="11"/>
  <c r="B476" i="11"/>
  <c r="C481" i="11"/>
  <c r="E730" i="11"/>
  <c r="B445" i="11"/>
  <c r="C478" i="11"/>
  <c r="C475" i="11"/>
  <c r="C472" i="11"/>
  <c r="C471" i="11"/>
  <c r="C469" i="11"/>
  <c r="D435" i="11"/>
  <c r="D434" i="11"/>
  <c r="D428" i="11"/>
  <c r="C421" i="11"/>
  <c r="C418" i="11"/>
  <c r="C417" i="11"/>
  <c r="AK726" i="11"/>
  <c r="AA726" i="11"/>
  <c r="C414" i="11"/>
  <c r="X726" i="11"/>
  <c r="S816" i="11"/>
  <c r="J810" i="11"/>
  <c r="N779" i="11"/>
  <c r="N778" i="11"/>
  <c r="N777" i="11"/>
  <c r="N776" i="11"/>
  <c r="N775" i="11"/>
  <c r="N774" i="11"/>
  <c r="N773" i="11"/>
  <c r="N772" i="11"/>
  <c r="N771" i="11"/>
  <c r="N770" i="11"/>
  <c r="N768" i="11"/>
  <c r="N767" i="11"/>
  <c r="N766" i="11"/>
  <c r="N765" i="11"/>
  <c r="N764" i="11"/>
  <c r="N763" i="11"/>
  <c r="N762" i="11"/>
  <c r="N761" i="11"/>
  <c r="N760" i="11"/>
  <c r="N759" i="11"/>
  <c r="N758" i="11"/>
  <c r="N757" i="11"/>
  <c r="N756" i="11"/>
  <c r="N755" i="11"/>
  <c r="N754" i="11"/>
  <c r="N753" i="11"/>
  <c r="N752" i="11"/>
  <c r="N751" i="11"/>
  <c r="N750" i="11"/>
  <c r="N749" i="11"/>
  <c r="N748" i="11"/>
  <c r="N747" i="11"/>
  <c r="N745" i="11"/>
  <c r="N744" i="11"/>
  <c r="N743" i="11"/>
  <c r="N742" i="11"/>
  <c r="N741" i="11"/>
  <c r="N740" i="11"/>
  <c r="N739" i="11"/>
  <c r="N738" i="11"/>
  <c r="N737" i="11"/>
  <c r="N736" i="11"/>
  <c r="N735" i="11"/>
  <c r="O816" i="11"/>
  <c r="M816" i="11"/>
  <c r="K816" i="11"/>
  <c r="J812" i="11"/>
  <c r="J811" i="11"/>
  <c r="J805" i="11"/>
  <c r="J799" i="11"/>
  <c r="J797" i="11"/>
  <c r="J789" i="11"/>
  <c r="J788" i="11"/>
  <c r="J787" i="11"/>
  <c r="J780" i="11"/>
  <c r="J779" i="11"/>
  <c r="J773" i="11"/>
  <c r="J767" i="11"/>
  <c r="J765" i="11"/>
  <c r="J757" i="11"/>
  <c r="J756" i="11"/>
  <c r="J755" i="11"/>
  <c r="J749" i="11"/>
  <c r="J748" i="11"/>
  <c r="J747" i="11"/>
  <c r="J746" i="11"/>
  <c r="J740" i="11"/>
  <c r="J739" i="11"/>
  <c r="J738" i="11"/>
  <c r="G816" i="11"/>
  <c r="F816" i="11"/>
  <c r="D816" i="11"/>
  <c r="J809" i="11"/>
  <c r="J808" i="11"/>
  <c r="J807" i="11"/>
  <c r="J806" i="11"/>
  <c r="J804" i="11"/>
  <c r="J803" i="11"/>
  <c r="J801" i="11"/>
  <c r="J800" i="11"/>
  <c r="J798" i="11"/>
  <c r="J796" i="11"/>
  <c r="J795" i="11"/>
  <c r="J793" i="11"/>
  <c r="J792" i="11"/>
  <c r="J791" i="11"/>
  <c r="J790" i="11"/>
  <c r="J786" i="11"/>
  <c r="J785" i="11"/>
  <c r="J784" i="11"/>
  <c r="J783" i="11"/>
  <c r="J782" i="11"/>
  <c r="J781" i="11"/>
  <c r="J778" i="11"/>
  <c r="J777" i="11"/>
  <c r="J776" i="11"/>
  <c r="J775" i="11"/>
  <c r="J774" i="11"/>
  <c r="J772" i="11"/>
  <c r="J771" i="11"/>
  <c r="J770" i="11"/>
  <c r="J769" i="11"/>
  <c r="J768" i="11"/>
  <c r="J766" i="11"/>
  <c r="J764" i="11"/>
  <c r="J763" i="11"/>
  <c r="J762" i="11"/>
  <c r="J761" i="11"/>
  <c r="J760" i="11"/>
  <c r="J759" i="11"/>
  <c r="J758" i="11"/>
  <c r="J754" i="11"/>
  <c r="J753" i="11"/>
  <c r="J752" i="11"/>
  <c r="J751" i="11"/>
  <c r="J750" i="11"/>
  <c r="J745" i="11"/>
  <c r="J744" i="11"/>
  <c r="J743" i="11"/>
  <c r="J742" i="11"/>
  <c r="J741" i="11"/>
  <c r="J737" i="11"/>
  <c r="J736" i="11"/>
  <c r="J735" i="11"/>
  <c r="B440" i="11" l="1"/>
  <c r="Q815" i="11"/>
  <c r="O815" i="11"/>
  <c r="P815" i="11"/>
  <c r="E778" i="11"/>
  <c r="E794" i="11"/>
  <c r="E770" i="11"/>
  <c r="E738" i="11"/>
  <c r="E802" i="11"/>
  <c r="E786" i="11"/>
  <c r="E746" i="11"/>
  <c r="E810" i="11"/>
  <c r="E754" i="11"/>
  <c r="E762" i="11"/>
  <c r="F535" i="11"/>
  <c r="H535" i="11"/>
  <c r="F540" i="11"/>
  <c r="H540" i="11"/>
  <c r="J794" i="11"/>
  <c r="J802" i="11"/>
  <c r="H816" i="11"/>
  <c r="C431" i="11"/>
  <c r="D463" i="11"/>
  <c r="D465" i="11" s="1"/>
  <c r="C430" i="11"/>
  <c r="H506" i="11"/>
  <c r="F506" i="11"/>
  <c r="C429" i="11"/>
  <c r="I816" i="11"/>
  <c r="C432" i="11"/>
  <c r="C468" i="11"/>
  <c r="C476" i="11"/>
  <c r="CD722" i="11"/>
  <c r="B448" i="11"/>
  <c r="B444" i="11"/>
  <c r="H496" i="11"/>
  <c r="H517" i="11"/>
  <c r="H512" i="11"/>
  <c r="F512" i="11"/>
  <c r="H523" i="11"/>
  <c r="F523" i="11"/>
  <c r="U813" i="11"/>
  <c r="U815" i="11" s="1"/>
  <c r="C615" i="11"/>
  <c r="C438" i="11"/>
  <c r="C575" i="11"/>
  <c r="N734" i="11"/>
  <c r="N815" i="11" s="1"/>
  <c r="G612" i="11"/>
  <c r="Q816" i="11"/>
  <c r="H504" i="11"/>
  <c r="H518" i="11"/>
  <c r="F518" i="11"/>
  <c r="R815" i="11"/>
  <c r="H533" i="11"/>
  <c r="F533" i="11"/>
  <c r="H498" i="11"/>
  <c r="F498" i="11"/>
  <c r="C427" i="11"/>
  <c r="H499" i="11"/>
  <c r="F499" i="11"/>
  <c r="F524" i="11"/>
  <c r="H524" i="11"/>
  <c r="F532" i="11"/>
  <c r="I815" i="11"/>
  <c r="H519" i="11"/>
  <c r="F519" i="11"/>
  <c r="R816" i="11"/>
  <c r="I612" i="11"/>
  <c r="H507" i="11"/>
  <c r="F507" i="11"/>
  <c r="F612" i="11"/>
  <c r="F544" i="11"/>
  <c r="C816" i="11"/>
  <c r="BI730" i="11"/>
  <c r="H612" i="11"/>
  <c r="G815" i="11"/>
  <c r="D438" i="11"/>
  <c r="J612" i="11"/>
  <c r="H815" i="11"/>
  <c r="T816" i="11"/>
  <c r="L612" i="11"/>
  <c r="C463" i="11"/>
  <c r="H534" i="11"/>
  <c r="F534" i="11"/>
  <c r="P816" i="11"/>
  <c r="D612" i="11"/>
  <c r="F815" i="11"/>
  <c r="S815" i="11"/>
  <c r="K815" i="11"/>
  <c r="T815" i="11"/>
  <c r="C815" i="11"/>
  <c r="D815" i="11"/>
  <c r="M815" i="11"/>
  <c r="B575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6" i="1"/>
  <c r="B493" i="1"/>
  <c r="E768" i="11" l="1"/>
  <c r="E743" i="11"/>
  <c r="E781" i="11"/>
  <c r="L815" i="11"/>
  <c r="E735" i="11"/>
  <c r="E739" i="11"/>
  <c r="E808" i="11"/>
  <c r="E798" i="11"/>
  <c r="E790" i="11"/>
  <c r="E765" i="11"/>
  <c r="E785" i="11"/>
  <c r="E800" i="11"/>
  <c r="E736" i="11"/>
  <c r="E783" i="11"/>
  <c r="E782" i="11"/>
  <c r="E774" i="11"/>
  <c r="E787" i="11"/>
  <c r="E757" i="11"/>
  <c r="E788" i="11"/>
  <c r="C532" i="11"/>
  <c r="C704" i="11"/>
  <c r="L816" i="11"/>
  <c r="C440" i="11"/>
  <c r="E760" i="11"/>
  <c r="E771" i="11"/>
  <c r="E812" i="11"/>
  <c r="E799" i="11"/>
  <c r="E806" i="11"/>
  <c r="E740" i="11"/>
  <c r="E744" i="11"/>
  <c r="N816" i="11"/>
  <c r="K612" i="11"/>
  <c r="C465" i="11"/>
  <c r="E777" i="11"/>
  <c r="E792" i="11"/>
  <c r="E775" i="11"/>
  <c r="E766" i="11"/>
  <c r="E758" i="11"/>
  <c r="E749" i="11"/>
  <c r="E780" i="11"/>
  <c r="E811" i="11"/>
  <c r="C696" i="11"/>
  <c r="C524" i="11"/>
  <c r="G524" i="11" s="1"/>
  <c r="C508" i="11"/>
  <c r="G508" i="11" s="1"/>
  <c r="C680" i="11"/>
  <c r="E753" i="11"/>
  <c r="E745" i="11"/>
  <c r="E755" i="11"/>
  <c r="E801" i="11"/>
  <c r="E752" i="11"/>
  <c r="E747" i="11"/>
  <c r="E773" i="11"/>
  <c r="E804" i="11"/>
  <c r="C672" i="11"/>
  <c r="C500" i="11"/>
  <c r="G500" i="11" s="1"/>
  <c r="E791" i="11"/>
  <c r="E769" i="11"/>
  <c r="E784" i="11"/>
  <c r="E767" i="11"/>
  <c r="E742" i="11"/>
  <c r="E750" i="11"/>
  <c r="E805" i="11"/>
  <c r="E741" i="11"/>
  <c r="E772" i="11"/>
  <c r="E803" i="11"/>
  <c r="C633" i="11"/>
  <c r="C548" i="11"/>
  <c r="E809" i="11"/>
  <c r="E807" i="11"/>
  <c r="J734" i="11"/>
  <c r="J815" i="11" s="1"/>
  <c r="E748" i="11"/>
  <c r="E737" i="11"/>
  <c r="C572" i="11"/>
  <c r="C647" i="11"/>
  <c r="E793" i="11"/>
  <c r="E796" i="11"/>
  <c r="E761" i="11"/>
  <c r="E776" i="11"/>
  <c r="E759" i="11"/>
  <c r="E797" i="11"/>
  <c r="E763" i="11"/>
  <c r="E764" i="11"/>
  <c r="E795" i="11"/>
  <c r="C688" i="11"/>
  <c r="C516" i="11"/>
  <c r="G516" i="11" s="1"/>
  <c r="E751" i="11"/>
  <c r="E789" i="11"/>
  <c r="E756" i="11"/>
  <c r="E779" i="11"/>
  <c r="C564" i="11"/>
  <c r="C639" i="11"/>
  <c r="C540" i="11"/>
  <c r="G540" i="11" s="1"/>
  <c r="C712" i="11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N775" i="1" s="1"/>
  <c r="I186" i="9"/>
  <c r="AS75" i="1"/>
  <c r="N776" i="1" s="1"/>
  <c r="AT75" i="1"/>
  <c r="D218" i="9" s="1"/>
  <c r="AU75" i="1"/>
  <c r="E218" i="9"/>
  <c r="AQ75" i="1"/>
  <c r="H186" i="9" s="1"/>
  <c r="AO75" i="1"/>
  <c r="AN75" i="1"/>
  <c r="E186" i="9" s="1"/>
  <c r="AM75" i="1"/>
  <c r="N770" i="1" s="1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N754" i="1" s="1"/>
  <c r="I90" i="9"/>
  <c r="V75" i="1"/>
  <c r="H90" i="9" s="1"/>
  <c r="T75" i="1"/>
  <c r="R75" i="1"/>
  <c r="Q75" i="1"/>
  <c r="N748" i="1" s="1"/>
  <c r="P75" i="1"/>
  <c r="I58" i="9" s="1"/>
  <c r="O75" i="1"/>
  <c r="H58" i="9" s="1"/>
  <c r="N75" i="1"/>
  <c r="G58" i="9" s="1"/>
  <c r="M75" i="1"/>
  <c r="F58" i="9" s="1"/>
  <c r="L75" i="1"/>
  <c r="E58" i="9"/>
  <c r="I75" i="1"/>
  <c r="N740" i="1" s="1"/>
  <c r="H75" i="1"/>
  <c r="H26" i="9" s="1"/>
  <c r="G75" i="1"/>
  <c r="F75" i="1"/>
  <c r="N737" i="1" s="1"/>
  <c r="F26" i="9"/>
  <c r="AV75" i="1"/>
  <c r="AP75" i="1"/>
  <c r="G186" i="9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30" i="1" s="1"/>
  <c r="C86" i="8" s="1"/>
  <c r="D329" i="1"/>
  <c r="C85" i="8" s="1"/>
  <c r="D229" i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/>
  <c r="C217" i="1"/>
  <c r="D32" i="6" s="1"/>
  <c r="E196" i="1"/>
  <c r="C469" i="1" s="1"/>
  <c r="E197" i="1"/>
  <c r="E198" i="1"/>
  <c r="E199" i="1"/>
  <c r="C472" i="1" s="1"/>
  <c r="E200" i="1"/>
  <c r="C473" i="1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2" i="1"/>
  <c r="N755" i="1"/>
  <c r="N761" i="1"/>
  <c r="N762" i="1"/>
  <c r="N764" i="1"/>
  <c r="N777" i="1"/>
  <c r="N739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66" i="1"/>
  <c r="N760" i="1"/>
  <c r="N743" i="1"/>
  <c r="N769" i="1"/>
  <c r="N758" i="1"/>
  <c r="N753" i="1"/>
  <c r="N774" i="1"/>
  <c r="N747" i="1"/>
  <c r="D436" i="1"/>
  <c r="C16" i="8"/>
  <c r="F12" i="6"/>
  <c r="G122" i="9"/>
  <c r="I26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1" i="1"/>
  <c r="E373" i="9" s="1"/>
  <c r="R816" i="1"/>
  <c r="N765" i="1"/>
  <c r="N757" i="1"/>
  <c r="C615" i="1"/>
  <c r="B440" i="1"/>
  <c r="V815" i="1"/>
  <c r="I612" i="1"/>
  <c r="O816" i="1"/>
  <c r="E372" i="9"/>
  <c r="P816" i="1"/>
  <c r="D612" i="1"/>
  <c r="CF76" i="1"/>
  <c r="BS52" i="1" s="1"/>
  <c r="BS67" i="1" s="1"/>
  <c r="I372" i="9"/>
  <c r="BZ52" i="1"/>
  <c r="BZ67" i="1" s="1"/>
  <c r="H337" i="9" s="1"/>
  <c r="S52" i="1"/>
  <c r="S67" i="1" s="1"/>
  <c r="AT52" i="1"/>
  <c r="AT67" i="1" s="1"/>
  <c r="V52" i="1"/>
  <c r="V67" i="1" s="1"/>
  <c r="J753" i="1" s="1"/>
  <c r="Z52" i="1"/>
  <c r="Z67" i="1" s="1"/>
  <c r="J757" i="1" s="1"/>
  <c r="U52" i="1"/>
  <c r="U67" i="1" s="1"/>
  <c r="G81" i="9" s="1"/>
  <c r="P52" i="1"/>
  <c r="P67" i="1" s="1"/>
  <c r="I49" i="9" s="1"/>
  <c r="I52" i="1"/>
  <c r="I67" i="1" s="1"/>
  <c r="J740" i="1" s="1"/>
  <c r="Q52" i="1"/>
  <c r="Q67" i="1" s="1"/>
  <c r="J748" i="1" s="1"/>
  <c r="L52" i="1"/>
  <c r="L67" i="1" s="1"/>
  <c r="AR52" i="1"/>
  <c r="AR67" i="1" s="1"/>
  <c r="BA52" i="1"/>
  <c r="BA67" i="1" s="1"/>
  <c r="AF52" i="1"/>
  <c r="AF67" i="1" s="1"/>
  <c r="AQ52" i="1"/>
  <c r="AQ67" i="1" s="1"/>
  <c r="AN52" i="1" l="1"/>
  <c r="AN67" i="1" s="1"/>
  <c r="J771" i="1" s="1"/>
  <c r="C52" i="1"/>
  <c r="C67" i="1" s="1"/>
  <c r="J752" i="1"/>
  <c r="AC52" i="1"/>
  <c r="AC67" i="1" s="1"/>
  <c r="BT52" i="1"/>
  <c r="BT67" i="1" s="1"/>
  <c r="J803" i="1" s="1"/>
  <c r="C81" i="9"/>
  <c r="BU52" i="1"/>
  <c r="BU67" i="1" s="1"/>
  <c r="J52" i="1"/>
  <c r="J67" i="1" s="1"/>
  <c r="J741" i="1" s="1"/>
  <c r="AS52" i="1"/>
  <c r="AS67" i="1" s="1"/>
  <c r="C209" i="9" s="1"/>
  <c r="Y52" i="1"/>
  <c r="Y67" i="1" s="1"/>
  <c r="BO52" i="1"/>
  <c r="BO67" i="1" s="1"/>
  <c r="AD52" i="1"/>
  <c r="AD67" i="1" s="1"/>
  <c r="J761" i="1" s="1"/>
  <c r="BP52" i="1"/>
  <c r="BP67" i="1" s="1"/>
  <c r="AG52" i="1"/>
  <c r="AG67" i="1" s="1"/>
  <c r="N52" i="1"/>
  <c r="N67" i="1" s="1"/>
  <c r="J745" i="1" s="1"/>
  <c r="BK52" i="1"/>
  <c r="BK67" i="1" s="1"/>
  <c r="BK71" i="1" s="1"/>
  <c r="G277" i="9" s="1"/>
  <c r="X52" i="1"/>
  <c r="X67" i="1" s="1"/>
  <c r="J755" i="1" s="1"/>
  <c r="CA52" i="1"/>
  <c r="CA67" i="1" s="1"/>
  <c r="K52" i="1"/>
  <c r="K67" i="1" s="1"/>
  <c r="J742" i="1" s="1"/>
  <c r="AB52" i="1"/>
  <c r="AB67" i="1" s="1"/>
  <c r="G113" i="9" s="1"/>
  <c r="BC52" i="1"/>
  <c r="BC67" i="1" s="1"/>
  <c r="F241" i="9" s="1"/>
  <c r="CD722" i="1"/>
  <c r="I377" i="9"/>
  <c r="D368" i="1"/>
  <c r="C120" i="8" s="1"/>
  <c r="F11" i="6"/>
  <c r="C112" i="8"/>
  <c r="D433" i="1"/>
  <c r="B465" i="1"/>
  <c r="N745" i="1"/>
  <c r="N768" i="1"/>
  <c r="N736" i="1"/>
  <c r="C90" i="9"/>
  <c r="D186" i="9"/>
  <c r="BG52" i="1"/>
  <c r="BG67" i="1" s="1"/>
  <c r="J790" i="1" s="1"/>
  <c r="AJ52" i="1"/>
  <c r="AJ67" i="1" s="1"/>
  <c r="H145" i="9" s="1"/>
  <c r="E52" i="1"/>
  <c r="E67" i="1" s="1"/>
  <c r="J736" i="1" s="1"/>
  <c r="AZ52" i="1"/>
  <c r="AZ67" i="1" s="1"/>
  <c r="BB52" i="1"/>
  <c r="BB67" i="1" s="1"/>
  <c r="E241" i="9" s="1"/>
  <c r="AE52" i="1"/>
  <c r="AE67" i="1" s="1"/>
  <c r="C145" i="9" s="1"/>
  <c r="W52" i="1"/>
  <c r="W67" i="1" s="1"/>
  <c r="J754" i="1" s="1"/>
  <c r="CC52" i="1"/>
  <c r="CC67" i="1" s="1"/>
  <c r="BJ52" i="1"/>
  <c r="BJ67" i="1" s="1"/>
  <c r="J793" i="1" s="1"/>
  <c r="AI52" i="1"/>
  <c r="AI67" i="1" s="1"/>
  <c r="AL52" i="1"/>
  <c r="AL67" i="1" s="1"/>
  <c r="BL52" i="1"/>
  <c r="BL67" i="1" s="1"/>
  <c r="J795" i="1" s="1"/>
  <c r="AV52" i="1"/>
  <c r="AV67" i="1" s="1"/>
  <c r="C84" i="8"/>
  <c r="BW52" i="1"/>
  <c r="BW67" i="1" s="1"/>
  <c r="J806" i="1" s="1"/>
  <c r="BH52" i="1"/>
  <c r="BH67" i="1" s="1"/>
  <c r="J791" i="1" s="1"/>
  <c r="AH52" i="1"/>
  <c r="AH67" i="1" s="1"/>
  <c r="F145" i="9" s="1"/>
  <c r="BI52" i="1"/>
  <c r="BI67" i="1" s="1"/>
  <c r="BX52" i="1"/>
  <c r="BX67" i="1" s="1"/>
  <c r="AU52" i="1"/>
  <c r="AU67" i="1" s="1"/>
  <c r="R52" i="1"/>
  <c r="R67" i="1" s="1"/>
  <c r="O52" i="1"/>
  <c r="O67" i="1" s="1"/>
  <c r="J746" i="1" s="1"/>
  <c r="H52" i="1"/>
  <c r="H67" i="1" s="1"/>
  <c r="H17" i="9" s="1"/>
  <c r="B19" i="4"/>
  <c r="N771" i="1"/>
  <c r="M816" i="1"/>
  <c r="C141" i="8"/>
  <c r="D5" i="7"/>
  <c r="J776" i="1"/>
  <c r="F8" i="6"/>
  <c r="G10" i="4"/>
  <c r="B10" i="4"/>
  <c r="N48" i="1"/>
  <c r="N62" i="1" s="1"/>
  <c r="BF48" i="1"/>
  <c r="BF62" i="1" s="1"/>
  <c r="E789" i="1" s="1"/>
  <c r="BW48" i="1"/>
  <c r="BW62" i="1" s="1"/>
  <c r="E332" i="9" s="1"/>
  <c r="V48" i="1"/>
  <c r="V62" i="1" s="1"/>
  <c r="H76" i="9" s="1"/>
  <c r="BV48" i="1"/>
  <c r="BV62" i="1" s="1"/>
  <c r="I48" i="1"/>
  <c r="I62" i="1" s="1"/>
  <c r="I12" i="9" s="1"/>
  <c r="AP48" i="1"/>
  <c r="AP62" i="1" s="1"/>
  <c r="G172" i="9" s="1"/>
  <c r="BE48" i="1"/>
  <c r="BE62" i="1" s="1"/>
  <c r="E788" i="1" s="1"/>
  <c r="AE48" i="1"/>
  <c r="AE62" i="1" s="1"/>
  <c r="D48" i="1"/>
  <c r="D62" i="1" s="1"/>
  <c r="E735" i="1" s="1"/>
  <c r="BB48" i="1"/>
  <c r="BB62" i="1" s="1"/>
  <c r="E236" i="9" s="1"/>
  <c r="K48" i="1"/>
  <c r="K62" i="1" s="1"/>
  <c r="K71" i="1" s="1"/>
  <c r="BZ48" i="1"/>
  <c r="BZ62" i="1" s="1"/>
  <c r="H332" i="9" s="1"/>
  <c r="AB48" i="1"/>
  <c r="AB62" i="1" s="1"/>
  <c r="AL48" i="1"/>
  <c r="AL62" i="1" s="1"/>
  <c r="C172" i="9" s="1"/>
  <c r="BR48" i="1"/>
  <c r="BR62" i="1" s="1"/>
  <c r="G300" i="9" s="1"/>
  <c r="AA48" i="1"/>
  <c r="AA62" i="1" s="1"/>
  <c r="F108" i="9" s="1"/>
  <c r="BU48" i="1"/>
  <c r="BU62" i="1" s="1"/>
  <c r="C332" i="9" s="1"/>
  <c r="O48" i="1"/>
  <c r="O62" i="1" s="1"/>
  <c r="H44" i="9" s="1"/>
  <c r="K816" i="1"/>
  <c r="BI730" i="1"/>
  <c r="F815" i="1"/>
  <c r="H815" i="1"/>
  <c r="F816" i="1"/>
  <c r="C429" i="1"/>
  <c r="D815" i="1"/>
  <c r="C432" i="1"/>
  <c r="AD48" i="1"/>
  <c r="AD62" i="1" s="1"/>
  <c r="I108" i="9" s="1"/>
  <c r="AT48" i="1"/>
  <c r="AT62" i="1" s="1"/>
  <c r="D204" i="9" s="1"/>
  <c r="BJ48" i="1"/>
  <c r="BJ62" i="1" s="1"/>
  <c r="E793" i="1" s="1"/>
  <c r="BY48" i="1"/>
  <c r="C48" i="1"/>
  <c r="C62" i="1" s="1"/>
  <c r="E734" i="1" s="1"/>
  <c r="AQ48" i="1"/>
  <c r="AQ62" i="1" s="1"/>
  <c r="E774" i="1" s="1"/>
  <c r="Y48" i="1"/>
  <c r="Y62" i="1" s="1"/>
  <c r="D108" i="9" s="1"/>
  <c r="U48" i="1"/>
  <c r="U62" i="1" s="1"/>
  <c r="G76" i="9" s="1"/>
  <c r="BS48" i="1"/>
  <c r="BS62" i="1" s="1"/>
  <c r="E802" i="1" s="1"/>
  <c r="L48" i="1"/>
  <c r="L62" i="1" s="1"/>
  <c r="E44" i="9" s="1"/>
  <c r="W48" i="1"/>
  <c r="W62" i="1" s="1"/>
  <c r="F48" i="1"/>
  <c r="F62" i="1" s="1"/>
  <c r="F12" i="9" s="1"/>
  <c r="AH48" i="1"/>
  <c r="AH62" i="1" s="1"/>
  <c r="AH71" i="1" s="1"/>
  <c r="AX48" i="1"/>
  <c r="AX62" i="1" s="1"/>
  <c r="E781" i="1" s="1"/>
  <c r="BN48" i="1"/>
  <c r="BN62" i="1" s="1"/>
  <c r="E797" i="1" s="1"/>
  <c r="BG48" i="1"/>
  <c r="BG62" i="1" s="1"/>
  <c r="E790" i="1" s="1"/>
  <c r="AO48" i="1"/>
  <c r="AO62" i="1" s="1"/>
  <c r="E772" i="1" s="1"/>
  <c r="BA48" i="1"/>
  <c r="BA62" i="1" s="1"/>
  <c r="BA71" i="1" s="1"/>
  <c r="C546" i="1" s="1"/>
  <c r="G546" i="1" s="1"/>
  <c r="BI48" i="1"/>
  <c r="BI62" i="1" s="1"/>
  <c r="E268" i="9" s="1"/>
  <c r="AC48" i="1"/>
  <c r="AC62" i="1" s="1"/>
  <c r="H108" i="9" s="1"/>
  <c r="T48" i="1"/>
  <c r="T62" i="1" s="1"/>
  <c r="E751" i="1" s="1"/>
  <c r="I816" i="1"/>
  <c r="C816" i="1"/>
  <c r="J786" i="1"/>
  <c r="J785" i="1"/>
  <c r="C113" i="9"/>
  <c r="E113" i="9"/>
  <c r="C440" i="1"/>
  <c r="C575" i="1"/>
  <c r="L816" i="1"/>
  <c r="D428" i="1"/>
  <c r="B476" i="1"/>
  <c r="S815" i="1"/>
  <c r="CF77" i="1"/>
  <c r="I381" i="9"/>
  <c r="G612" i="1"/>
  <c r="Q815" i="1"/>
  <c r="R815" i="1"/>
  <c r="J794" i="1"/>
  <c r="P815" i="1"/>
  <c r="AO52" i="1"/>
  <c r="AO67" i="1" s="1"/>
  <c r="F177" i="9" s="1"/>
  <c r="AP52" i="1"/>
  <c r="AP67" i="1" s="1"/>
  <c r="J773" i="1" s="1"/>
  <c r="I366" i="9"/>
  <c r="C430" i="1"/>
  <c r="G816" i="1"/>
  <c r="G815" i="1"/>
  <c r="I815" i="1"/>
  <c r="C71" i="1"/>
  <c r="C21" i="9" s="1"/>
  <c r="J48" i="1"/>
  <c r="J62" i="1" s="1"/>
  <c r="E741" i="1" s="1"/>
  <c r="Z48" i="1"/>
  <c r="Z62" i="1" s="1"/>
  <c r="E757" i="1" s="1"/>
  <c r="AJ48" i="1"/>
  <c r="AJ62" i="1" s="1"/>
  <c r="E767" i="1" s="1"/>
  <c r="AR48" i="1"/>
  <c r="AR62" i="1" s="1"/>
  <c r="I172" i="9" s="1"/>
  <c r="AZ48" i="1"/>
  <c r="AZ62" i="1" s="1"/>
  <c r="AZ71" i="1" s="1"/>
  <c r="BH48" i="1"/>
  <c r="BH62" i="1" s="1"/>
  <c r="BH71" i="1" s="1"/>
  <c r="C636" i="1" s="1"/>
  <c r="BP48" i="1"/>
  <c r="BP62" i="1" s="1"/>
  <c r="E300" i="9" s="1"/>
  <c r="BX48" i="1"/>
  <c r="BX62" i="1" s="1"/>
  <c r="E807" i="1" s="1"/>
  <c r="CB48" i="1"/>
  <c r="CB62" i="1" s="1"/>
  <c r="C364" i="9" s="1"/>
  <c r="S48" i="1"/>
  <c r="S62" i="1" s="1"/>
  <c r="S71" i="1" s="1"/>
  <c r="C684" i="1" s="1"/>
  <c r="AY48" i="1"/>
  <c r="AY62" i="1" s="1"/>
  <c r="E782" i="1" s="1"/>
  <c r="CC48" i="1"/>
  <c r="CC62" i="1" s="1"/>
  <c r="E812" i="1" s="1"/>
  <c r="AG48" i="1"/>
  <c r="AG62" i="1" s="1"/>
  <c r="E764" i="1" s="1"/>
  <c r="BM48" i="1"/>
  <c r="BM62" i="1" s="1"/>
  <c r="E796" i="1" s="1"/>
  <c r="AK48" i="1"/>
  <c r="AK62" i="1" s="1"/>
  <c r="I140" i="9" s="1"/>
  <c r="C427" i="1"/>
  <c r="BC48" i="1"/>
  <c r="BC62" i="1" s="1"/>
  <c r="E786" i="1" s="1"/>
  <c r="AU48" i="1"/>
  <c r="AU62" i="1" s="1"/>
  <c r="AU71" i="1" s="1"/>
  <c r="C540" i="1" s="1"/>
  <c r="G540" i="1" s="1"/>
  <c r="P48" i="1"/>
  <c r="P62" i="1" s="1"/>
  <c r="E747" i="1" s="1"/>
  <c r="I363" i="9"/>
  <c r="R48" i="1"/>
  <c r="R62" i="1" s="1"/>
  <c r="E749" i="1" s="1"/>
  <c r="AF48" i="1"/>
  <c r="AF62" i="1" s="1"/>
  <c r="D140" i="9" s="1"/>
  <c r="AN48" i="1"/>
  <c r="AN62" i="1" s="1"/>
  <c r="E771" i="1" s="1"/>
  <c r="AV48" i="1"/>
  <c r="AV62" i="1" s="1"/>
  <c r="F204" i="9" s="1"/>
  <c r="BD48" i="1"/>
  <c r="BD62" i="1" s="1"/>
  <c r="G236" i="9" s="1"/>
  <c r="BL48" i="1"/>
  <c r="BL62" i="1" s="1"/>
  <c r="E795" i="1" s="1"/>
  <c r="BT48" i="1"/>
  <c r="BT62" i="1" s="1"/>
  <c r="E803" i="1" s="1"/>
  <c r="CA48" i="1"/>
  <c r="CA62" i="1" s="1"/>
  <c r="E810" i="1" s="1"/>
  <c r="AI48" i="1"/>
  <c r="AI62" i="1" s="1"/>
  <c r="E766" i="1" s="1"/>
  <c r="BO48" i="1"/>
  <c r="BO62" i="1" s="1"/>
  <c r="D300" i="9" s="1"/>
  <c r="Q48" i="1"/>
  <c r="Q62" i="1" s="1"/>
  <c r="E748" i="1" s="1"/>
  <c r="AW48" i="1"/>
  <c r="AW62" i="1" s="1"/>
  <c r="E780" i="1" s="1"/>
  <c r="E48" i="1"/>
  <c r="E62" i="1" s="1"/>
  <c r="BQ48" i="1"/>
  <c r="BQ62" i="1" s="1"/>
  <c r="E800" i="1" s="1"/>
  <c r="AM48" i="1"/>
  <c r="AM62" i="1" s="1"/>
  <c r="D172" i="9" s="1"/>
  <c r="M48" i="1"/>
  <c r="M62" i="1" s="1"/>
  <c r="F44" i="9" s="1"/>
  <c r="G48" i="1"/>
  <c r="G62" i="1" s="1"/>
  <c r="G12" i="9" s="1"/>
  <c r="H48" i="1"/>
  <c r="H62" i="1" s="1"/>
  <c r="E739" i="1" s="1"/>
  <c r="X48" i="1"/>
  <c r="X62" i="1" s="1"/>
  <c r="X71" i="1" s="1"/>
  <c r="C517" i="1" s="1"/>
  <c r="G517" i="1" s="1"/>
  <c r="D816" i="1"/>
  <c r="AS48" i="1"/>
  <c r="AS62" i="1" s="1"/>
  <c r="E809" i="1"/>
  <c r="H236" i="9"/>
  <c r="BZ71" i="1"/>
  <c r="H341" i="9" s="1"/>
  <c r="C815" i="1"/>
  <c r="I362" i="9"/>
  <c r="H177" i="9"/>
  <c r="J774" i="1"/>
  <c r="J767" i="1"/>
  <c r="C273" i="9"/>
  <c r="J747" i="1"/>
  <c r="J810" i="1"/>
  <c r="I337" i="9"/>
  <c r="J798" i="1"/>
  <c r="D305" i="9"/>
  <c r="D209" i="9"/>
  <c r="J777" i="1"/>
  <c r="D145" i="9"/>
  <c r="J763" i="1"/>
  <c r="E81" i="9"/>
  <c r="J750" i="1"/>
  <c r="D273" i="9"/>
  <c r="D49" i="9"/>
  <c r="J739" i="1"/>
  <c r="E762" i="1"/>
  <c r="C140" i="9"/>
  <c r="I71" i="1"/>
  <c r="E740" i="1"/>
  <c r="AE71" i="1"/>
  <c r="C524" i="1" s="1"/>
  <c r="G524" i="1" s="1"/>
  <c r="G108" i="9"/>
  <c r="L71" i="1"/>
  <c r="C505" i="1" s="1"/>
  <c r="G505" i="1" s="1"/>
  <c r="E794" i="1"/>
  <c r="C27" i="5"/>
  <c r="G28" i="4"/>
  <c r="D463" i="1"/>
  <c r="C415" i="1"/>
  <c r="C542" i="11"/>
  <c r="C631" i="11"/>
  <c r="C669" i="11"/>
  <c r="C497" i="11"/>
  <c r="G497" i="11" s="1"/>
  <c r="C690" i="11"/>
  <c r="C518" i="11"/>
  <c r="G518" i="11" s="1"/>
  <c r="E734" i="11"/>
  <c r="E815" i="11" s="1"/>
  <c r="C682" i="11"/>
  <c r="C510" i="11"/>
  <c r="G510" i="11" s="1"/>
  <c r="C678" i="11"/>
  <c r="C506" i="11"/>
  <c r="G506" i="11" s="1"/>
  <c r="C562" i="11"/>
  <c r="C623" i="11"/>
  <c r="C627" i="11"/>
  <c r="C560" i="11"/>
  <c r="C675" i="11"/>
  <c r="C503" i="11"/>
  <c r="G503" i="11" s="1"/>
  <c r="C701" i="11"/>
  <c r="C529" i="11"/>
  <c r="C686" i="11"/>
  <c r="C514" i="11"/>
  <c r="C687" i="11"/>
  <c r="C515" i="11"/>
  <c r="G515" i="11" s="1"/>
  <c r="C709" i="11"/>
  <c r="C537" i="11"/>
  <c r="G537" i="11" s="1"/>
  <c r="C557" i="11"/>
  <c r="C637" i="11"/>
  <c r="C558" i="11"/>
  <c r="C638" i="11"/>
  <c r="C556" i="11"/>
  <c r="C635" i="11"/>
  <c r="C708" i="11"/>
  <c r="C536" i="11"/>
  <c r="G536" i="11" s="1"/>
  <c r="C642" i="11"/>
  <c r="C567" i="11"/>
  <c r="C546" i="11"/>
  <c r="C630" i="11"/>
  <c r="C641" i="11"/>
  <c r="C566" i="11"/>
  <c r="C563" i="11"/>
  <c r="C626" i="11"/>
  <c r="C683" i="11"/>
  <c r="C511" i="11"/>
  <c r="G511" i="11" s="1"/>
  <c r="C634" i="11"/>
  <c r="C554" i="11"/>
  <c r="C574" i="11"/>
  <c r="C620" i="11"/>
  <c r="G532" i="11"/>
  <c r="H532" i="11"/>
  <c r="C543" i="11"/>
  <c r="C616" i="11"/>
  <c r="C698" i="11"/>
  <c r="C526" i="11"/>
  <c r="G526" i="11" s="1"/>
  <c r="C555" i="11"/>
  <c r="C617" i="11"/>
  <c r="C674" i="11"/>
  <c r="C502" i="11"/>
  <c r="C614" i="11"/>
  <c r="C550" i="11"/>
  <c r="C547" i="11"/>
  <c r="C632" i="11"/>
  <c r="C565" i="11"/>
  <c r="C640" i="11"/>
  <c r="C684" i="11"/>
  <c r="C512" i="11"/>
  <c r="G512" i="11" s="1"/>
  <c r="C707" i="11"/>
  <c r="C535" i="11"/>
  <c r="G535" i="11" s="1"/>
  <c r="C689" i="11"/>
  <c r="C517" i="11"/>
  <c r="G517" i="11" s="1"/>
  <c r="C692" i="11"/>
  <c r="C520" i="11"/>
  <c r="G520" i="11" s="1"/>
  <c r="C711" i="11"/>
  <c r="C539" i="11"/>
  <c r="G539" i="11" s="1"/>
  <c r="C677" i="11"/>
  <c r="C505" i="11"/>
  <c r="G505" i="11" s="1"/>
  <c r="C551" i="11"/>
  <c r="C629" i="11"/>
  <c r="C693" i="11"/>
  <c r="C521" i="11"/>
  <c r="J816" i="11"/>
  <c r="C433" i="11"/>
  <c r="C705" i="11"/>
  <c r="C533" i="11"/>
  <c r="G533" i="11" s="1"/>
  <c r="C625" i="11"/>
  <c r="C544" i="11"/>
  <c r="C570" i="11"/>
  <c r="C645" i="11"/>
  <c r="C685" i="11"/>
  <c r="C513" i="11"/>
  <c r="G513" i="11" s="1"/>
  <c r="C697" i="11"/>
  <c r="C525" i="11"/>
  <c r="G525" i="11" s="1"/>
  <c r="C710" i="11"/>
  <c r="C538" i="11"/>
  <c r="G538" i="11" s="1"/>
  <c r="C569" i="11"/>
  <c r="C644" i="11"/>
  <c r="C703" i="11"/>
  <c r="C531" i="11"/>
  <c r="G531" i="11" s="1"/>
  <c r="C568" i="11"/>
  <c r="C643" i="11"/>
  <c r="C694" i="11"/>
  <c r="C522" i="11"/>
  <c r="G522" i="11" s="1"/>
  <c r="C691" i="11"/>
  <c r="C519" i="11"/>
  <c r="G519" i="11" s="1"/>
  <c r="C628" i="11"/>
  <c r="C545" i="11"/>
  <c r="G545" i="11" s="1"/>
  <c r="C699" i="11"/>
  <c r="C527" i="11"/>
  <c r="G527" i="11" s="1"/>
  <c r="C501" i="11"/>
  <c r="C673" i="11"/>
  <c r="C706" i="11"/>
  <c r="C534" i="11"/>
  <c r="G534" i="11" s="1"/>
  <c r="C676" i="11"/>
  <c r="C504" i="11"/>
  <c r="G504" i="11" s="1"/>
  <c r="C553" i="11"/>
  <c r="C636" i="11"/>
  <c r="C509" i="11"/>
  <c r="G509" i="11" s="1"/>
  <c r="C681" i="11"/>
  <c r="C679" i="11"/>
  <c r="C507" i="11"/>
  <c r="G507" i="11" s="1"/>
  <c r="C700" i="11"/>
  <c r="C528" i="11"/>
  <c r="G528" i="11" s="1"/>
  <c r="C702" i="11"/>
  <c r="C530" i="11"/>
  <c r="G530" i="11" s="1"/>
  <c r="C713" i="11"/>
  <c r="C541" i="11"/>
  <c r="C619" i="11"/>
  <c r="C559" i="11"/>
  <c r="C695" i="11"/>
  <c r="C523" i="11"/>
  <c r="G523" i="11" s="1"/>
  <c r="C671" i="11"/>
  <c r="C499" i="11"/>
  <c r="G499" i="11" s="1"/>
  <c r="C646" i="11"/>
  <c r="C571" i="11"/>
  <c r="C573" i="11"/>
  <c r="C622" i="11"/>
  <c r="C561" i="11"/>
  <c r="C621" i="11"/>
  <c r="C549" i="11"/>
  <c r="C624" i="11"/>
  <c r="C670" i="11"/>
  <c r="C498" i="11"/>
  <c r="G498" i="11" s="1"/>
  <c r="C552" i="11"/>
  <c r="C618" i="11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C337" i="9"/>
  <c r="J804" i="1"/>
  <c r="D12" i="9"/>
  <c r="J743" i="1"/>
  <c r="E49" i="9"/>
  <c r="E305" i="9"/>
  <c r="J799" i="1"/>
  <c r="J759" i="1"/>
  <c r="J779" i="1"/>
  <c r="F209" i="9"/>
  <c r="AT71" i="1"/>
  <c r="J792" i="1"/>
  <c r="E273" i="9"/>
  <c r="J784" i="1"/>
  <c r="D241" i="9"/>
  <c r="E145" i="9"/>
  <c r="J764" i="1"/>
  <c r="J802" i="1"/>
  <c r="H305" i="9"/>
  <c r="I236" i="9"/>
  <c r="D332" i="9"/>
  <c r="E805" i="1"/>
  <c r="J734" i="1"/>
  <c r="C17" i="9"/>
  <c r="J775" i="1"/>
  <c r="I177" i="9"/>
  <c r="J812" i="1"/>
  <c r="D369" i="9"/>
  <c r="J749" i="1"/>
  <c r="D81" i="9"/>
  <c r="G44" i="9"/>
  <c r="E745" i="1"/>
  <c r="N71" i="1"/>
  <c r="B446" i="1"/>
  <c r="D242" i="1"/>
  <c r="J762" i="1"/>
  <c r="H273" i="9"/>
  <c r="H81" i="9"/>
  <c r="C418" i="1"/>
  <c r="D438" i="1"/>
  <c r="F14" i="6"/>
  <c r="O815" i="1"/>
  <c r="T815" i="1"/>
  <c r="C471" i="1"/>
  <c r="F10" i="6"/>
  <c r="D339" i="1"/>
  <c r="D26" i="9"/>
  <c r="N735" i="1"/>
  <c r="CE75" i="1"/>
  <c r="E177" i="9"/>
  <c r="E337" i="9"/>
  <c r="G49" i="9"/>
  <c r="I305" i="9"/>
  <c r="G177" i="9"/>
  <c r="H49" i="9"/>
  <c r="F7" i="6"/>
  <c r="E204" i="1"/>
  <c r="C468" i="1"/>
  <c r="I383" i="9"/>
  <c r="S816" i="1"/>
  <c r="D22" i="7"/>
  <c r="C40" i="5"/>
  <c r="C420" i="1"/>
  <c r="B28" i="4"/>
  <c r="N772" i="1"/>
  <c r="F186" i="9"/>
  <c r="I17" i="9"/>
  <c r="J809" i="1"/>
  <c r="J765" i="1"/>
  <c r="F273" i="9"/>
  <c r="BD52" i="1"/>
  <c r="BD67" i="1" s="1"/>
  <c r="AM52" i="1"/>
  <c r="AM67" i="1" s="1"/>
  <c r="BF52" i="1"/>
  <c r="BF67" i="1" s="1"/>
  <c r="BF71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E17" i="9" l="1"/>
  <c r="I113" i="9"/>
  <c r="E71" i="1"/>
  <c r="G273" i="9"/>
  <c r="W71" i="1"/>
  <c r="AB71" i="1"/>
  <c r="J766" i="1"/>
  <c r="G145" i="9"/>
  <c r="J807" i="1"/>
  <c r="F337" i="9"/>
  <c r="J760" i="1"/>
  <c r="H113" i="9"/>
  <c r="E785" i="1"/>
  <c r="C49" i="9"/>
  <c r="D113" i="9"/>
  <c r="J756" i="1"/>
  <c r="BY62" i="1"/>
  <c r="E808" i="1" s="1"/>
  <c r="J769" i="1"/>
  <c r="C177" i="9"/>
  <c r="E806" i="1"/>
  <c r="I81" i="9"/>
  <c r="E209" i="9"/>
  <c r="J778" i="1"/>
  <c r="J783" i="1"/>
  <c r="C241" i="9"/>
  <c r="J772" i="1"/>
  <c r="D465" i="1"/>
  <c r="BB71" i="1"/>
  <c r="AP71" i="1"/>
  <c r="G181" i="9" s="1"/>
  <c r="E769" i="1"/>
  <c r="E773" i="1"/>
  <c r="E759" i="1"/>
  <c r="V71" i="1"/>
  <c r="C687" i="1" s="1"/>
  <c r="D44" i="9"/>
  <c r="BE71" i="1"/>
  <c r="C614" i="1" s="1"/>
  <c r="D615" i="1" s="1"/>
  <c r="E753" i="1"/>
  <c r="E742" i="1"/>
  <c r="BW71" i="1"/>
  <c r="C568" i="1" s="1"/>
  <c r="O71" i="1"/>
  <c r="C508" i="1" s="1"/>
  <c r="G508" i="1" s="1"/>
  <c r="E746" i="1"/>
  <c r="E801" i="1"/>
  <c r="AL71" i="1"/>
  <c r="C703" i="1" s="1"/>
  <c r="E758" i="1"/>
  <c r="BR71" i="1"/>
  <c r="C563" i="1" s="1"/>
  <c r="AA71" i="1"/>
  <c r="C520" i="1" s="1"/>
  <c r="G520" i="1" s="1"/>
  <c r="T71" i="1"/>
  <c r="C685" i="1" s="1"/>
  <c r="E804" i="1"/>
  <c r="BU71" i="1"/>
  <c r="C341" i="9" s="1"/>
  <c r="BY71" i="1"/>
  <c r="G341" i="9" s="1"/>
  <c r="E754" i="1"/>
  <c r="BJ71" i="1"/>
  <c r="C555" i="1" s="1"/>
  <c r="E811" i="1"/>
  <c r="C300" i="9"/>
  <c r="F76" i="9"/>
  <c r="F140" i="9"/>
  <c r="E761" i="1"/>
  <c r="E765" i="1"/>
  <c r="C12" i="9"/>
  <c r="BS71" i="1"/>
  <c r="C564" i="1" s="1"/>
  <c r="AO71" i="1"/>
  <c r="F181" i="9" s="1"/>
  <c r="AD71" i="1"/>
  <c r="C523" i="1" s="1"/>
  <c r="G523" i="1" s="1"/>
  <c r="F172" i="9"/>
  <c r="H300" i="9"/>
  <c r="AC71" i="1"/>
  <c r="C694" i="1" s="1"/>
  <c r="I76" i="9"/>
  <c r="Y71" i="1"/>
  <c r="C518" i="1" s="1"/>
  <c r="G518" i="1" s="1"/>
  <c r="E756" i="1"/>
  <c r="F268" i="9"/>
  <c r="H204" i="9"/>
  <c r="AQ71" i="1"/>
  <c r="C708" i="1" s="1"/>
  <c r="E777" i="1"/>
  <c r="E784" i="1"/>
  <c r="AX71" i="1"/>
  <c r="C543" i="1" s="1"/>
  <c r="H172" i="9"/>
  <c r="E743" i="1"/>
  <c r="D236" i="9"/>
  <c r="F71" i="1"/>
  <c r="F21" i="9" s="1"/>
  <c r="E752" i="1"/>
  <c r="E763" i="1"/>
  <c r="BN71" i="1"/>
  <c r="C619" i="1" s="1"/>
  <c r="G332" i="9"/>
  <c r="U71" i="1"/>
  <c r="C514" i="1" s="1"/>
  <c r="G514" i="1" s="1"/>
  <c r="E792" i="1"/>
  <c r="BG71" i="1"/>
  <c r="C618" i="1" s="1"/>
  <c r="C630" i="1"/>
  <c r="BI71" i="1"/>
  <c r="C634" i="1" s="1"/>
  <c r="E760" i="1"/>
  <c r="E737" i="1"/>
  <c r="C268" i="9"/>
  <c r="D245" i="9"/>
  <c r="E744" i="1"/>
  <c r="M71" i="1"/>
  <c r="C506" i="1" s="1"/>
  <c r="G506" i="1" s="1"/>
  <c r="CB71" i="1"/>
  <c r="C373" i="9" s="1"/>
  <c r="E140" i="9"/>
  <c r="J71" i="1"/>
  <c r="C503" i="1" s="1"/>
  <c r="G503" i="1" s="1"/>
  <c r="C44" i="9"/>
  <c r="G204" i="9"/>
  <c r="E783" i="1"/>
  <c r="E779" i="1"/>
  <c r="CE67" i="1"/>
  <c r="I369" i="9" s="1"/>
  <c r="AG71" i="1"/>
  <c r="E149" i="9" s="1"/>
  <c r="C236" i="9"/>
  <c r="AV71" i="1"/>
  <c r="F213" i="9" s="1"/>
  <c r="I332" i="9"/>
  <c r="CA71" i="1"/>
  <c r="C572" i="1" s="1"/>
  <c r="D71" i="1"/>
  <c r="D21" i="9" s="1"/>
  <c r="E12" i="9"/>
  <c r="C108" i="9"/>
  <c r="E770" i="1"/>
  <c r="C556" i="1"/>
  <c r="BO71" i="1"/>
  <c r="D309" i="9" s="1"/>
  <c r="I204" i="9"/>
  <c r="AY71" i="1"/>
  <c r="C544" i="1" s="1"/>
  <c r="G544" i="1" s="1"/>
  <c r="BX71" i="1"/>
  <c r="C644" i="1" s="1"/>
  <c r="CC71" i="1"/>
  <c r="C574" i="1" s="1"/>
  <c r="AM71" i="1"/>
  <c r="C704" i="1" s="1"/>
  <c r="Q71" i="1"/>
  <c r="C85" i="9" s="1"/>
  <c r="C635" i="1"/>
  <c r="D364" i="9"/>
  <c r="C689" i="1"/>
  <c r="C117" i="9"/>
  <c r="BQ71" i="1"/>
  <c r="C562" i="1" s="1"/>
  <c r="E172" i="9"/>
  <c r="C76" i="9"/>
  <c r="AR71" i="1"/>
  <c r="I181" i="9" s="1"/>
  <c r="AJ71" i="1"/>
  <c r="C701" i="1" s="1"/>
  <c r="E755" i="1"/>
  <c r="AN71" i="1"/>
  <c r="C705" i="1" s="1"/>
  <c r="F332" i="9"/>
  <c r="H12" i="9"/>
  <c r="E775" i="1"/>
  <c r="E213" i="9"/>
  <c r="C553" i="1"/>
  <c r="G140" i="9"/>
  <c r="H268" i="9"/>
  <c r="E204" i="9"/>
  <c r="E750" i="1"/>
  <c r="C512" i="1"/>
  <c r="G512" i="1" s="1"/>
  <c r="E787" i="1"/>
  <c r="BM71" i="1"/>
  <c r="C638" i="1" s="1"/>
  <c r="D268" i="9"/>
  <c r="E85" i="9"/>
  <c r="BD71" i="1"/>
  <c r="C549" i="1" s="1"/>
  <c r="I268" i="9"/>
  <c r="C712" i="1"/>
  <c r="G71" i="1"/>
  <c r="C672" i="1" s="1"/>
  <c r="E736" i="1"/>
  <c r="AI71" i="1"/>
  <c r="C700" i="1" s="1"/>
  <c r="Z71" i="1"/>
  <c r="C519" i="1" s="1"/>
  <c r="G519" i="1" s="1"/>
  <c r="C496" i="1"/>
  <c r="G496" i="1" s="1"/>
  <c r="C668" i="1"/>
  <c r="H71" i="1"/>
  <c r="C501" i="1" s="1"/>
  <c r="G501" i="1" s="1"/>
  <c r="E799" i="1"/>
  <c r="E798" i="1"/>
  <c r="F300" i="9"/>
  <c r="D76" i="9"/>
  <c r="BP71" i="1"/>
  <c r="C561" i="1" s="1"/>
  <c r="R71" i="1"/>
  <c r="D85" i="9" s="1"/>
  <c r="E791" i="1"/>
  <c r="P71" i="1"/>
  <c r="C509" i="1" s="1"/>
  <c r="G509" i="1" s="1"/>
  <c r="CE62" i="1"/>
  <c r="F236" i="9"/>
  <c r="BC71" i="1"/>
  <c r="E768" i="1"/>
  <c r="AK71" i="1"/>
  <c r="AF71" i="1"/>
  <c r="D149" i="9" s="1"/>
  <c r="E778" i="1"/>
  <c r="E738" i="1"/>
  <c r="E76" i="9"/>
  <c r="D277" i="9"/>
  <c r="E108" i="9"/>
  <c r="H140" i="9"/>
  <c r="BL71" i="1"/>
  <c r="C637" i="1" s="1"/>
  <c r="AW71" i="1"/>
  <c r="C542" i="1" s="1"/>
  <c r="I44" i="9"/>
  <c r="BT71" i="1"/>
  <c r="I300" i="9"/>
  <c r="C646" i="1"/>
  <c r="E776" i="1"/>
  <c r="C204" i="9"/>
  <c r="AS71" i="1"/>
  <c r="CE48" i="1"/>
  <c r="C571" i="1"/>
  <c r="N815" i="1"/>
  <c r="CE52" i="1"/>
  <c r="C521" i="1"/>
  <c r="G521" i="1" s="1"/>
  <c r="G117" i="9"/>
  <c r="C693" i="1"/>
  <c r="C149" i="9"/>
  <c r="C677" i="1"/>
  <c r="E53" i="9"/>
  <c r="D53" i="9"/>
  <c r="C504" i="1"/>
  <c r="G504" i="1" s="1"/>
  <c r="C676" i="1"/>
  <c r="C628" i="1"/>
  <c r="C545" i="1"/>
  <c r="G545" i="1" s="1"/>
  <c r="C245" i="9"/>
  <c r="C674" i="1"/>
  <c r="C502" i="1"/>
  <c r="G502" i="1" s="1"/>
  <c r="I21" i="9"/>
  <c r="C696" i="1"/>
  <c r="H521" i="11"/>
  <c r="G521" i="11"/>
  <c r="E816" i="11"/>
  <c r="C428" i="11"/>
  <c r="C441" i="11" s="1"/>
  <c r="C716" i="11"/>
  <c r="C668" i="11"/>
  <c r="C715" i="11" s="1"/>
  <c r="C496" i="11"/>
  <c r="G496" i="11" s="1"/>
  <c r="H514" i="11"/>
  <c r="G514" i="11"/>
  <c r="G501" i="11"/>
  <c r="H501" i="11" s="1"/>
  <c r="G546" i="11"/>
  <c r="H546" i="11"/>
  <c r="G550" i="11"/>
  <c r="H550" i="11" s="1"/>
  <c r="G529" i="11"/>
  <c r="H529" i="11" s="1"/>
  <c r="G544" i="11"/>
  <c r="H544" i="11"/>
  <c r="D615" i="11"/>
  <c r="C648" i="11"/>
  <c r="M716" i="11" s="1"/>
  <c r="Y816" i="11" s="1"/>
  <c r="G502" i="11"/>
  <c r="H502" i="11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F515" i="1" s="1"/>
  <c r="B529" i="1"/>
  <c r="B542" i="1"/>
  <c r="B498" i="1"/>
  <c r="H498" i="1" s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F540" i="1" s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F501" i="1"/>
  <c r="F517" i="1"/>
  <c r="H517" i="1"/>
  <c r="J738" i="1"/>
  <c r="G17" i="9"/>
  <c r="I273" i="9"/>
  <c r="J796" i="1"/>
  <c r="D27" i="7"/>
  <c r="B448" i="1"/>
  <c r="F544" i="1"/>
  <c r="H536" i="1"/>
  <c r="F536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H213" i="9"/>
  <c r="C126" i="8"/>
  <c r="D391" i="1"/>
  <c r="F32" i="6"/>
  <c r="C478" i="1"/>
  <c r="C305" i="9"/>
  <c r="J797" i="1"/>
  <c r="C102" i="8"/>
  <c r="C482" i="1"/>
  <c r="C498" i="1"/>
  <c r="G498" i="1" s="1"/>
  <c r="E21" i="9"/>
  <c r="C670" i="1"/>
  <c r="H85" i="9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E245" i="9"/>
  <c r="C632" i="1"/>
  <c r="C547" i="1"/>
  <c r="C642" i="1"/>
  <c r="D341" i="9"/>
  <c r="C567" i="1"/>
  <c r="I245" i="9"/>
  <c r="C629" i="1"/>
  <c r="C551" i="1"/>
  <c r="C711" i="1"/>
  <c r="D213" i="9"/>
  <c r="C539" i="1"/>
  <c r="G539" i="1" s="1"/>
  <c r="J735" i="1"/>
  <c r="D17" i="9"/>
  <c r="J800" i="1"/>
  <c r="F305" i="9"/>
  <c r="C699" i="1"/>
  <c r="C527" i="1"/>
  <c r="G527" i="1" s="1"/>
  <c r="F149" i="9"/>
  <c r="F532" i="1"/>
  <c r="H524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G53" i="9"/>
  <c r="C507" i="1"/>
  <c r="G507" i="1" s="1"/>
  <c r="C679" i="1"/>
  <c r="H245" i="9" l="1"/>
  <c r="J816" i="1"/>
  <c r="C680" i="1"/>
  <c r="C713" i="1"/>
  <c r="C515" i="1"/>
  <c r="G515" i="1" s="1"/>
  <c r="C707" i="1"/>
  <c r="C433" i="1"/>
  <c r="C535" i="1"/>
  <c r="G535" i="1" s="1"/>
  <c r="CE71" i="1"/>
  <c r="D629" i="1"/>
  <c r="D705" i="1"/>
  <c r="H53" i="9"/>
  <c r="C550" i="1"/>
  <c r="G550" i="1" s="1"/>
  <c r="C181" i="9"/>
  <c r="F117" i="9"/>
  <c r="D631" i="1"/>
  <c r="E341" i="9"/>
  <c r="C643" i="1"/>
  <c r="C531" i="1"/>
  <c r="G531" i="1" s="1"/>
  <c r="G309" i="9"/>
  <c r="C626" i="1"/>
  <c r="H181" i="9"/>
  <c r="C692" i="1"/>
  <c r="D645" i="1"/>
  <c r="F85" i="9"/>
  <c r="G85" i="9"/>
  <c r="D676" i="1"/>
  <c r="C513" i="1"/>
  <c r="G513" i="1" s="1"/>
  <c r="F277" i="9"/>
  <c r="C566" i="1"/>
  <c r="C641" i="1"/>
  <c r="C617" i="1"/>
  <c r="C522" i="1"/>
  <c r="G522" i="1" s="1"/>
  <c r="C645" i="1"/>
  <c r="C570" i="1"/>
  <c r="C534" i="1"/>
  <c r="G534" i="1" s="1"/>
  <c r="D639" i="1"/>
  <c r="D694" i="1"/>
  <c r="D685" i="1"/>
  <c r="D635" i="1"/>
  <c r="D707" i="1"/>
  <c r="D617" i="1"/>
  <c r="C695" i="1"/>
  <c r="C616" i="1"/>
  <c r="H117" i="9"/>
  <c r="D647" i="1"/>
  <c r="D637" i="1"/>
  <c r="D690" i="1"/>
  <c r="D697" i="1"/>
  <c r="D632" i="1"/>
  <c r="I117" i="9"/>
  <c r="D706" i="1"/>
  <c r="D711" i="1"/>
  <c r="D628" i="1"/>
  <c r="D704" i="1"/>
  <c r="D644" i="1"/>
  <c r="C706" i="1"/>
  <c r="C536" i="1"/>
  <c r="G536" i="1" s="1"/>
  <c r="C690" i="1"/>
  <c r="C639" i="1"/>
  <c r="H309" i="9"/>
  <c r="I213" i="9"/>
  <c r="C625" i="1"/>
  <c r="D616" i="1"/>
  <c r="D698" i="1"/>
  <c r="D713" i="1"/>
  <c r="D702" i="1"/>
  <c r="D636" i="1"/>
  <c r="D709" i="1"/>
  <c r="D716" i="1"/>
  <c r="D674" i="1"/>
  <c r="D642" i="1"/>
  <c r="D684" i="1"/>
  <c r="C537" i="1"/>
  <c r="G537" i="1" s="1"/>
  <c r="C682" i="1"/>
  <c r="D117" i="9"/>
  <c r="C622" i="1"/>
  <c r="D682" i="1"/>
  <c r="D630" i="1"/>
  <c r="D675" i="1"/>
  <c r="D699" i="1"/>
  <c r="D686" i="1"/>
  <c r="D623" i="1"/>
  <c r="D700" i="1"/>
  <c r="D622" i="1"/>
  <c r="D692" i="1"/>
  <c r="D687" i="1"/>
  <c r="C510" i="1"/>
  <c r="G510" i="1" s="1"/>
  <c r="C686" i="1"/>
  <c r="F53" i="9"/>
  <c r="C309" i="9"/>
  <c r="C277" i="9"/>
  <c r="C533" i="1"/>
  <c r="G533" i="1" s="1"/>
  <c r="C499" i="1"/>
  <c r="G499" i="1" s="1"/>
  <c r="C559" i="1"/>
  <c r="G149" i="9"/>
  <c r="C552" i="1"/>
  <c r="C675" i="1"/>
  <c r="C678" i="1"/>
  <c r="C669" i="1"/>
  <c r="C671" i="1"/>
  <c r="C554" i="1"/>
  <c r="E277" i="9"/>
  <c r="C673" i="1"/>
  <c r="C53" i="9"/>
  <c r="C573" i="1"/>
  <c r="C620" i="1"/>
  <c r="G245" i="9"/>
  <c r="C541" i="1"/>
  <c r="C528" i="1"/>
  <c r="G528" i="1" s="1"/>
  <c r="C532" i="1"/>
  <c r="G532" i="1" s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C709" i="1"/>
  <c r="C691" i="1"/>
  <c r="C497" i="1"/>
  <c r="G497" i="1" s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C526" i="1"/>
  <c r="G526" i="1" s="1"/>
  <c r="C560" i="1"/>
  <c r="D373" i="9"/>
  <c r="C627" i="1"/>
  <c r="E181" i="9"/>
  <c r="C698" i="1"/>
  <c r="C647" i="1"/>
  <c r="I341" i="9"/>
  <c r="J815" i="1"/>
  <c r="H21" i="9"/>
  <c r="D181" i="9"/>
  <c r="F309" i="9"/>
  <c r="C525" i="1"/>
  <c r="G525" i="1" s="1"/>
  <c r="C569" i="1"/>
  <c r="C500" i="1"/>
  <c r="G500" i="1" s="1"/>
  <c r="F341" i="9"/>
  <c r="C623" i="1"/>
  <c r="C529" i="1"/>
  <c r="G529" i="1" s="1"/>
  <c r="G21" i="9"/>
  <c r="H149" i="9"/>
  <c r="C681" i="1"/>
  <c r="C624" i="1"/>
  <c r="E815" i="1"/>
  <c r="E816" i="1"/>
  <c r="E117" i="9"/>
  <c r="C558" i="1"/>
  <c r="I277" i="9"/>
  <c r="C428" i="1"/>
  <c r="H277" i="9"/>
  <c r="C716" i="1"/>
  <c r="I373" i="9"/>
  <c r="C697" i="1"/>
  <c r="C557" i="1"/>
  <c r="C621" i="1"/>
  <c r="I364" i="9"/>
  <c r="I53" i="9"/>
  <c r="C633" i="1"/>
  <c r="F245" i="9"/>
  <c r="C548" i="1"/>
  <c r="G213" i="9"/>
  <c r="C631" i="1"/>
  <c r="C683" i="1"/>
  <c r="C530" i="1"/>
  <c r="G530" i="1" s="1"/>
  <c r="I149" i="9"/>
  <c r="C702" i="1"/>
  <c r="C511" i="1"/>
  <c r="G511" i="1" s="1"/>
  <c r="E309" i="9"/>
  <c r="C640" i="1"/>
  <c r="I309" i="9"/>
  <c r="C565" i="1"/>
  <c r="C538" i="1"/>
  <c r="G538" i="1" s="1"/>
  <c r="C710" i="1"/>
  <c r="C213" i="9"/>
  <c r="H544" i="1"/>
  <c r="H501" i="1"/>
  <c r="H540" i="1"/>
  <c r="D706" i="11"/>
  <c r="D698" i="11"/>
  <c r="D690" i="11"/>
  <c r="D682" i="11"/>
  <c r="D711" i="11"/>
  <c r="D703" i="11"/>
  <c r="D695" i="11"/>
  <c r="D687" i="11"/>
  <c r="D708" i="11"/>
  <c r="D700" i="11"/>
  <c r="D692" i="11"/>
  <c r="D684" i="11"/>
  <c r="D713" i="11"/>
  <c r="D705" i="11"/>
  <c r="D697" i="11"/>
  <c r="D689" i="11"/>
  <c r="D710" i="11"/>
  <c r="D702" i="11"/>
  <c r="D694" i="11"/>
  <c r="D686" i="11"/>
  <c r="D716" i="11"/>
  <c r="D707" i="11"/>
  <c r="D699" i="11"/>
  <c r="D691" i="11"/>
  <c r="D683" i="11"/>
  <c r="D685" i="11"/>
  <c r="D674" i="11"/>
  <c r="D623" i="11"/>
  <c r="D619" i="11"/>
  <c r="D696" i="11"/>
  <c r="D679" i="11"/>
  <c r="D671" i="11"/>
  <c r="D693" i="11"/>
  <c r="D676" i="11"/>
  <c r="D668" i="11"/>
  <c r="D628" i="11"/>
  <c r="D622" i="11"/>
  <c r="D618" i="11"/>
  <c r="D704" i="11"/>
  <c r="D681" i="11"/>
  <c r="D673" i="11"/>
  <c r="D712" i="11"/>
  <c r="D675" i="11"/>
  <c r="D644" i="11"/>
  <c r="D642" i="11"/>
  <c r="D640" i="11"/>
  <c r="D638" i="11"/>
  <c r="D633" i="11"/>
  <c r="D672" i="11"/>
  <c r="D636" i="11"/>
  <c r="D625" i="11"/>
  <c r="D620" i="11"/>
  <c r="D688" i="11"/>
  <c r="D669" i="11"/>
  <c r="D631" i="11"/>
  <c r="D670" i="11"/>
  <c r="D647" i="11"/>
  <c r="D645" i="11"/>
  <c r="D634" i="11"/>
  <c r="D629" i="11"/>
  <c r="D627" i="11"/>
  <c r="D624" i="11"/>
  <c r="D643" i="11"/>
  <c r="D639" i="11"/>
  <c r="D632" i="11"/>
  <c r="D635" i="11"/>
  <c r="D701" i="11"/>
  <c r="D678" i="11"/>
  <c r="D646" i="11"/>
  <c r="D621" i="11"/>
  <c r="D630" i="11"/>
  <c r="D641" i="11"/>
  <c r="D637" i="11"/>
  <c r="D617" i="11"/>
  <c r="D677" i="11"/>
  <c r="D709" i="11"/>
  <c r="D680" i="11"/>
  <c r="D626" i="11"/>
  <c r="D616" i="11"/>
  <c r="H515" i="1"/>
  <c r="F497" i="1"/>
  <c r="H528" i="1"/>
  <c r="F505" i="1"/>
  <c r="H516" i="1"/>
  <c r="H499" i="1"/>
  <c r="F498" i="1"/>
  <c r="H511" i="1"/>
  <c r="F511" i="1"/>
  <c r="H496" i="1"/>
  <c r="F522" i="1"/>
  <c r="H522" i="1"/>
  <c r="F510" i="1"/>
  <c r="H510" i="1"/>
  <c r="F513" i="1"/>
  <c r="H513" i="1"/>
  <c r="C142" i="8"/>
  <c r="D393" i="1"/>
  <c r="F538" i="1"/>
  <c r="H538" i="1"/>
  <c r="F534" i="1"/>
  <c r="H534" i="1"/>
  <c r="F502" i="1"/>
  <c r="H502" i="1" s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441" i="1" l="1"/>
  <c r="H550" i="1"/>
  <c r="E623" i="1"/>
  <c r="E716" i="1" s="1"/>
  <c r="H532" i="1"/>
  <c r="D715" i="1"/>
  <c r="E612" i="1"/>
  <c r="C648" i="1"/>
  <c r="M716" i="1" s="1"/>
  <c r="Y816" i="1" s="1"/>
  <c r="C715" i="1"/>
  <c r="D715" i="11"/>
  <c r="E623" i="11"/>
  <c r="E612" i="1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71" i="1" l="1"/>
  <c r="E643" i="1"/>
  <c r="E647" i="1"/>
  <c r="E636" i="1"/>
  <c r="E679" i="1"/>
  <c r="E625" i="1"/>
  <c r="E706" i="1"/>
  <c r="E633" i="1"/>
  <c r="E692" i="1"/>
  <c r="E689" i="1"/>
  <c r="E631" i="1"/>
  <c r="E640" i="1"/>
  <c r="E698" i="1"/>
  <c r="E680" i="1"/>
  <c r="E629" i="1"/>
  <c r="E670" i="1"/>
  <c r="E699" i="1"/>
  <c r="E645" i="1"/>
  <c r="E707" i="1"/>
  <c r="E632" i="1"/>
  <c r="E695" i="1"/>
  <c r="E690" i="1"/>
  <c r="E637" i="1"/>
  <c r="E711" i="1"/>
  <c r="E693" i="1"/>
  <c r="E675" i="1"/>
  <c r="E641" i="1"/>
  <c r="E677" i="1"/>
  <c r="E709" i="1"/>
  <c r="E703" i="1"/>
  <c r="E710" i="1"/>
  <c r="E672" i="1"/>
  <c r="E674" i="1"/>
  <c r="E700" i="1"/>
  <c r="E630" i="1"/>
  <c r="E624" i="1"/>
  <c r="F624" i="1" s="1"/>
  <c r="F694" i="1" s="1"/>
  <c r="E635" i="1"/>
  <c r="E626" i="1"/>
  <c r="E691" i="1"/>
  <c r="E688" i="1"/>
  <c r="E673" i="1"/>
  <c r="E628" i="1"/>
  <c r="E694" i="1"/>
  <c r="E668" i="1"/>
  <c r="E644" i="1"/>
  <c r="E634" i="1"/>
  <c r="E676" i="1"/>
  <c r="E639" i="1"/>
  <c r="E701" i="1"/>
  <c r="E627" i="1"/>
  <c r="E684" i="1"/>
  <c r="E686" i="1"/>
  <c r="E705" i="1"/>
  <c r="E687" i="1"/>
  <c r="E708" i="1"/>
  <c r="E682" i="1"/>
  <c r="E685" i="1"/>
  <c r="E638" i="1"/>
  <c r="E704" i="1"/>
  <c r="E678" i="1"/>
  <c r="E642" i="1"/>
  <c r="E712" i="1"/>
  <c r="E646" i="1"/>
  <c r="E683" i="1"/>
  <c r="E681" i="1"/>
  <c r="E702" i="1"/>
  <c r="E669" i="1"/>
  <c r="E697" i="1"/>
  <c r="E696" i="1"/>
  <c r="E713" i="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694" i="11"/>
  <c r="E686" i="11"/>
  <c r="E716" i="11"/>
  <c r="E707" i="11"/>
  <c r="E699" i="11"/>
  <c r="E691" i="11"/>
  <c r="E683" i="11"/>
  <c r="E712" i="11"/>
  <c r="E704" i="11"/>
  <c r="E696" i="11"/>
  <c r="E688" i="11"/>
  <c r="E679" i="11"/>
  <c r="E671" i="11"/>
  <c r="E625" i="11"/>
  <c r="E693" i="11"/>
  <c r="E676" i="11"/>
  <c r="E668" i="11"/>
  <c r="E690" i="11"/>
  <c r="E682" i="11"/>
  <c r="E681" i="11"/>
  <c r="E673" i="11"/>
  <c r="E701" i="11"/>
  <c r="E678" i="11"/>
  <c r="E670" i="11"/>
  <c r="E647" i="11"/>
  <c r="E646" i="11"/>
  <c r="E645" i="11"/>
  <c r="E629" i="11"/>
  <c r="E626" i="11"/>
  <c r="E672" i="11"/>
  <c r="E636" i="11"/>
  <c r="E706" i="11"/>
  <c r="E669" i="11"/>
  <c r="E631" i="11"/>
  <c r="E634" i="11"/>
  <c r="E627" i="11"/>
  <c r="E624" i="11"/>
  <c r="E698" i="11"/>
  <c r="E643" i="11"/>
  <c r="E641" i="11"/>
  <c r="E639" i="11"/>
  <c r="E637" i="11"/>
  <c r="E632" i="11"/>
  <c r="E644" i="11"/>
  <c r="E635" i="11"/>
  <c r="E640" i="11"/>
  <c r="E685" i="11"/>
  <c r="E675" i="11"/>
  <c r="E642" i="11"/>
  <c r="E638" i="11"/>
  <c r="E628" i="11"/>
  <c r="E674" i="11"/>
  <c r="E709" i="11"/>
  <c r="E680" i="11"/>
  <c r="E630" i="11"/>
  <c r="E633" i="11"/>
  <c r="E677" i="11"/>
  <c r="F704" i="1" l="1"/>
  <c r="F683" i="1"/>
  <c r="F674" i="1"/>
  <c r="F669" i="1"/>
  <c r="F701" i="1"/>
  <c r="F672" i="1"/>
  <c r="F697" i="1"/>
  <c r="F698" i="1"/>
  <c r="F710" i="1"/>
  <c r="F706" i="1"/>
  <c r="F629" i="1"/>
  <c r="F678" i="1"/>
  <c r="F682" i="1"/>
  <c r="F673" i="1"/>
  <c r="F637" i="1"/>
  <c r="F670" i="1"/>
  <c r="F687" i="1"/>
  <c r="F644" i="1"/>
  <c r="F688" i="1"/>
  <c r="F636" i="1"/>
  <c r="F635" i="1"/>
  <c r="F681" i="1"/>
  <c r="F632" i="1"/>
  <c r="F640" i="1"/>
  <c r="F699" i="1"/>
  <c r="F695" i="1"/>
  <c r="F685" i="1"/>
  <c r="F707" i="1"/>
  <c r="F642" i="1"/>
  <c r="F700" i="1"/>
  <c r="F638" i="1"/>
  <c r="F711" i="1"/>
  <c r="F686" i="1"/>
  <c r="F679" i="1"/>
  <c r="F626" i="1"/>
  <c r="F647" i="1"/>
  <c r="F713" i="1"/>
  <c r="F676" i="1"/>
  <c r="F705" i="1"/>
  <c r="F708" i="1"/>
  <c r="F634" i="1"/>
  <c r="F691" i="1"/>
  <c r="F631" i="1"/>
  <c r="F692" i="1"/>
  <c r="F639" i="1"/>
  <c r="F703" i="1"/>
  <c r="F712" i="1"/>
  <c r="F627" i="1"/>
  <c r="F689" i="1"/>
  <c r="F668" i="1"/>
  <c r="F643" i="1"/>
  <c r="F645" i="1"/>
  <c r="F646" i="1"/>
  <c r="F690" i="1"/>
  <c r="F716" i="1"/>
  <c r="F677" i="1"/>
  <c r="F675" i="1"/>
  <c r="F709" i="1"/>
  <c r="F693" i="1"/>
  <c r="E715" i="1"/>
  <c r="F633" i="1"/>
  <c r="F625" i="1"/>
  <c r="G625" i="1" s="1"/>
  <c r="G631" i="1" s="1"/>
  <c r="F630" i="1"/>
  <c r="F702" i="1"/>
  <c r="F696" i="1"/>
  <c r="F628" i="1"/>
  <c r="F641" i="1"/>
  <c r="F671" i="1"/>
  <c r="F684" i="1"/>
  <c r="F680" i="1"/>
  <c r="E715" i="11"/>
  <c r="F624" i="11"/>
  <c r="G688" i="1" l="1"/>
  <c r="G716" i="1"/>
  <c r="G695" i="1"/>
  <c r="G691" i="1"/>
  <c r="G707" i="1"/>
  <c r="G701" i="1"/>
  <c r="G687" i="1"/>
  <c r="G644" i="1"/>
  <c r="G646" i="1"/>
  <c r="G637" i="1"/>
  <c r="G713" i="1"/>
  <c r="G674" i="1"/>
  <c r="G642" i="1"/>
  <c r="G681" i="1"/>
  <c r="G669" i="1"/>
  <c r="G705" i="1"/>
  <c r="G709" i="1"/>
  <c r="G671" i="1"/>
  <c r="G677" i="1"/>
  <c r="G690" i="1"/>
  <c r="G686" i="1"/>
  <c r="G632" i="1"/>
  <c r="G680" i="1"/>
  <c r="G635" i="1"/>
  <c r="G640" i="1"/>
  <c r="G694" i="1"/>
  <c r="G710" i="1"/>
  <c r="G668" i="1"/>
  <c r="G672" i="1"/>
  <c r="G702" i="1"/>
  <c r="G684" i="1"/>
  <c r="G693" i="1"/>
  <c r="G627" i="1"/>
  <c r="G676" i="1"/>
  <c r="G643" i="1"/>
  <c r="G670" i="1"/>
  <c r="G628" i="1"/>
  <c r="G685" i="1"/>
  <c r="G692" i="1"/>
  <c r="G706" i="1"/>
  <c r="G704" i="1"/>
  <c r="G712" i="1"/>
  <c r="G626" i="1"/>
  <c r="G678" i="1"/>
  <c r="G630" i="1"/>
  <c r="G711" i="1"/>
  <c r="G639" i="1"/>
  <c r="G708" i="1"/>
  <c r="G638" i="1"/>
  <c r="G696" i="1"/>
  <c r="G633" i="1"/>
  <c r="G703" i="1"/>
  <c r="G636" i="1"/>
  <c r="G700" i="1"/>
  <c r="G641" i="1"/>
  <c r="G683" i="1"/>
  <c r="G645" i="1"/>
  <c r="G682" i="1"/>
  <c r="G697" i="1"/>
  <c r="G679" i="1"/>
  <c r="G698" i="1"/>
  <c r="G634" i="1"/>
  <c r="G675" i="1"/>
  <c r="G629" i="1"/>
  <c r="G673" i="1"/>
  <c r="G689" i="1"/>
  <c r="G647" i="1"/>
  <c r="G699" i="1"/>
  <c r="F715" i="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691" i="11"/>
  <c r="F683" i="11"/>
  <c r="F712" i="11"/>
  <c r="F704" i="11"/>
  <c r="F696" i="11"/>
  <c r="F688" i="11"/>
  <c r="F709" i="11"/>
  <c r="F701" i="11"/>
  <c r="F693" i="11"/>
  <c r="F685" i="11"/>
  <c r="F711" i="11"/>
  <c r="F676" i="11"/>
  <c r="F668" i="11"/>
  <c r="F628" i="11"/>
  <c r="F690" i="11"/>
  <c r="F682" i="11"/>
  <c r="F681" i="11"/>
  <c r="F673" i="11"/>
  <c r="F687" i="11"/>
  <c r="F678" i="11"/>
  <c r="F670" i="11"/>
  <c r="F647" i="11"/>
  <c r="F646" i="11"/>
  <c r="F645" i="11"/>
  <c r="F629" i="11"/>
  <c r="F626" i="11"/>
  <c r="F698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706" i="11"/>
  <c r="F669" i="11"/>
  <c r="F625" i="11"/>
  <c r="F627" i="11"/>
  <c r="F679" i="11"/>
  <c r="F680" i="11"/>
  <c r="F703" i="11"/>
  <c r="F695" i="11"/>
  <c r="F672" i="11"/>
  <c r="F677" i="11"/>
  <c r="F674" i="11"/>
  <c r="F671" i="11"/>
  <c r="H628" i="1" l="1"/>
  <c r="H683" i="1" s="1"/>
  <c r="G715" i="1"/>
  <c r="F715" i="11"/>
  <c r="G625" i="11"/>
  <c r="H688" i="1" l="1"/>
  <c r="H698" i="1"/>
  <c r="H684" i="1"/>
  <c r="H711" i="1"/>
  <c r="H637" i="1"/>
  <c r="H671" i="1"/>
  <c r="H709" i="1"/>
  <c r="H689" i="1"/>
  <c r="H677" i="1"/>
  <c r="H699" i="1"/>
  <c r="H636" i="1"/>
  <c r="H634" i="1"/>
  <c r="H705" i="1"/>
  <c r="H675" i="1"/>
  <c r="H704" i="1"/>
  <c r="H682" i="1"/>
  <c r="H678" i="1"/>
  <c r="H710" i="1"/>
  <c r="H708" i="1"/>
  <c r="H672" i="1"/>
  <c r="H674" i="1"/>
  <c r="H644" i="1"/>
  <c r="H680" i="1"/>
  <c r="H641" i="1"/>
  <c r="H638" i="1"/>
  <c r="H690" i="1"/>
  <c r="H685" i="1"/>
  <c r="H646" i="1"/>
  <c r="H632" i="1"/>
  <c r="H640" i="1"/>
  <c r="H676" i="1"/>
  <c r="H630" i="1"/>
  <c r="H712" i="1"/>
  <c r="H679" i="1"/>
  <c r="H696" i="1"/>
  <c r="H716" i="1"/>
  <c r="H635" i="1"/>
  <c r="H694" i="1"/>
  <c r="H631" i="1"/>
  <c r="H701" i="1"/>
  <c r="H681" i="1"/>
  <c r="H639" i="1"/>
  <c r="H703" i="1"/>
  <c r="H673" i="1"/>
  <c r="H713" i="1"/>
  <c r="H697" i="1"/>
  <c r="H706" i="1"/>
  <c r="H629" i="1"/>
  <c r="I629" i="1" s="1"/>
  <c r="I698" i="1" s="1"/>
  <c r="H695" i="1"/>
  <c r="H707" i="1"/>
  <c r="H647" i="1"/>
  <c r="H645" i="1"/>
  <c r="H700" i="1"/>
  <c r="H633" i="1"/>
  <c r="H686" i="1"/>
  <c r="H692" i="1"/>
  <c r="H668" i="1"/>
  <c r="H643" i="1"/>
  <c r="H702" i="1"/>
  <c r="H691" i="1"/>
  <c r="H670" i="1"/>
  <c r="H693" i="1"/>
  <c r="H687" i="1"/>
  <c r="H642" i="1"/>
  <c r="H669" i="1"/>
  <c r="G713" i="11"/>
  <c r="G705" i="11"/>
  <c r="G697" i="11"/>
  <c r="G689" i="11"/>
  <c r="G681" i="11"/>
  <c r="G710" i="11"/>
  <c r="G702" i="11"/>
  <c r="G694" i="11"/>
  <c r="G686" i="11"/>
  <c r="G716" i="11"/>
  <c r="G707" i="11"/>
  <c r="G699" i="11"/>
  <c r="G691" i="11"/>
  <c r="G712" i="11"/>
  <c r="G704" i="11"/>
  <c r="G696" i="11"/>
  <c r="G688" i="11"/>
  <c r="G709" i="11"/>
  <c r="G701" i="11"/>
  <c r="G693" i="11"/>
  <c r="G685" i="11"/>
  <c r="G706" i="11"/>
  <c r="G698" i="11"/>
  <c r="G690" i="11"/>
  <c r="G682" i="11"/>
  <c r="G708" i="11"/>
  <c r="G673" i="11"/>
  <c r="G687" i="11"/>
  <c r="G678" i="11"/>
  <c r="G670" i="11"/>
  <c r="G647" i="11"/>
  <c r="G646" i="11"/>
  <c r="G645" i="11"/>
  <c r="G684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5" i="11"/>
  <c r="G680" i="11"/>
  <c r="G672" i="11"/>
  <c r="G683" i="11"/>
  <c r="G627" i="11"/>
  <c r="G700" i="11"/>
  <c r="G679" i="11"/>
  <c r="G711" i="11"/>
  <c r="G676" i="11"/>
  <c r="G629" i="11"/>
  <c r="G692" i="11"/>
  <c r="G677" i="11"/>
  <c r="G703" i="11"/>
  <c r="G628" i="11"/>
  <c r="G668" i="11"/>
  <c r="G669" i="11"/>
  <c r="G674" i="11"/>
  <c r="G626" i="11"/>
  <c r="G671" i="11"/>
  <c r="I678" i="1" l="1"/>
  <c r="I687" i="1"/>
  <c r="I700" i="1"/>
  <c r="I643" i="1"/>
  <c r="I636" i="1"/>
  <c r="I639" i="1"/>
  <c r="I696" i="1"/>
  <c r="I683" i="1"/>
  <c r="I693" i="1"/>
  <c r="I633" i="1"/>
  <c r="I711" i="1"/>
  <c r="I685" i="1"/>
  <c r="I670" i="1"/>
  <c r="I703" i="1"/>
  <c r="I672" i="1"/>
  <c r="I644" i="1"/>
  <c r="I686" i="1"/>
  <c r="I645" i="1"/>
  <c r="I647" i="1"/>
  <c r="I707" i="1"/>
  <c r="I668" i="1"/>
  <c r="I631" i="1"/>
  <c r="I680" i="1"/>
  <c r="I709" i="1"/>
  <c r="I671" i="1"/>
  <c r="I688" i="1"/>
  <c r="I692" i="1"/>
  <c r="I634" i="1"/>
  <c r="I642" i="1"/>
  <c r="I682" i="1"/>
  <c r="I635" i="1"/>
  <c r="I681" i="1"/>
  <c r="I713" i="1"/>
  <c r="I695" i="1"/>
  <c r="I675" i="1"/>
  <c r="I640" i="1"/>
  <c r="I716" i="1"/>
  <c r="I646" i="1"/>
  <c r="I676" i="1"/>
  <c r="I689" i="1"/>
  <c r="I701" i="1"/>
  <c r="I710" i="1"/>
  <c r="I630" i="1"/>
  <c r="J630" i="1" s="1"/>
  <c r="I638" i="1"/>
  <c r="I706" i="1"/>
  <c r="I684" i="1"/>
  <c r="I632" i="1"/>
  <c r="I637" i="1"/>
  <c r="I705" i="1"/>
  <c r="H715" i="1"/>
  <c r="I679" i="1"/>
  <c r="I702" i="1"/>
  <c r="I690" i="1"/>
  <c r="I699" i="1"/>
  <c r="I677" i="1"/>
  <c r="I669" i="1"/>
  <c r="I704" i="1"/>
  <c r="I694" i="1"/>
  <c r="I697" i="1"/>
  <c r="I674" i="1"/>
  <c r="I708" i="1"/>
  <c r="I673" i="1"/>
  <c r="I712" i="1"/>
  <c r="I641" i="1"/>
  <c r="I691" i="1"/>
  <c r="H628" i="11"/>
  <c r="G715" i="11"/>
  <c r="I715" i="1" l="1"/>
  <c r="J678" i="1"/>
  <c r="J674" i="1"/>
  <c r="J708" i="1"/>
  <c r="J696" i="1"/>
  <c r="J699" i="1"/>
  <c r="J682" i="1"/>
  <c r="J634" i="1"/>
  <c r="J716" i="1"/>
  <c r="J698" i="1"/>
  <c r="J676" i="1"/>
  <c r="J695" i="1"/>
  <c r="J685" i="1"/>
  <c r="J705" i="1"/>
  <c r="J687" i="1"/>
  <c r="J670" i="1"/>
  <c r="J691" i="1"/>
  <c r="J638" i="1"/>
  <c r="J694" i="1"/>
  <c r="J675" i="1"/>
  <c r="J646" i="1"/>
  <c r="J709" i="1"/>
  <c r="J644" i="1"/>
  <c r="J704" i="1"/>
  <c r="J701" i="1"/>
  <c r="J706" i="1"/>
  <c r="J700" i="1"/>
  <c r="J697" i="1"/>
  <c r="J707" i="1"/>
  <c r="J636" i="1"/>
  <c r="J668" i="1"/>
  <c r="J639" i="1"/>
  <c r="J669" i="1"/>
  <c r="J686" i="1"/>
  <c r="J673" i="1"/>
  <c r="J681" i="1"/>
  <c r="J703" i="1"/>
  <c r="J633" i="1"/>
  <c r="J641" i="1"/>
  <c r="J677" i="1"/>
  <c r="J637" i="1"/>
  <c r="J671" i="1"/>
  <c r="J631" i="1"/>
  <c r="J672" i="1"/>
  <c r="J688" i="1"/>
  <c r="J712" i="1"/>
  <c r="J643" i="1"/>
  <c r="J710" i="1"/>
  <c r="J642" i="1"/>
  <c r="J647" i="1"/>
  <c r="J711" i="1"/>
  <c r="J689" i="1"/>
  <c r="J713" i="1"/>
  <c r="J645" i="1"/>
  <c r="J679" i="1"/>
  <c r="J680" i="1"/>
  <c r="J692" i="1"/>
  <c r="J690" i="1"/>
  <c r="J635" i="1"/>
  <c r="J632" i="1"/>
  <c r="J693" i="1"/>
  <c r="J702" i="1"/>
  <c r="J640" i="1"/>
  <c r="J684" i="1"/>
  <c r="J683" i="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693" i="11"/>
  <c r="H685" i="11"/>
  <c r="H706" i="11"/>
  <c r="H698" i="11"/>
  <c r="H690" i="11"/>
  <c r="H682" i="11"/>
  <c r="H711" i="11"/>
  <c r="H703" i="11"/>
  <c r="H695" i="11"/>
  <c r="H687" i="11"/>
  <c r="H705" i="11"/>
  <c r="H681" i="11"/>
  <c r="H678" i="11"/>
  <c r="H670" i="11"/>
  <c r="H647" i="11"/>
  <c r="H646" i="11"/>
  <c r="H645" i="11"/>
  <c r="H629" i="11"/>
  <c r="H684" i="11"/>
  <c r="H675" i="11"/>
  <c r="H644" i="11"/>
  <c r="H643" i="11"/>
  <c r="H642" i="11"/>
  <c r="H641" i="11"/>
  <c r="H640" i="11"/>
  <c r="H639" i="11"/>
  <c r="H638" i="11"/>
  <c r="H637" i="11"/>
  <c r="H713" i="11"/>
  <c r="H680" i="11"/>
  <c r="H672" i="11"/>
  <c r="H692" i="11"/>
  <c r="H677" i="11"/>
  <c r="H669" i="11"/>
  <c r="H700" i="11"/>
  <c r="H679" i="11"/>
  <c r="H631" i="11"/>
  <c r="H676" i="11"/>
  <c r="H634" i="11"/>
  <c r="H673" i="11"/>
  <c r="H674" i="11"/>
  <c r="H632" i="11"/>
  <c r="H635" i="11"/>
  <c r="H689" i="11"/>
  <c r="H671" i="11"/>
  <c r="H697" i="11"/>
  <c r="H668" i="11"/>
  <c r="H630" i="11"/>
  <c r="H708" i="11"/>
  <c r="H633" i="11"/>
  <c r="H636" i="11"/>
  <c r="L647" i="1" l="1"/>
  <c r="L706" i="1" s="1"/>
  <c r="J715" i="1"/>
  <c r="K644" i="1"/>
  <c r="H715" i="11"/>
  <c r="I629" i="11"/>
  <c r="L674" i="1" l="1"/>
  <c r="L689" i="1"/>
  <c r="L693" i="1"/>
  <c r="L668" i="1"/>
  <c r="L715" i="1" s="1"/>
  <c r="L710" i="1"/>
  <c r="L671" i="1"/>
  <c r="L705" i="1"/>
  <c r="L670" i="1"/>
  <c r="L669" i="1"/>
  <c r="L688" i="1"/>
  <c r="L704" i="1"/>
  <c r="L697" i="1"/>
  <c r="L676" i="1"/>
  <c r="L678" i="1"/>
  <c r="L716" i="1"/>
  <c r="L701" i="1"/>
  <c r="L698" i="1"/>
  <c r="L711" i="1"/>
  <c r="L707" i="1"/>
  <c r="L683" i="1"/>
  <c r="L696" i="1"/>
  <c r="L682" i="1"/>
  <c r="L694" i="1"/>
  <c r="L691" i="1"/>
  <c r="L702" i="1"/>
  <c r="L699" i="1"/>
  <c r="L703" i="1"/>
  <c r="L681" i="1"/>
  <c r="L679" i="1"/>
  <c r="L692" i="1"/>
  <c r="L675" i="1"/>
  <c r="L690" i="1"/>
  <c r="L712" i="1"/>
  <c r="L686" i="1"/>
  <c r="L709" i="1"/>
  <c r="L685" i="1"/>
  <c r="L680" i="1"/>
  <c r="L677" i="1"/>
  <c r="L687" i="1"/>
  <c r="L713" i="1"/>
  <c r="L672" i="1"/>
  <c r="L684" i="1"/>
  <c r="L695" i="1"/>
  <c r="L708" i="1"/>
  <c r="L700" i="1"/>
  <c r="L673" i="1"/>
  <c r="K695" i="1"/>
  <c r="K691" i="1"/>
  <c r="M691" i="1" s="1"/>
  <c r="K672" i="1"/>
  <c r="M672" i="1" s="1"/>
  <c r="K671" i="1"/>
  <c r="M671" i="1" s="1"/>
  <c r="K675" i="1"/>
  <c r="K670" i="1"/>
  <c r="M670" i="1" s="1"/>
  <c r="K698" i="1"/>
  <c r="M698" i="1" s="1"/>
  <c r="K712" i="1"/>
  <c r="K716" i="1"/>
  <c r="K709" i="1"/>
  <c r="K684" i="1"/>
  <c r="K679" i="1"/>
  <c r="K677" i="1"/>
  <c r="K702" i="1"/>
  <c r="K710" i="1"/>
  <c r="M710" i="1" s="1"/>
  <c r="K673" i="1"/>
  <c r="K704" i="1"/>
  <c r="M704" i="1" s="1"/>
  <c r="K683" i="1"/>
  <c r="M683" i="1" s="1"/>
  <c r="K696" i="1"/>
  <c r="M696" i="1" s="1"/>
  <c r="K686" i="1"/>
  <c r="M686" i="1" s="1"/>
  <c r="K680" i="1"/>
  <c r="K706" i="1"/>
  <c r="M706" i="1" s="1"/>
  <c r="K688" i="1"/>
  <c r="K668" i="1"/>
  <c r="K689" i="1"/>
  <c r="K694" i="1"/>
  <c r="K678" i="1"/>
  <c r="K701" i="1"/>
  <c r="K708" i="1"/>
  <c r="K705" i="1"/>
  <c r="K676" i="1"/>
  <c r="M676" i="1" s="1"/>
  <c r="K699" i="1"/>
  <c r="M699" i="1" s="1"/>
  <c r="K697" i="1"/>
  <c r="K685" i="1"/>
  <c r="M685" i="1" s="1"/>
  <c r="K681" i="1"/>
  <c r="K707" i="1"/>
  <c r="K687" i="1"/>
  <c r="M687" i="1" s="1"/>
  <c r="K700" i="1"/>
  <c r="K693" i="1"/>
  <c r="K682" i="1"/>
  <c r="M682" i="1" s="1"/>
  <c r="K703" i="1"/>
  <c r="M703" i="1" s="1"/>
  <c r="K690" i="1"/>
  <c r="M690" i="1" s="1"/>
  <c r="K692" i="1"/>
  <c r="K711" i="1"/>
  <c r="M711" i="1" s="1"/>
  <c r="K674" i="1"/>
  <c r="K669" i="1"/>
  <c r="K713" i="1"/>
  <c r="I716" i="11"/>
  <c r="I707" i="11"/>
  <c r="I699" i="11"/>
  <c r="I691" i="11"/>
  <c r="I683" i="11"/>
  <c r="I712" i="11"/>
  <c r="I704" i="11"/>
  <c r="I696" i="11"/>
  <c r="I688" i="11"/>
  <c r="I709" i="11"/>
  <c r="I701" i="11"/>
  <c r="I693" i="11"/>
  <c r="I685" i="11"/>
  <c r="I706" i="11"/>
  <c r="I698" i="11"/>
  <c r="I690" i="11"/>
  <c r="I682" i="11"/>
  <c r="I711" i="11"/>
  <c r="I703" i="11"/>
  <c r="I695" i="11"/>
  <c r="I687" i="11"/>
  <c r="I708" i="11"/>
  <c r="I700" i="11"/>
  <c r="I692" i="11"/>
  <c r="I684" i="11"/>
  <c r="I702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13" i="11"/>
  <c r="I680" i="11"/>
  <c r="I672" i="11"/>
  <c r="I710" i="11"/>
  <c r="I677" i="11"/>
  <c r="I669" i="11"/>
  <c r="I689" i="11"/>
  <c r="I674" i="11"/>
  <c r="I676" i="11"/>
  <c r="I694" i="11"/>
  <c r="I673" i="11"/>
  <c r="I705" i="11"/>
  <c r="I670" i="11"/>
  <c r="I647" i="11"/>
  <c r="I645" i="11"/>
  <c r="I686" i="11"/>
  <c r="I671" i="11"/>
  <c r="I681" i="11"/>
  <c r="I678" i="11"/>
  <c r="I646" i="11"/>
  <c r="I697" i="11"/>
  <c r="I668" i="11"/>
  <c r="I679" i="11"/>
  <c r="M673" i="1" l="1"/>
  <c r="H23" i="9" s="1"/>
  <c r="M675" i="1"/>
  <c r="C55" i="9" s="1"/>
  <c r="M695" i="1"/>
  <c r="Y761" i="1" s="1"/>
  <c r="M674" i="1"/>
  <c r="I23" i="9" s="1"/>
  <c r="M689" i="1"/>
  <c r="C119" i="9" s="1"/>
  <c r="M693" i="1"/>
  <c r="Y759" i="1" s="1"/>
  <c r="M679" i="1"/>
  <c r="Y745" i="1" s="1"/>
  <c r="M712" i="1"/>
  <c r="Y778" i="1" s="1"/>
  <c r="M701" i="1"/>
  <c r="H151" i="9" s="1"/>
  <c r="M713" i="1"/>
  <c r="Y779" i="1" s="1"/>
  <c r="M681" i="1"/>
  <c r="I55" i="9" s="1"/>
  <c r="M705" i="1"/>
  <c r="E183" i="9" s="1"/>
  <c r="M707" i="1"/>
  <c r="Y773" i="1" s="1"/>
  <c r="M694" i="1"/>
  <c r="H119" i="9" s="1"/>
  <c r="M709" i="1"/>
  <c r="I183" i="9" s="1"/>
  <c r="M678" i="1"/>
  <c r="F55" i="9" s="1"/>
  <c r="M688" i="1"/>
  <c r="I87" i="9" s="1"/>
  <c r="M669" i="1"/>
  <c r="D23" i="9" s="1"/>
  <c r="M702" i="1"/>
  <c r="I151" i="9" s="1"/>
  <c r="M697" i="1"/>
  <c r="Y763" i="1" s="1"/>
  <c r="M692" i="1"/>
  <c r="F119" i="9" s="1"/>
  <c r="M684" i="1"/>
  <c r="E87" i="9" s="1"/>
  <c r="M700" i="1"/>
  <c r="G151" i="9" s="1"/>
  <c r="M708" i="1"/>
  <c r="H183" i="9" s="1"/>
  <c r="M680" i="1"/>
  <c r="H55" i="9" s="1"/>
  <c r="M677" i="1"/>
  <c r="E55" i="9" s="1"/>
  <c r="C151" i="9"/>
  <c r="Y762" i="1"/>
  <c r="C215" i="9"/>
  <c r="Y776" i="1"/>
  <c r="E151" i="9"/>
  <c r="Y764" i="1"/>
  <c r="Y738" i="1"/>
  <c r="G23" i="9"/>
  <c r="D215" i="9"/>
  <c r="Y777" i="1"/>
  <c r="Y739" i="1"/>
  <c r="D119" i="9"/>
  <c r="Y756" i="1"/>
  <c r="F87" i="9"/>
  <c r="Y751" i="1"/>
  <c r="Y772" i="1"/>
  <c r="F183" i="9"/>
  <c r="Y748" i="1"/>
  <c r="C87" i="9"/>
  <c r="Y765" i="1"/>
  <c r="F151" i="9"/>
  <c r="F23" i="9"/>
  <c r="Y737" i="1"/>
  <c r="Y742" i="1"/>
  <c r="D55" i="9"/>
  <c r="C183" i="9"/>
  <c r="Y769" i="1"/>
  <c r="Y770" i="1"/>
  <c r="D183" i="9"/>
  <c r="Y753" i="1"/>
  <c r="H87" i="9"/>
  <c r="K715" i="1"/>
  <c r="M668" i="1"/>
  <c r="G87" i="9"/>
  <c r="Y752" i="1"/>
  <c r="D87" i="9"/>
  <c r="Y749" i="1"/>
  <c r="E23" i="9"/>
  <c r="Y736" i="1"/>
  <c r="E119" i="9"/>
  <c r="Y757" i="1"/>
  <c r="I715" i="11"/>
  <c r="J630" i="11"/>
  <c r="Y741" i="1" l="1"/>
  <c r="I119" i="9"/>
  <c r="Y755" i="1"/>
  <c r="Y767" i="1"/>
  <c r="Y740" i="1"/>
  <c r="E215" i="9"/>
  <c r="G119" i="9"/>
  <c r="Y747" i="1"/>
  <c r="Y766" i="1"/>
  <c r="Y775" i="1"/>
  <c r="Y735" i="1"/>
  <c r="Y771" i="1"/>
  <c r="G55" i="9"/>
  <c r="Y760" i="1"/>
  <c r="Y750" i="1"/>
  <c r="F215" i="9"/>
  <c r="Y743" i="1"/>
  <c r="G183" i="9"/>
  <c r="Y754" i="1"/>
  <c r="Y758" i="1"/>
  <c r="Y744" i="1"/>
  <c r="D151" i="9"/>
  <c r="Y768" i="1"/>
  <c r="Y774" i="1"/>
  <c r="Y746" i="1"/>
  <c r="C23" i="9"/>
  <c r="Y734" i="1"/>
  <c r="Y815" i="1" s="1"/>
  <c r="M715" i="1"/>
  <c r="J712" i="11"/>
  <c r="J704" i="11"/>
  <c r="J696" i="11"/>
  <c r="J688" i="11"/>
  <c r="J709" i="11"/>
  <c r="J701" i="11"/>
  <c r="J693" i="11"/>
  <c r="J685" i="11"/>
  <c r="J706" i="11"/>
  <c r="J698" i="11"/>
  <c r="J690" i="11"/>
  <c r="J711" i="11"/>
  <c r="J703" i="11"/>
  <c r="J695" i="11"/>
  <c r="J687" i="11"/>
  <c r="J708" i="11"/>
  <c r="J700" i="11"/>
  <c r="J692" i="11"/>
  <c r="J684" i="11"/>
  <c r="J713" i="11"/>
  <c r="J705" i="11"/>
  <c r="J697" i="11"/>
  <c r="J689" i="11"/>
  <c r="J699" i="11"/>
  <c r="J682" i="11"/>
  <c r="J680" i="11"/>
  <c r="J672" i="11"/>
  <c r="J710" i="11"/>
  <c r="J677" i="11"/>
  <c r="J669" i="11"/>
  <c r="J707" i="11"/>
  <c r="J674" i="11"/>
  <c r="J686" i="11"/>
  <c r="J679" i="11"/>
  <c r="J671" i="11"/>
  <c r="J694" i="11"/>
  <c r="J673" i="11"/>
  <c r="J634" i="11"/>
  <c r="J670" i="11"/>
  <c r="J647" i="11"/>
  <c r="J645" i="11"/>
  <c r="J643" i="11"/>
  <c r="J641" i="11"/>
  <c r="J639" i="11"/>
  <c r="J637" i="11"/>
  <c r="J632" i="11"/>
  <c r="J716" i="11"/>
  <c r="J668" i="11"/>
  <c r="J635" i="11"/>
  <c r="J683" i="11"/>
  <c r="J691" i="11"/>
  <c r="J681" i="11"/>
  <c r="J678" i="11"/>
  <c r="J646" i="11"/>
  <c r="J702" i="11"/>
  <c r="J675" i="11"/>
  <c r="J642" i="11"/>
  <c r="J638" i="11"/>
  <c r="J636" i="11"/>
  <c r="J631" i="11"/>
  <c r="J676" i="11"/>
  <c r="J644" i="11"/>
  <c r="J633" i="11"/>
  <c r="J640" i="11"/>
  <c r="L647" i="11" l="1"/>
  <c r="L706" i="11" s="1"/>
  <c r="L698" i="11"/>
  <c r="L690" i="11"/>
  <c r="L682" i="11"/>
  <c r="L711" i="11"/>
  <c r="L703" i="11"/>
  <c r="L695" i="11"/>
  <c r="L687" i="11"/>
  <c r="L708" i="11"/>
  <c r="L700" i="11"/>
  <c r="L692" i="11"/>
  <c r="L684" i="11"/>
  <c r="L713" i="11"/>
  <c r="L705" i="11"/>
  <c r="L697" i="11"/>
  <c r="L689" i="11"/>
  <c r="L681" i="11"/>
  <c r="L710" i="11"/>
  <c r="L702" i="11"/>
  <c r="L694" i="11"/>
  <c r="L686" i="11"/>
  <c r="L716" i="11"/>
  <c r="L707" i="11"/>
  <c r="L699" i="11"/>
  <c r="L691" i="11"/>
  <c r="L683" i="11"/>
  <c r="L693" i="11"/>
  <c r="L674" i="11"/>
  <c r="L704" i="11"/>
  <c r="L679" i="11"/>
  <c r="L671" i="11"/>
  <c r="L701" i="11"/>
  <c r="L676" i="11"/>
  <c r="L668" i="11"/>
  <c r="L712" i="11"/>
  <c r="L673" i="11"/>
  <c r="L688" i="11"/>
  <c r="L680" i="11"/>
  <c r="L677" i="11"/>
  <c r="L709" i="11"/>
  <c r="L678" i="11"/>
  <c r="L675" i="11"/>
  <c r="L672" i="11"/>
  <c r="L670" i="11"/>
  <c r="L669" i="11"/>
  <c r="L696" i="11"/>
  <c r="L685" i="11"/>
  <c r="K644" i="11"/>
  <c r="J715" i="11"/>
  <c r="K709" i="11" l="1"/>
  <c r="M709" i="11" s="1"/>
  <c r="Y775" i="11" s="1"/>
  <c r="K701" i="11"/>
  <c r="K693" i="11"/>
  <c r="K685" i="11"/>
  <c r="M685" i="11" s="1"/>
  <c r="Y751" i="11" s="1"/>
  <c r="K706" i="11"/>
  <c r="K698" i="11"/>
  <c r="K690" i="11"/>
  <c r="M690" i="11" s="1"/>
  <c r="Y756" i="11" s="1"/>
  <c r="K682" i="11"/>
  <c r="M682" i="11" s="1"/>
  <c r="Y748" i="11" s="1"/>
  <c r="K711" i="11"/>
  <c r="M711" i="11" s="1"/>
  <c r="Y777" i="11" s="1"/>
  <c r="K703" i="11"/>
  <c r="K695" i="11"/>
  <c r="M695" i="11" s="1"/>
  <c r="Y761" i="11" s="1"/>
  <c r="K687" i="11"/>
  <c r="M687" i="11" s="1"/>
  <c r="Y753" i="11" s="1"/>
  <c r="K708" i="11"/>
  <c r="K700" i="11"/>
  <c r="K692" i="11"/>
  <c r="M692" i="11" s="1"/>
  <c r="Y758" i="11" s="1"/>
  <c r="K684" i="11"/>
  <c r="M684" i="11" s="1"/>
  <c r="Y750" i="11" s="1"/>
  <c r="K713" i="11"/>
  <c r="K705" i="11"/>
  <c r="K697" i="11"/>
  <c r="K689" i="11"/>
  <c r="M689" i="11" s="1"/>
  <c r="Y755" i="11" s="1"/>
  <c r="K710" i="11"/>
  <c r="K702" i="11"/>
  <c r="K694" i="11"/>
  <c r="M694" i="11" s="1"/>
  <c r="Y760" i="11" s="1"/>
  <c r="K686" i="11"/>
  <c r="M686" i="11" s="1"/>
  <c r="Y752" i="11" s="1"/>
  <c r="K696" i="11"/>
  <c r="M696" i="11" s="1"/>
  <c r="Y762" i="11" s="1"/>
  <c r="K677" i="11"/>
  <c r="K669" i="11"/>
  <c r="K707" i="11"/>
  <c r="M707" i="11" s="1"/>
  <c r="Y773" i="11" s="1"/>
  <c r="K674" i="11"/>
  <c r="K704" i="11"/>
  <c r="K679" i="11"/>
  <c r="M679" i="11" s="1"/>
  <c r="Y745" i="11" s="1"/>
  <c r="K671" i="11"/>
  <c r="M671" i="11" s="1"/>
  <c r="Y737" i="11" s="1"/>
  <c r="K716" i="11"/>
  <c r="K683" i="11"/>
  <c r="K676" i="11"/>
  <c r="M676" i="11" s="1"/>
  <c r="Y742" i="11" s="1"/>
  <c r="K668" i="11"/>
  <c r="M668" i="11" s="1"/>
  <c r="K670" i="11"/>
  <c r="K688" i="11"/>
  <c r="K699" i="11"/>
  <c r="M699" i="11" s="1"/>
  <c r="Y765" i="11" s="1"/>
  <c r="K680" i="11"/>
  <c r="M680" i="11" s="1"/>
  <c r="Y746" i="11" s="1"/>
  <c r="K691" i="11"/>
  <c r="M691" i="11" s="1"/>
  <c r="Y757" i="11" s="1"/>
  <c r="K681" i="11"/>
  <c r="K678" i="11"/>
  <c r="K673" i="11"/>
  <c r="M673" i="11" s="1"/>
  <c r="Y739" i="11" s="1"/>
  <c r="K675" i="11"/>
  <c r="K672" i="11"/>
  <c r="K712" i="11"/>
  <c r="M712" i="11" s="1"/>
  <c r="Y778" i="11" s="1"/>
  <c r="M701" i="11"/>
  <c r="Y767" i="11" s="1"/>
  <c r="M705" i="11"/>
  <c r="Y771" i="11" s="1"/>
  <c r="M703" i="11"/>
  <c r="Y769" i="11" s="1"/>
  <c r="M669" i="11"/>
  <c r="Y735" i="11" s="1"/>
  <c r="M688" i="11"/>
  <c r="Y754" i="11" s="1"/>
  <c r="M704" i="11"/>
  <c r="Y770" i="11" s="1"/>
  <c r="M713" i="11"/>
  <c r="Y779" i="11" s="1"/>
  <c r="M677" i="11"/>
  <c r="Y743" i="11" s="1"/>
  <c r="M670" i="11"/>
  <c r="Y736" i="11" s="1"/>
  <c r="M674" i="11"/>
  <c r="Y740" i="11" s="1"/>
  <c r="M697" i="11"/>
  <c r="Y763" i="11" s="1"/>
  <c r="M693" i="11"/>
  <c r="Y759" i="11" s="1"/>
  <c r="M702" i="11"/>
  <c r="Y768" i="11" s="1"/>
  <c r="M672" i="11"/>
  <c r="Y738" i="11" s="1"/>
  <c r="M675" i="11"/>
  <c r="Y741" i="11" s="1"/>
  <c r="L715" i="11"/>
  <c r="M683" i="11"/>
  <c r="Y749" i="11" s="1"/>
  <c r="M710" i="11"/>
  <c r="Y776" i="11" s="1"/>
  <c r="M700" i="11"/>
  <c r="Y766" i="11" s="1"/>
  <c r="M698" i="11"/>
  <c r="Y764" i="11" s="1"/>
  <c r="M678" i="11"/>
  <c r="Y744" i="11" s="1"/>
  <c r="M681" i="11"/>
  <c r="Y747" i="11" s="1"/>
  <c r="M708" i="11"/>
  <c r="Y774" i="11" s="1"/>
  <c r="M706" i="11"/>
  <c r="Y772" i="11" s="1"/>
  <c r="K715" i="11" l="1"/>
  <c r="Y734" i="11"/>
  <c r="Y815" i="11" s="1"/>
  <c r="M715" i="11"/>
</calcChain>
</file>

<file path=xl/sharedStrings.xml><?xml version="1.0" encoding="utf-8"?>
<sst xmlns="http://schemas.openxmlformats.org/spreadsheetml/2006/main" count="4945" uniqueCount="1280">
  <si>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</si>
  <si>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</si>
  <si>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</si>
  <si>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</si>
  <si>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</si>
  <si>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</si>
  <si>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</si>
  <si>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</si>
  <si>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</si>
  <si>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</si>
  <si>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</si>
  <si>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</si>
  <si>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</si>
  <si>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</si>
  <si>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</si>
  <si>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</si>
  <si>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</si>
  <si>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</si>
  <si>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</si>
  <si>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</si>
  <si>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</si>
  <si>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</si>
  <si>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</si>
  <si>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</si>
  <si>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</si>
  <si>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</si>
  <si>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</si>
  <si>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</si>
  <si>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</si>
  <si>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</si>
  <si>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</si>
  <si>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</si>
  <si>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</si>
  <si>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</si>
  <si>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</si>
  <si>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</si>
  <si>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</si>
  <si>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</si>
  <si>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</si>
  <si>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</si>
  <si>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</si>
  <si>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</si>
  <si>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</si>
  <si>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</si>
  <si>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</si>
  <si>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</si>
  <si>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</si>
  <si>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</si>
  <si>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</si>
  <si>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</si>
  <si>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</si>
  <si>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</si>
  <si>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</si>
  <si>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</si>
  <si>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</si>
  <si>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</si>
  <si>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</si>
  <si>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</si>
  <si>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</si>
  <si>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</si>
  <si>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</si>
  <si>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</si>
  <si>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</si>
  <si>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</si>
  <si>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</si>
  <si>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</si>
  <si>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</si>
  <si>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</si>
  <si>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</si>
  <si>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</si>
  <si>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</si>
  <si>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</si>
  <si>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</si>
  <si>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</si>
  <si>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</si>
  <si>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</si>
  <si>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</si>
  <si>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</si>
  <si>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</si>
  <si>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</si>
  <si>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</si>
  <si>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</si>
  <si>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</si>
  <si>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</si>
  <si>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</si>
  <si>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</si>
  <si>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</si>
  <si>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</si>
  <si>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</si>
  <si>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</si>
  <si>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</si>
  <si>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</si>
  <si>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</si>
  <si>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</si>
  <si>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</si>
  <si>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</si>
  <si>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</si>
  <si>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</si>
  <si>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</si>
  <si>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</si>
  <si>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</si>
  <si>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</si>
  <si>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</si>
  <si>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</si>
  <si>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</si>
  <si>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</si>
  <si>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</si>
  <si>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</si>
  <si>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</si>
  <si>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</si>
  <si>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</si>
  <si>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</si>
  <si>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</si>
  <si>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</si>
  <si>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</si>
  <si>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</si>
  <si>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</si>
  <si>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</si>
  <si>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</si>
  <si>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</si>
  <si>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</si>
  <si>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</si>
  <si>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</si>
  <si>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</si>
  <si>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</si>
  <si>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</si>
  <si>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</si>
  <si>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</si>
  <si>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</si>
  <si>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</si>
  <si>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</si>
  <si>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</si>
  <si>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</si>
  <si>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</si>
  <si>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</si>
  <si>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</si>
  <si>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</si>
  <si>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</si>
  <si>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</si>
  <si>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</si>
  <si>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</si>
  <si>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</si>
  <si>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</si>
  <si>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</si>
  <si>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</si>
  <si>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</si>
  <si>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</si>
  <si>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</si>
  <si>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</si>
  <si>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</si>
  <si>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</si>
  <si>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</si>
  <si>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</si>
  <si>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</si>
  <si>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</si>
  <si>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</si>
  <si>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</si>
  <si>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</si>
  <si>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</si>
  <si>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</si>
  <si>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</si>
  <si>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</si>
  <si>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</si>
  <si>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</si>
  <si>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</si>
  <si>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</si>
  <si>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</si>
  <si>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</si>
  <si>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</si>
  <si>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</si>
  <si>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</si>
  <si>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</si>
  <si>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</si>
  <si>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</si>
  <si>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</si>
  <si>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</si>
  <si>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</si>
  <si>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</si>
  <si>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</si>
  <si>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</si>
  <si>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</si>
  <si>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</si>
  <si>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</si>
  <si>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</si>
  <si>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</si>
  <si>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</si>
  <si>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</si>
  <si>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</si>
  <si>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</si>
  <si>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</si>
  <si>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</si>
  <si>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</si>
  <si>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</si>
  <si>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</si>
  <si>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</si>
  <si>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</si>
  <si>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</si>
  <si>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</si>
  <si>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</si>
  <si>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</si>
  <si>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</si>
  <si>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</si>
  <si>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</si>
  <si>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</si>
  <si>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</si>
  <si>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</si>
  <si>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</si>
  <si>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</si>
  <si>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</si>
  <si>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</si>
  <si>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</si>
  <si>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</si>
  <si>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</si>
  <si>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</si>
  <si>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</si>
  <si>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</si>
  <si>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</si>
  <si>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</si>
  <si>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</si>
  <si>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</si>
  <si>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</si>
  <si>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</si>
  <si>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</si>
  <si>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</si>
  <si>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</si>
  <si>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</si>
  <si>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</si>
  <si>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</si>
  <si>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</si>
  <si>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</si>
  <si>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</si>
  <si>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</si>
  <si>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</si>
  <si>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</si>
  <si>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</si>
  <si>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</si>
  <si>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</si>
  <si>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</si>
  <si>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</si>
  <si>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</si>
  <si>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</si>
  <si>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</si>
  <si>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</si>
  <si>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</si>
  <si>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</si>
  <si>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</si>
  <si>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</si>
  <si>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</si>
  <si>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</si>
  <si>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</si>
  <si>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</si>
  <si>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</si>
  <si>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</si>
  <si>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</si>
  <si>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</si>
  <si>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</si>
  <si>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</si>
  <si>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</si>
  <si>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</si>
  <si>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</si>
  <si>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</si>
  <si>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</si>
  <si>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</si>
  <si>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</si>
  <si>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</si>
  <si>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</si>
  <si>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</si>
  <si>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</si>
  <si>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</si>
  <si>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</si>
  <si>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</si>
  <si>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</si>
  <si>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</si>
  <si>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</si>
  <si>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</si>
  <si>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</si>
  <si>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</si>
  <si>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</si>
  <si>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</si>
  <si>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</si>
  <si>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</si>
  <si>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</si>
  <si>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</si>
  <si>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</si>
  <si>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</si>
  <si>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</si>
  <si>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</si>
  <si>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</si>
  <si>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</si>
  <si>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</si>
  <si>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</si>
  <si>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</si>
  <si>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</si>
  <si>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</si>
  <si>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</si>
  <si>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</si>
  <si>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</si>
  <si>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</si>
  <si>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</si>
  <si>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</si>
  <si>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</si>
  <si>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</si>
  <si>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</si>
  <si>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</si>
  <si>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</si>
  <si>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</si>
  <si>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</si>
  <si>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</si>
  <si>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</si>
  <si>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</si>
  <si>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</si>
  <si>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</si>
  <si>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</si>
  <si>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</si>
  <si>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</si>
  <si>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</si>
  <si>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</si>
  <si>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</si>
  <si>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</si>
  <si>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</si>
  <si>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</si>
  <si>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</si>
  <si>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</si>
  <si>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</si>
  <si>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</si>
  <si>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</si>
  <si>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</si>
  <si>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</si>
  <si>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</si>
  <si>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</si>
  <si>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</si>
  <si>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</si>
  <si>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</si>
  <si>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</si>
  <si>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</si>
  <si>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</si>
  <si>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</si>
  <si>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</si>
  <si>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</si>
  <si>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</si>
  <si>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</si>
  <si>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</si>
  <si>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</si>
  <si>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</si>
  <si>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</si>
  <si>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</si>
  <si>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</si>
  <si>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</si>
  <si>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</si>
  <si>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</si>
  <si>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</si>
  <si>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</si>
  <si>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</si>
  <si>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</si>
  <si>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</si>
  <si>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</si>
  <si>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</si>
  <si>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</si>
  <si>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</si>
  <si>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</si>
  <si>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</si>
  <si>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</si>
  <si>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</si>
  <si>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</si>
  <si>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</si>
  <si>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</si>
  <si>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</si>
  <si>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</si>
  <si>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</si>
  <si>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</si>
  <si>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</si>
  <si>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</si>
  <si>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</si>
  <si>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</si>
  <si>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</si>
  <si>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</si>
  <si>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</si>
  <si>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</si>
  <si>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</si>
  <si>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</si>
  <si>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</si>
  <si>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</si>
  <si>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</si>
  <si>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</si>
  <si>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</si>
  <si>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</si>
  <si>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</si>
  <si>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</si>
  <si>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</si>
  <si>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</si>
  <si>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</si>
  <si>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</si>
  <si>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</si>
  <si>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</si>
  <si>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</si>
  <si>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</si>
  <si>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</si>
  <si>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</si>
  <si>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</si>
  <si>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</si>
  <si>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</si>
  <si>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</si>
  <si>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</si>
  <si>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</si>
  <si>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</si>
  <si>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</si>
  <si>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</si>
  <si>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</si>
  <si>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</si>
  <si>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</si>
  <si>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</si>
  <si>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</si>
  <si>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</si>
  <si>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</si>
  <si>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</si>
  <si>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</si>
  <si>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</si>
  <si>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</si>
  <si>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</si>
  <si>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</si>
  <si>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</si>
  <si>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</si>
  <si>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</si>
  <si>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</si>
  <si>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</si>
  <si>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</si>
  <si>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</si>
  <si>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</si>
  <si>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</si>
  <si>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</si>
  <si>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</si>
  <si>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</si>
  <si>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</si>
  <si>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</si>
  <si>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</si>
  <si>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</si>
  <si>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</si>
  <si>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</si>
  <si>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</si>
  <si>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</si>
  <si>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</si>
  <si>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</si>
  <si>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</si>
  <si>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</si>
  <si>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</si>
  <si>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</si>
  <si>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</si>
  <si>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</si>
  <si>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</si>
  <si>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</si>
  <si>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</si>
  <si>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</si>
  <si>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</si>
  <si>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</si>
  <si>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</si>
  <si>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</si>
  <si>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</si>
  <si>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</si>
  <si>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</si>
  <si>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</si>
  <si>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</si>
  <si>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</si>
  <si>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</si>
  <si>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</si>
  <si>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</si>
  <si>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</si>
  <si>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</si>
  <si>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</si>
  <si>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</si>
  <si>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</si>
  <si>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</si>
  <si>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</si>
  <si>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</si>
  <si>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</si>
  <si>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</si>
  <si>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</si>
  <si>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</si>
  <si>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</si>
  <si>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</si>
  <si>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</si>
  <si>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</si>
  <si>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</si>
  <si>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</si>
  <si>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</si>
  <si>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</si>
  <si>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</si>
  <si>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</si>
  <si>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</si>
  <si>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</si>
  <si>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</si>
  <si>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</si>
  <si>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</si>
  <si>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</si>
  <si>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</si>
  <si>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</si>
  <si>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</si>
  <si>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</si>
  <si>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</si>
  <si>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</si>
  <si>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</si>
  <si>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</si>
  <si>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</si>
  <si>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</si>
  <si>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</si>
  <si>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</si>
  <si>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</si>
  <si>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</si>
  <si>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</si>
  <si>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</si>
  <si>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</si>
  <si>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</si>
  <si>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</si>
  <si>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</si>
  <si>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</si>
  <si>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</si>
  <si>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</si>
  <si>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</si>
  <si>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</si>
  <si>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</si>
  <si>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</si>
  <si>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</si>
  <si>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</si>
  <si>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</si>
  <si>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</si>
  <si>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</si>
  <si>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</si>
  <si>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</si>
  <si>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</si>
  <si>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</si>
  <si>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</si>
  <si>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</si>
  <si>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</si>
  <si>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</si>
  <si>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</si>
  <si>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</si>
  <si>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</si>
  <si>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</si>
  <si>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</si>
  <si>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</si>
  <si>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</si>
  <si>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</si>
  <si>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</si>
  <si>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</si>
  <si>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</si>
  <si>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</si>
  <si>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</si>
  <si>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</si>
  <si>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</si>
  <si>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</si>
  <si>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</si>
  <si>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</si>
  <si>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</si>
  <si>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</si>
  <si>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</si>
  <si>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</si>
  <si>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</si>
  <si>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</si>
  <si>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</si>
  <si>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</si>
  <si>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</si>
  <si>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</si>
  <si>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</si>
  <si>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</si>
  <si>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</si>
  <si>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</si>
  <si>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</si>
  <si>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</si>
  <si>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</si>
  <si>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</si>
  <si>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</si>
  <si>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</si>
  <si>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</si>
  <si>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</si>
  <si>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</si>
  <si>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</si>
  <si>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</si>
  <si>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</si>
  <si>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</si>
  <si>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</si>
  <si>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</si>
  <si>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</si>
  <si>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</si>
  <si>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</si>
  <si>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</si>
  <si>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</si>
  <si>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</si>
  <si>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</si>
  <si>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</si>
  <si>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</si>
  <si>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</si>
  <si>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</si>
  <si>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</si>
  <si>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</si>
  <si>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</si>
  <si>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</si>
  <si>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</si>
  <si>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</si>
  <si>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</si>
  <si>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</si>
  <si>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</si>
  <si>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</si>
  <si>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</si>
  <si>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</si>
  <si>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</si>
  <si>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</si>
  <si>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</si>
  <si>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</si>
  <si>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</si>
  <si>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</si>
  <si>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</si>
  <si>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</si>
  <si>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</si>
  <si>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</si>
  <si>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</si>
  <si>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</si>
  <si>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</si>
  <si>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</si>
  <si>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</si>
  <si>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</si>
  <si>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</si>
  <si>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</si>
  <si>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</si>
  <si>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</si>
  <si>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</si>
  <si>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</si>
  <si>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</si>
  <si>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</si>
  <si>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</si>
  <si>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</si>
  <si>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</si>
  <si>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</si>
  <si>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</si>
  <si>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</si>
  <si>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</si>
  <si>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</si>
  <si>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</si>
  <si>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</si>
  <si>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</si>
  <si>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</si>
  <si>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</si>
  <si>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</si>
  <si>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</si>
  <si>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</si>
  <si>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</si>
  <si>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</si>
  <si>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</si>
  <si>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</si>
  <si>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</si>
  <si>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</si>
  <si>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</si>
  <si>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</si>
  <si>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</si>
  <si>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</si>
  <si>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</si>
  <si>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</si>
  <si>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</si>
  <si>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</si>
  <si>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</si>
  <si>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</si>
  <si>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</si>
  <si>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</si>
  <si>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</si>
  <si>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</si>
  <si>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</si>
  <si>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</si>
  <si>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</si>
  <si>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</si>
  <si>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</si>
  <si>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</si>
  <si>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</si>
  <si>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</si>
  <si>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</si>
  <si>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</si>
  <si>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</si>
  <si>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</si>
  <si>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</si>
  <si>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</si>
  <si>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</si>
  <si>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</si>
  <si>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</si>
  <si>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</si>
  <si>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</si>
  <si>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</si>
  <si>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</si>
  <si>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</si>
  <si>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</si>
  <si>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</si>
  <si>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</si>
  <si>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</si>
  <si>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</si>
  <si>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</si>
  <si>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</si>
  <si>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</si>
  <si>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</si>
  <si>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</si>
  <si>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</si>
  <si>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</si>
  <si>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</si>
  <si>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</si>
  <si>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</si>
  <si>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</si>
  <si>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</si>
  <si>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</si>
  <si>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</si>
  <si>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</si>
  <si>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</si>
  <si>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</si>
  <si>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</si>
  <si>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</si>
  <si>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</si>
  <si>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</si>
  <si>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</si>
  <si>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</si>
  <si>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</si>
  <si>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</si>
  <si>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</si>
  <si>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</si>
  <si>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</si>
  <si>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</si>
  <si>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</si>
  <si>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</si>
  <si>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</si>
  <si>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</si>
  <si>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</si>
  <si>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</si>
  <si>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</si>
  <si>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</si>
  <si>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</si>
  <si>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</si>
  <si>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</si>
  <si>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</si>
  <si>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</si>
  <si>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</si>
  <si>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</si>
  <si>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</si>
  <si>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</si>
  <si>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</si>
  <si>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</si>
  <si>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</si>
  <si>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</si>
  <si>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</si>
  <si>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</si>
  <si>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</si>
  <si>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</si>
  <si>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</si>
  <si>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</si>
  <si>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</si>
  <si>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</si>
  <si>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</si>
  <si>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</si>
  <si>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</si>
  <si>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</si>
  <si>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</si>
  <si>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</si>
  <si>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</si>
  <si>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</si>
  <si>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</si>
  <si>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</si>
  <si>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</si>
  <si>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</si>
  <si>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</si>
  <si>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</si>
  <si>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</si>
  <si>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</si>
  <si>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</si>
  <si>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</si>
  <si>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</si>
  <si>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</si>
  <si>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</si>
  <si>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</si>
  <si>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</si>
  <si>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</si>
  <si>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</si>
  <si>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</si>
  <si>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</si>
  <si>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</si>
  <si>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</si>
  <si>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</si>
  <si>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</si>
  <si>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</si>
  <si>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</si>
  <si>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</si>
  <si>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</si>
  <si>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</si>
  <si>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</si>
  <si>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</si>
  <si>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</si>
  <si>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</si>
  <si>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</si>
  <si>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</si>
  <si>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</si>
  <si>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</si>
  <si>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</si>
  <si>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</si>
  <si>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</si>
  <si>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</si>
  <si>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</si>
  <si>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</si>
  <si>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</si>
  <si>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</si>
  <si>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</si>
  <si>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</si>
  <si>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</si>
  <si>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</si>
  <si>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</si>
  <si>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</si>
  <si>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</si>
  <si>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</si>
  <si>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</si>
  <si>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</si>
  <si>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</si>
  <si>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</si>
  <si>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</si>
  <si>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</si>
  <si>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</si>
  <si>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</si>
  <si>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</si>
  <si>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</si>
  <si>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</si>
  <si>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</si>
  <si>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</si>
  <si>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</si>
  <si>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</si>
  <si>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</si>
  <si>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</si>
  <si>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</si>
  <si>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</si>
  <si>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</si>
  <si>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</si>
  <si>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</si>
  <si>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</si>
  <si>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</si>
  <si>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</si>
  <si>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</si>
  <si>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</si>
  <si>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</si>
  <si>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</si>
  <si>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</si>
  <si>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</si>
  <si>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</si>
  <si>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</si>
  <si>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</si>
  <si>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</si>
  <si>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</si>
  <si>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</si>
  <si>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</si>
  <si>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</si>
  <si>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</si>
  <si>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</si>
  <si>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</si>
  <si>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</si>
  <si>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</si>
  <si>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</si>
  <si>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</si>
  <si>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</si>
  <si>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</si>
  <si>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</si>
  <si>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</si>
  <si>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</si>
  <si>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</si>
  <si>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</si>
  <si>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</si>
  <si>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</si>
  <si>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</si>
  <si>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</si>
  <si>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</si>
  <si>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</si>
  <si>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</si>
  <si>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</si>
  <si>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</si>
  <si>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</si>
  <si>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</si>
  <si>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</si>
  <si>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</si>
  <si>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</si>
  <si>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</si>
  <si>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</si>
  <si>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</si>
  <si>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</si>
  <si>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</si>
  <si>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</si>
  <si>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</si>
  <si>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</si>
  <si>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</si>
  <si>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</si>
  <si>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</si>
  <si>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</si>
  <si>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</si>
  <si>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</si>
  <si>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</si>
  <si>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</si>
  <si>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</si>
  <si>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</si>
  <si>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</si>
  <si>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</si>
  <si>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</si>
  <si>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</si>
  <si>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</si>
  <si>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</si>
  <si>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</si>
  <si>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</si>
  <si>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</si>
  <si>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</si>
  <si>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</si>
  <si>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</si>
  <si>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</si>
  <si>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</si>
  <si>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</si>
  <si>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</si>
  <si>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</si>
  <si>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</si>
  <si>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</si>
  <si>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</si>
  <si>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</si>
  <si>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</si>
  <si>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</si>
  <si>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</si>
  <si>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</si>
  <si>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</si>
  <si>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</si>
  <si>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</si>
  <si>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</si>
  <si>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</si>
  <si>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</si>
  <si>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</si>
  <si>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</si>
  <si>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</si>
  <si>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</si>
  <si>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</si>
  <si>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</si>
  <si>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</si>
  <si>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</si>
  <si>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</si>
  <si>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</si>
  <si>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</si>
  <si>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</si>
  <si>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</si>
  <si>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</si>
  <si>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</si>
  <si>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</si>
  <si>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</si>
  <si>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</si>
  <si>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</si>
  <si>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</si>
  <si>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</si>
  <si>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</si>
  <si>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</si>
  <si>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</si>
  <si>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</si>
  <si>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</si>
  <si>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</si>
  <si>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</si>
  <si>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</si>
  <si>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</si>
  <si>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</si>
  <si>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</si>
  <si>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</si>
  <si>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</si>
  <si>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</si>
  <si>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</si>
  <si>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</si>
  <si>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</si>
  <si>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</si>
  <si>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</si>
  <si>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</si>
  <si>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</si>
  <si>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</si>
  <si>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</si>
  <si>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</si>
  <si>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</si>
  <si>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</si>
  <si>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</si>
  <si>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</si>
  <si>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</si>
  <si>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</si>
  <si>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</si>
  <si>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</si>
  <si>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</si>
  <si>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</si>
  <si>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</si>
  <si>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</si>
  <si>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</si>
  <si>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</si>
  <si>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</si>
  <si>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</si>
  <si>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</si>
  <si>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</si>
  <si>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</si>
  <si>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</si>
  <si>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</si>
  <si>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</si>
  <si>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</si>
  <si>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</si>
  <si>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</si>
  <si>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</si>
  <si>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</si>
  <si>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</si>
  <si>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</si>
  <si>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</si>
  <si>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</si>
  <si>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</si>
  <si>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</si>
  <si>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</si>
  <si>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</si>
  <si>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</si>
  <si>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</si>
  <si>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</si>
  <si>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</si>
  <si>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</si>
  <si>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</si>
  <si>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</si>
  <si>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</si>
  <si>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</si>
  <si>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</si>
  <si>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</si>
  <si>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</si>
  <si>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</si>
  <si>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</si>
  <si>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</si>
  <si>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</si>
  <si>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</si>
  <si>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</si>
  <si>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</si>
  <si>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</si>
  <si>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</si>
  <si>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</si>
  <si>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</si>
  <si>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</si>
  <si>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</si>
  <si>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</si>
  <si>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</si>
  <si>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</si>
  <si>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</si>
  <si>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</si>
  <si>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</si>
  <si>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</si>
  <si>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</si>
  <si>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</si>
  <si>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</si>
  <si>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</si>
  <si>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</si>
  <si>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</si>
  <si>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</si>
  <si>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</si>
  <si>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</si>
  <si>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</si>
  <si>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</si>
  <si>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</si>
  <si>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</si>
  <si>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</si>
  <si>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</si>
  <si>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</si>
  <si>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</si>
  <si>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</si>
  <si>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</si>
  <si>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</si>
  <si>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</si>
  <si>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</si>
  <si>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</si>
  <si>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</si>
  <si>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</si>
  <si>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</si>
  <si>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</si>
  <si>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</si>
  <si>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</si>
  <si>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</si>
  <si>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</si>
  <si>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</si>
  <si>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</si>
  <si>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</si>
  <si>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</si>
  <si>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</si>
  <si>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</si>
  <si>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</si>
  <si>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</si>
  <si>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</si>
  <si>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</si>
  <si>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</si>
  <si>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</si>
  <si>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</si>
  <si>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</si>
  <si>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</si>
  <si>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</si>
  <si>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</si>
  <si>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</si>
  <si>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</si>
  <si>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</si>
  <si>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</si>
  <si>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</si>
  <si>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</si>
  <si>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</si>
  <si>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</si>
  <si>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</si>
  <si>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</si>
  <si>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</si>
  <si>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</si>
  <si>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</si>
  <si>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</si>
  <si>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</si>
  <si>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</si>
  <si>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</si>
  <si>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</si>
  <si>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</si>
  <si>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</si>
  <si>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</si>
  <si>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</si>
  <si>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</si>
  <si>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</si>
  <si>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</si>
  <si>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</si>
  <si>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</si>
  <si>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</si>
  <si>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</si>
  <si>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</si>
  <si>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</si>
  <si>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</si>
  <si>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</si>
  <si>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</si>
  <si>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</si>
  <si>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</si>
  <si>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</si>
  <si>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</si>
  <si>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</si>
  <si>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</si>
  <si>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</si>
  <si>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</si>
  <si>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</si>
  <si>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</si>
  <si>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</si>
  <si>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</si>
  <si>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</si>
  <si>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</si>
  <si>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</si>
  <si>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</si>
  <si>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</si>
  <si>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</si>
  <si>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</si>
  <si>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</si>
  <si>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</si>
  <si>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</si>
  <si>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</si>
  <si>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</si>
  <si>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</si>
  <si>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</si>
  <si>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</si>
  <si>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</si>
  <si>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</si>
  <si>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</si>
  <si>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</si>
  <si>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</si>
  <si>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</si>
  <si>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</si>
  <si>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</si>
  <si>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</si>
  <si>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</si>
  <si>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</si>
  <si>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</si>
  <si>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</si>
  <si>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</si>
  <si>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</si>
  <si>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</si>
  <si>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</si>
  <si>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</si>
  <si>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</si>
  <si>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</si>
  <si>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</si>
  <si>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</si>
  <si>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</si>
  <si>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</si>
  <si>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</si>
  <si>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</si>
  <si>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</si>
  <si>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</si>
  <si>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</si>
  <si>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</si>
  <si>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</si>
  <si>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</si>
  <si>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</si>
  <si>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</si>
  <si>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</si>
  <si>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</si>
  <si>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</si>
  <si>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</si>
  <si>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</si>
  <si>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</si>
  <si>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</si>
  <si>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</si>
  <si>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</si>
  <si>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</si>
  <si>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</si>
  <si>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</si>
  <si>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</si>
  <si>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</si>
  <si>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</si>
  <si>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</si>
  <si>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</si>
  <si>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</si>
  <si>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</si>
  <si>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</si>
  <si>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</si>
  <si>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</si>
  <si>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</si>
  <si>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</si>
  <si>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</si>
  <si>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</si>
  <si>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</si>
  <si>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</si>
  <si>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</si>
  <si>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</si>
  <si>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</si>
  <si>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</si>
  <si>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</si>
  <si>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</si>
  <si>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</si>
  <si>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</si>
  <si>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</si>
  <si>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</si>
  <si>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</si>
  <si>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</si>
  <si>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</si>
  <si>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</si>
  <si>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</si>
  <si>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</si>
  <si>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</si>
  <si>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</si>
  <si>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</si>
  <si>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</si>
  <si>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</si>
  <si>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</si>
  <si>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</si>
  <si>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</si>
  <si>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</si>
  <si>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</si>
  <si>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</si>
  <si>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</si>
  <si>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</si>
  <si>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</si>
  <si>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</si>
  <si>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</si>
  <si>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</si>
  <si>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</si>
  <si>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</si>
  <si>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</si>
  <si>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</si>
  <si>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</si>
  <si>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</si>
  <si>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</si>
  <si>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</si>
  <si>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</si>
  <si>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</si>
  <si>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</si>
  <si>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</si>
  <si>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</si>
  <si>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</si>
  <si>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</si>
  <si>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</si>
  <si>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</si>
  <si>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</si>
  <si>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</si>
  <si>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</si>
  <si>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</si>
  <si>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</si>
  <si>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</si>
  <si>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</si>
  <si>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</si>
  <si>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</si>
  <si>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2017</t>
  </si>
  <si>
    <t>921</t>
  </si>
  <si>
    <t>Cascade Behavioral Hospital</t>
  </si>
  <si>
    <t>Tukwila, WA 98168</t>
  </si>
  <si>
    <t>King</t>
  </si>
  <si>
    <t>Michael Uradnik</t>
  </si>
  <si>
    <t>Gregg Terreson</t>
  </si>
  <si>
    <t>206-243-7002</t>
  </si>
  <si>
    <t>12844 Miitary Rd S</t>
  </si>
  <si>
    <t>Dwight Lacy</t>
  </si>
  <si>
    <t>206-244-0180</t>
  </si>
  <si>
    <t>12/31/2020</t>
  </si>
  <si>
    <t>Chris West</t>
  </si>
  <si>
    <t>Margot Mokdessi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</si>
</sst>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88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8" borderId="1" xfId="0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 xr:uid="{00000000-0005-0000-0000-000001000000}"/>
    <cellStyle name="Comma 10 10" xfId="9" xr:uid="{00000000-0005-0000-0000-000002000000}"/>
    <cellStyle name="Comma 11" xfId="49" xr:uid="{00000000-0005-0000-0000-000003000000}"/>
    <cellStyle name="Comma 2" xfId="14" xr:uid="{00000000-0005-0000-0000-000004000000}"/>
    <cellStyle name="Comma 96" xfId="40" xr:uid="{00000000-0005-0000-0000-000005000000}"/>
    <cellStyle name="Comma 97" xfId="41" xr:uid="{00000000-0005-0000-0000-000006000000}"/>
    <cellStyle name="Hyperlink" xfId="2" builtinId="8"/>
    <cellStyle name="Normal" xfId="0" builtinId="0"/>
    <cellStyle name="Normal 10 2" xfId="46" xr:uid="{00000000-0005-0000-0000-000009000000}"/>
    <cellStyle name="Normal 10 2 3" xfId="34" xr:uid="{00000000-0005-0000-0000-00000A000000}"/>
    <cellStyle name="Normal 10 3 2" xfId="50" xr:uid="{00000000-0005-0000-0000-00000B000000}"/>
    <cellStyle name="Normal 101" xfId="33" xr:uid="{00000000-0005-0000-0000-00000C000000}"/>
    <cellStyle name="Normal 11" xfId="4" xr:uid="{00000000-0005-0000-0000-00000D000000}"/>
    <cellStyle name="Normal 143" xfId="35" xr:uid="{00000000-0005-0000-0000-00000E000000}"/>
    <cellStyle name="Normal 144" xfId="36" xr:uid="{00000000-0005-0000-0000-00000F000000}"/>
    <cellStyle name="Normal 145" xfId="37" xr:uid="{00000000-0005-0000-0000-000010000000}"/>
    <cellStyle name="Normal 146" xfId="38" xr:uid="{00000000-0005-0000-0000-000011000000}"/>
    <cellStyle name="Normal 147" xfId="39" xr:uid="{00000000-0005-0000-0000-000012000000}"/>
    <cellStyle name="Normal 2" xfId="45" xr:uid="{00000000-0005-0000-0000-000013000000}"/>
    <cellStyle name="Normal 2 3 2" xfId="48" xr:uid="{00000000-0005-0000-0000-000014000000}"/>
    <cellStyle name="Normal 557" xfId="6" xr:uid="{00000000-0005-0000-0000-000015000000}"/>
    <cellStyle name="Normal 561" xfId="7" xr:uid="{00000000-0005-0000-0000-000016000000}"/>
    <cellStyle name="Normal 568" xfId="8" xr:uid="{00000000-0005-0000-0000-000017000000}"/>
    <cellStyle name="Normal 576" xfId="10" xr:uid="{00000000-0005-0000-0000-000018000000}"/>
    <cellStyle name="Normal 6_Balance Sheet Puget Sound" xfId="42" xr:uid="{00000000-0005-0000-0000-000019000000}"/>
    <cellStyle name="Normal 69" xfId="11" xr:uid="{00000000-0005-0000-0000-00001A000000}"/>
    <cellStyle name="Normal 70" xfId="12" xr:uid="{00000000-0005-0000-0000-00001B000000}"/>
    <cellStyle name="Normal 71" xfId="13" xr:uid="{00000000-0005-0000-0000-00001C000000}"/>
    <cellStyle name="Normal 72" xfId="16" xr:uid="{00000000-0005-0000-0000-00001D000000}"/>
    <cellStyle name="Normal 73" xfId="17" xr:uid="{00000000-0005-0000-0000-00001E000000}"/>
    <cellStyle name="Normal 74" xfId="18" xr:uid="{00000000-0005-0000-0000-00001F000000}"/>
    <cellStyle name="Normal 75" xfId="15" xr:uid="{00000000-0005-0000-0000-000020000000}"/>
    <cellStyle name="Normal 76" xfId="19" xr:uid="{00000000-0005-0000-0000-000021000000}"/>
    <cellStyle name="Normal 77" xfId="20" xr:uid="{00000000-0005-0000-0000-000022000000}"/>
    <cellStyle name="Normal 78" xfId="21" xr:uid="{00000000-0005-0000-0000-000023000000}"/>
    <cellStyle name="Normal 79" xfId="22" xr:uid="{00000000-0005-0000-0000-000024000000}"/>
    <cellStyle name="Normal 80" xfId="23" xr:uid="{00000000-0005-0000-0000-000025000000}"/>
    <cellStyle name="Normal 82" xfId="24" xr:uid="{00000000-0005-0000-0000-000026000000}"/>
    <cellStyle name="Normal 84" xfId="25" xr:uid="{00000000-0005-0000-0000-000027000000}"/>
    <cellStyle name="Normal 85" xfId="26" xr:uid="{00000000-0005-0000-0000-000028000000}"/>
    <cellStyle name="Normal 87" xfId="27" xr:uid="{00000000-0005-0000-0000-000029000000}"/>
    <cellStyle name="Normal 88" xfId="28" xr:uid="{00000000-0005-0000-0000-00002A000000}"/>
    <cellStyle name="Normal 89" xfId="29" xr:uid="{00000000-0005-0000-0000-00002B000000}"/>
    <cellStyle name="Normal 90" xfId="30" xr:uid="{00000000-0005-0000-0000-00002C000000}"/>
    <cellStyle name="Normal 91" xfId="43" xr:uid="{00000000-0005-0000-0000-00002D000000}"/>
    <cellStyle name="Normal 92" xfId="32" xr:uid="{00000000-0005-0000-0000-00002E000000}"/>
    <cellStyle name="Normal 93" xfId="44" xr:uid="{00000000-0005-0000-0000-00002F000000}"/>
    <cellStyle name="Normal 94" xfId="31" xr:uid="{00000000-0005-0000-0000-000030000000}"/>
    <cellStyle name="Percent" xfId="3" builtinId="5"/>
    <cellStyle name="Percent 460" xfId="5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59" transitionEvaluation="1" transitionEntry="1" codeName="Sheet1">
    <pageSetUpPr autoPageBreaks="0" fitToPage="1"/>
  </sheetPr>
  <dimension ref="A1:CF817"/>
  <sheetViews>
    <sheetView showGridLines="0" topLeftCell="A31" zoomScale="75" zoomScaleNormal="75" workbookViewId="0">
      <pane xSplit="2" ySplit="28" topLeftCell="C59" activePane="bottomRight" state="frozen"/>
      <selection activeCell="A31" sqref="A31"/>
      <selection pane="topRight" activeCell="C31" sqref="C31"/>
      <selection pane="bottomLeft" activeCell="A59" sqref="A59"/>
      <selection pane="bottomRight" activeCell="C59" sqref="C59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3.75" style="180" bestFit="1" customWidth="1"/>
    <col min="6" max="6" width="11.75" style="180"/>
    <col min="7" max="7" width="33.75" style="180" bestFit="1" customWidth="1"/>
    <col min="8" max="8" width="11.33203125" style="180" bestFit="1" customWidth="1"/>
    <col min="9" max="9" width="12" style="180" bestFit="1" customWidth="1"/>
    <col min="10" max="10" width="12.75" style="180" bestFit="1" customWidth="1"/>
    <col min="11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-2</v>
      </c>
      <c r="BZ47" s="184"/>
      <c r="CA47" s="184"/>
      <c r="CB47" s="184"/>
      <c r="CC47" s="184"/>
      <c r="CD47" s="195"/>
      <c r="CE47" s="195">
        <f>SUM(C47:CC47)</f>
        <v>-2</v>
      </c>
    </row>
    <row r="48" spans="1:83" ht="12.65" customHeight="1" x14ac:dyDescent="0.3">
      <c r="A48" s="175" t="s">
        <v>205</v>
      </c>
      <c r="B48" s="183">
        <v>4047381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1613595</v>
      </c>
      <c r="I48" s="195">
        <f>ROUND(((B48/CE61)*I61),0)</f>
        <v>514812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474691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71847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112585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240570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51856</v>
      </c>
      <c r="BF48" s="195">
        <f>ROUND(((B48/CE61)*BF61),0)</f>
        <v>93073</v>
      </c>
      <c r="BG48" s="195">
        <f>ROUND(((B48/CE61)*BG61),0)</f>
        <v>0</v>
      </c>
      <c r="BH48" s="195">
        <f>ROUND(((B48/CE61)*BH61),0)</f>
        <v>14788</v>
      </c>
      <c r="BI48" s="195">
        <f>ROUND(((B48/CE61)*BI61),0)</f>
        <v>0</v>
      </c>
      <c r="BJ48" s="195">
        <f>ROUND(((B48/CE61)*BJ61),0)</f>
        <v>58165</v>
      </c>
      <c r="BK48" s="195">
        <f>ROUND(((B48/CE61)*BK61),0)</f>
        <v>66940</v>
      </c>
      <c r="BL48" s="195">
        <f>ROUND(((B48/CE61)*BL61),0)</f>
        <v>233659</v>
      </c>
      <c r="BM48" s="195">
        <f>ROUND(((B48/CE61)*BM61),0)</f>
        <v>0</v>
      </c>
      <c r="BN48" s="195">
        <f>ROUND(((B48/CE61)*BN61),0)</f>
        <v>137416</v>
      </c>
      <c r="BO48" s="195">
        <f>ROUND(((B48/CE61)*BO61),0)</f>
        <v>0</v>
      </c>
      <c r="BP48" s="195">
        <f>ROUND(((B48/CE61)*BP61),0)</f>
        <v>34579</v>
      </c>
      <c r="BQ48" s="195">
        <f>ROUND(((B48/CE61)*BQ61),0)</f>
        <v>0</v>
      </c>
      <c r="BR48" s="195">
        <f>ROUND(((B48/CE61)*BR61),0)</f>
        <v>29682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41955</v>
      </c>
      <c r="BW48" s="195">
        <f>ROUND(((B48/CE61)*BW61),0)</f>
        <v>0</v>
      </c>
      <c r="BX48" s="195">
        <f>ROUND(((B48/CE61)*BX61),0)</f>
        <v>66970</v>
      </c>
      <c r="BY48" s="195">
        <f>ROUND(((B48/CE61)*BY61),0)</f>
        <v>190198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4047381</v>
      </c>
    </row>
    <row r="49" spans="1:84" ht="12.65" customHeight="1" x14ac:dyDescent="0.3">
      <c r="A49" s="175" t="s">
        <v>206</v>
      </c>
      <c r="B49" s="195">
        <f>B47+B48</f>
        <v>4047381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1564103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340881</v>
      </c>
      <c r="I52" s="195">
        <f>ROUND((B52/(CE76+CF76)*I76),0)</f>
        <v>131140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9560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57030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6711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74137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17846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355659</v>
      </c>
      <c r="BF52" s="195">
        <f>ROUND((B52/(CE76+CF76)*BF76),0)</f>
        <v>21955</v>
      </c>
      <c r="BG52" s="195">
        <f>ROUND((B52/(CE76+CF76)*BG76),0)</f>
        <v>0</v>
      </c>
      <c r="BH52" s="195">
        <f>ROUND((B52/(CE76+CF76)*BH76),0)</f>
        <v>6245</v>
      </c>
      <c r="BI52" s="195">
        <f>ROUND((B52/(CE76+CF76)*BI76),0)</f>
        <v>0</v>
      </c>
      <c r="BJ52" s="195">
        <f>ROUND((B52/(CE76+CF76)*BJ76),0)</f>
        <v>13641</v>
      </c>
      <c r="BK52" s="195">
        <f>ROUND((B52/(CE76+CF76)*BK76),0)</f>
        <v>13984</v>
      </c>
      <c r="BL52" s="195">
        <f>ROUND((B52/(CE76+CF76)*BL76),0)</f>
        <v>53401</v>
      </c>
      <c r="BM52" s="195">
        <f>ROUND((B52/(CE76+CF76)*BM76),0)</f>
        <v>0</v>
      </c>
      <c r="BN52" s="195">
        <f>ROUND((B52/(CE76+CF76)*BN76),0)</f>
        <v>386420</v>
      </c>
      <c r="BO52" s="195">
        <f>ROUND((B52/(CE76+CF76)*BO76),0)</f>
        <v>0</v>
      </c>
      <c r="BP52" s="195">
        <f>ROUND((B52/(CE76+CF76)*BP76),0)</f>
        <v>7478</v>
      </c>
      <c r="BQ52" s="195">
        <f>ROUND((B52/(CE76+CF76)*BQ76),0)</f>
        <v>0</v>
      </c>
      <c r="BR52" s="195">
        <f>ROUND((B52/(CE76+CF76)*BR76),0)</f>
        <v>4451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34500</v>
      </c>
      <c r="BW52" s="195">
        <f>ROUND((B52/(CE76+CF76)*BW76),0)</f>
        <v>0</v>
      </c>
      <c r="BX52" s="195">
        <f>ROUND((B52/(CE76+CF76)*BX76),0)</f>
        <v>2958</v>
      </c>
      <c r="BY52" s="195">
        <f>ROUND((B52/(CE76+CF76)*BY76),0)</f>
        <v>26105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1564102</v>
      </c>
    </row>
    <row r="53" spans="1:84" ht="12.65" customHeight="1" x14ac:dyDescent="0.3">
      <c r="A53" s="175" t="s">
        <v>206</v>
      </c>
      <c r="B53" s="195">
        <f>B51+B52</f>
        <v>1564103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31675</v>
      </c>
      <c r="I59" s="184">
        <v>11938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v>2616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133604</v>
      </c>
      <c r="AZ59" s="185"/>
      <c r="BA59" s="248"/>
      <c r="BB59" s="248"/>
      <c r="BC59" s="248"/>
      <c r="BD59" s="248"/>
      <c r="BE59" s="185">
        <v>114201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105.95</v>
      </c>
      <c r="I60" s="187">
        <v>30.16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9.81</v>
      </c>
      <c r="AK60" s="221"/>
      <c r="AL60" s="221"/>
      <c r="AM60" s="221">
        <v>5.33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11.98</v>
      </c>
      <c r="AZ60" s="221"/>
      <c r="BA60" s="221"/>
      <c r="BB60" s="221">
        <v>16.899999999999999</v>
      </c>
      <c r="BC60" s="221"/>
      <c r="BD60" s="221"/>
      <c r="BE60" s="221">
        <v>3.61</v>
      </c>
      <c r="BF60" s="221">
        <v>10.9</v>
      </c>
      <c r="BG60" s="221"/>
      <c r="BH60" s="221">
        <v>0.98</v>
      </c>
      <c r="BI60" s="221"/>
      <c r="BJ60" s="221">
        <v>3.01</v>
      </c>
      <c r="BK60" s="221">
        <v>5.53</v>
      </c>
      <c r="BL60" s="221">
        <v>16.760000000000002</v>
      </c>
      <c r="BM60" s="221"/>
      <c r="BN60" s="221">
        <v>6.37</v>
      </c>
      <c r="BO60" s="221"/>
      <c r="BP60" s="221">
        <v>2.5299999999999998</v>
      </c>
      <c r="BQ60" s="221"/>
      <c r="BR60" s="221">
        <v>1.98</v>
      </c>
      <c r="BS60" s="221"/>
      <c r="BT60" s="221"/>
      <c r="BU60" s="221"/>
      <c r="BV60" s="221">
        <v>3.85</v>
      </c>
      <c r="BW60" s="221"/>
      <c r="BX60" s="221">
        <v>4.13</v>
      </c>
      <c r="BY60" s="221">
        <v>9.4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249.18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8513367</v>
      </c>
      <c r="I61" s="185">
        <v>2716160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2504483</v>
      </c>
      <c r="AK61" s="185"/>
      <c r="AL61" s="185"/>
      <c r="AM61" s="185">
        <v>379068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594001</v>
      </c>
      <c r="AZ61" s="185"/>
      <c r="BA61" s="185"/>
      <c r="BB61" s="185">
        <v>1269251</v>
      </c>
      <c r="BC61" s="185"/>
      <c r="BD61" s="185"/>
      <c r="BE61" s="185">
        <v>273591</v>
      </c>
      <c r="BF61" s="185">
        <v>491053</v>
      </c>
      <c r="BG61" s="185"/>
      <c r="BH61" s="185">
        <v>78024</v>
      </c>
      <c r="BI61" s="185"/>
      <c r="BJ61" s="185">
        <v>306882</v>
      </c>
      <c r="BK61" s="185">
        <v>353179</v>
      </c>
      <c r="BL61" s="185">
        <v>1232790</v>
      </c>
      <c r="BM61" s="185"/>
      <c r="BN61" s="185">
        <v>725013</v>
      </c>
      <c r="BO61" s="185"/>
      <c r="BP61" s="185">
        <v>182440</v>
      </c>
      <c r="BQ61" s="185"/>
      <c r="BR61" s="185">
        <v>156603</v>
      </c>
      <c r="BS61" s="185"/>
      <c r="BT61" s="185"/>
      <c r="BU61" s="185"/>
      <c r="BV61" s="185">
        <v>221356</v>
      </c>
      <c r="BW61" s="185"/>
      <c r="BX61" s="185">
        <v>353335</v>
      </c>
      <c r="BY61" s="185">
        <v>1003491</v>
      </c>
      <c r="BZ61" s="185"/>
      <c r="CA61" s="185"/>
      <c r="CB61" s="185"/>
      <c r="CC61" s="185"/>
      <c r="CD61" s="249" t="s">
        <v>221</v>
      </c>
      <c r="CE61" s="195">
        <f t="shared" si="0"/>
        <v>21354087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1613595</v>
      </c>
      <c r="I62" s="195">
        <f t="shared" si="1"/>
        <v>514812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474691</v>
      </c>
      <c r="AK62" s="195">
        <f t="shared" si="1"/>
        <v>0</v>
      </c>
      <c r="AL62" s="195">
        <f t="shared" si="1"/>
        <v>0</v>
      </c>
      <c r="AM62" s="195">
        <f t="shared" si="1"/>
        <v>71847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112585</v>
      </c>
      <c r="AZ62" s="195">
        <f>ROUND(AZ47+AZ48,0)</f>
        <v>0</v>
      </c>
      <c r="BA62" s="195">
        <f>ROUND(BA47+BA48,0)</f>
        <v>0</v>
      </c>
      <c r="BB62" s="195">
        <f t="shared" si="1"/>
        <v>240570</v>
      </c>
      <c r="BC62" s="195">
        <f t="shared" si="1"/>
        <v>0</v>
      </c>
      <c r="BD62" s="195">
        <f t="shared" si="1"/>
        <v>0</v>
      </c>
      <c r="BE62" s="195">
        <f t="shared" si="1"/>
        <v>51856</v>
      </c>
      <c r="BF62" s="195">
        <f t="shared" si="1"/>
        <v>93073</v>
      </c>
      <c r="BG62" s="195">
        <f t="shared" si="1"/>
        <v>0</v>
      </c>
      <c r="BH62" s="195">
        <f t="shared" si="1"/>
        <v>14788</v>
      </c>
      <c r="BI62" s="195">
        <f t="shared" si="1"/>
        <v>0</v>
      </c>
      <c r="BJ62" s="195">
        <f t="shared" si="1"/>
        <v>58165</v>
      </c>
      <c r="BK62" s="195">
        <f t="shared" si="1"/>
        <v>66940</v>
      </c>
      <c r="BL62" s="195">
        <f t="shared" si="1"/>
        <v>233659</v>
      </c>
      <c r="BM62" s="195">
        <f t="shared" si="1"/>
        <v>0</v>
      </c>
      <c r="BN62" s="195">
        <f t="shared" si="1"/>
        <v>137416</v>
      </c>
      <c r="BO62" s="195">
        <f t="shared" ref="BO62:CC62" si="2">ROUND(BO47+BO48,0)</f>
        <v>0</v>
      </c>
      <c r="BP62" s="195">
        <f t="shared" si="2"/>
        <v>34579</v>
      </c>
      <c r="BQ62" s="195">
        <f t="shared" si="2"/>
        <v>0</v>
      </c>
      <c r="BR62" s="195">
        <f t="shared" si="2"/>
        <v>29682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41955</v>
      </c>
      <c r="BW62" s="195">
        <f t="shared" si="2"/>
        <v>0</v>
      </c>
      <c r="BX62" s="195">
        <f t="shared" si="2"/>
        <v>66970</v>
      </c>
      <c r="BY62" s="195">
        <f>ROUND(BY47+BY48,0)+2</f>
        <v>190198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4047381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1758278</v>
      </c>
      <c r="AK63" s="185"/>
      <c r="AL63" s="185"/>
      <c r="AM63" s="185">
        <v>161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46727</v>
      </c>
      <c r="BL63" s="185"/>
      <c r="BM63" s="185"/>
      <c r="BN63" s="185">
        <v>225014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2030180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226570</v>
      </c>
      <c r="I64" s="185">
        <v>47870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340754</v>
      </c>
      <c r="AC64" s="185"/>
      <c r="AD64" s="185"/>
      <c r="AE64" s="185"/>
      <c r="AF64" s="185"/>
      <c r="AG64" s="185"/>
      <c r="AH64" s="185"/>
      <c r="AI64" s="185"/>
      <c r="AJ64" s="185">
        <v>4323</v>
      </c>
      <c r="AK64" s="185"/>
      <c r="AL64" s="185"/>
      <c r="AM64" s="185">
        <v>6982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698485</v>
      </c>
      <c r="AZ64" s="185"/>
      <c r="BA64" s="185"/>
      <c r="BB64" s="185">
        <v>6266</v>
      </c>
      <c r="BC64" s="185"/>
      <c r="BD64" s="185"/>
      <c r="BE64" s="185">
        <v>55945</v>
      </c>
      <c r="BF64" s="185">
        <v>74702</v>
      </c>
      <c r="BG64" s="185">
        <v>0</v>
      </c>
      <c r="BH64" s="185">
        <v>5061</v>
      </c>
      <c r="BI64" s="185"/>
      <c r="BJ64" s="185">
        <v>2695</v>
      </c>
      <c r="BK64" s="185">
        <v>3366</v>
      </c>
      <c r="BL64" s="185">
        <v>11900</v>
      </c>
      <c r="BM64" s="185"/>
      <c r="BN64" s="185">
        <v>6486</v>
      </c>
      <c r="BO64" s="185"/>
      <c r="BP64" s="185">
        <v>2897</v>
      </c>
      <c r="BQ64" s="185"/>
      <c r="BR64" s="185">
        <v>5041</v>
      </c>
      <c r="BS64" s="185"/>
      <c r="BT64" s="185"/>
      <c r="BU64" s="185"/>
      <c r="BV64" s="185">
        <v>8759</v>
      </c>
      <c r="BW64" s="185"/>
      <c r="BX64" s="185">
        <v>5445</v>
      </c>
      <c r="BY64" s="185">
        <v>6678</v>
      </c>
      <c r="BZ64" s="185"/>
      <c r="CA64" s="185"/>
      <c r="CB64" s="185"/>
      <c r="CC64" s="185"/>
      <c r="CD64" s="249" t="s">
        <v>221</v>
      </c>
      <c r="CE64" s="195">
        <f t="shared" si="0"/>
        <v>1520225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450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486014</v>
      </c>
      <c r="BF65" s="185">
        <v>12300</v>
      </c>
      <c r="BG65" s="185">
        <v>77599</v>
      </c>
      <c r="BH65" s="185">
        <v>5605</v>
      </c>
      <c r="BI65" s="185"/>
      <c r="BJ65" s="185">
        <v>900</v>
      </c>
      <c r="BK65" s="185"/>
      <c r="BL65" s="185">
        <v>1189</v>
      </c>
      <c r="BM65" s="185"/>
      <c r="BN65" s="185">
        <v>81287</v>
      </c>
      <c r="BO65" s="185"/>
      <c r="BP65" s="185">
        <v>1625</v>
      </c>
      <c r="BQ65" s="185"/>
      <c r="BR65" s="185">
        <v>1143</v>
      </c>
      <c r="BS65" s="185"/>
      <c r="BT65" s="185"/>
      <c r="BU65" s="185"/>
      <c r="BV65" s="185"/>
      <c r="BW65" s="185"/>
      <c r="BX65" s="185"/>
      <c r="BY65" s="185">
        <v>2192</v>
      </c>
      <c r="BZ65" s="185"/>
      <c r="CA65" s="185"/>
      <c r="CB65" s="185"/>
      <c r="CC65" s="185"/>
      <c r="CD65" s="249" t="s">
        <v>221</v>
      </c>
      <c r="CE65" s="195">
        <f t="shared" si="0"/>
        <v>670304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v>-301646</v>
      </c>
      <c r="I66" s="184">
        <v>31657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89124</v>
      </c>
      <c r="V66" s="185"/>
      <c r="W66" s="185"/>
      <c r="X66" s="185"/>
      <c r="Y66" s="185"/>
      <c r="Z66" s="185"/>
      <c r="AA66" s="185"/>
      <c r="AB66" s="185">
        <v>626471</v>
      </c>
      <c r="AC66" s="185"/>
      <c r="AD66" s="185"/>
      <c r="AE66" s="185"/>
      <c r="AF66" s="185"/>
      <c r="AG66" s="185"/>
      <c r="AH66" s="185"/>
      <c r="AI66" s="185"/>
      <c r="AJ66" s="185">
        <v>0</v>
      </c>
      <c r="AK66" s="185"/>
      <c r="AL66" s="185"/>
      <c r="AM66" s="185">
        <v>11280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46929</v>
      </c>
      <c r="AZ66" s="185"/>
      <c r="BA66" s="185">
        <v>227868</v>
      </c>
      <c r="BB66" s="185">
        <v>209060</v>
      </c>
      <c r="BC66" s="185"/>
      <c r="BD66" s="185"/>
      <c r="BE66" s="185">
        <v>155184</v>
      </c>
      <c r="BF66" s="185">
        <v>0</v>
      </c>
      <c r="BG66" s="185">
        <v>0</v>
      </c>
      <c r="BH66" s="185">
        <v>23563</v>
      </c>
      <c r="BI66" s="185"/>
      <c r="BJ66" s="185">
        <v>63</v>
      </c>
      <c r="BK66" s="185">
        <v>4207</v>
      </c>
      <c r="BL66" s="185">
        <v>0</v>
      </c>
      <c r="BM66" s="185"/>
      <c r="BN66" s="185">
        <v>76891</v>
      </c>
      <c r="BO66" s="185"/>
      <c r="BP66" s="185">
        <v>0</v>
      </c>
      <c r="BQ66" s="185"/>
      <c r="BR66" s="185">
        <v>2176</v>
      </c>
      <c r="BS66" s="185"/>
      <c r="BT66" s="185"/>
      <c r="BU66" s="185"/>
      <c r="BV66" s="185">
        <v>115750</v>
      </c>
      <c r="BW66" s="185"/>
      <c r="BX66" s="185"/>
      <c r="BY66" s="185">
        <v>1270</v>
      </c>
      <c r="BZ66" s="185"/>
      <c r="CA66" s="185"/>
      <c r="CB66" s="185"/>
      <c r="CC66" s="185"/>
      <c r="CD66" s="249" t="s">
        <v>221</v>
      </c>
      <c r="CE66" s="195">
        <f t="shared" si="0"/>
        <v>1319847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340881</v>
      </c>
      <c r="I67" s="195">
        <f t="shared" si="3"/>
        <v>131140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9560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57030</v>
      </c>
      <c r="AK67" s="195">
        <f t="shared" si="3"/>
        <v>0</v>
      </c>
      <c r="AL67" s="195">
        <f t="shared" si="3"/>
        <v>0</v>
      </c>
      <c r="AM67" s="195">
        <f t="shared" si="3"/>
        <v>6711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74137</v>
      </c>
      <c r="AZ67" s="195">
        <f>ROUND(AZ51+AZ52,0)</f>
        <v>0</v>
      </c>
      <c r="BA67" s="195">
        <f>ROUND(BA51+BA52,0)</f>
        <v>0</v>
      </c>
      <c r="BB67" s="195">
        <f t="shared" si="3"/>
        <v>17846</v>
      </c>
      <c r="BC67" s="195">
        <f t="shared" si="3"/>
        <v>0</v>
      </c>
      <c r="BD67" s="195">
        <f t="shared" si="3"/>
        <v>0</v>
      </c>
      <c r="BE67" s="195">
        <f t="shared" si="3"/>
        <v>355659</v>
      </c>
      <c r="BF67" s="195">
        <f t="shared" si="3"/>
        <v>21955</v>
      </c>
      <c r="BG67" s="195">
        <f t="shared" si="3"/>
        <v>0</v>
      </c>
      <c r="BH67" s="195">
        <f t="shared" si="3"/>
        <v>6245</v>
      </c>
      <c r="BI67" s="195">
        <f t="shared" si="3"/>
        <v>0</v>
      </c>
      <c r="BJ67" s="195">
        <f t="shared" si="3"/>
        <v>13641</v>
      </c>
      <c r="BK67" s="195">
        <f t="shared" si="3"/>
        <v>13984</v>
      </c>
      <c r="BL67" s="195">
        <f t="shared" si="3"/>
        <v>53401</v>
      </c>
      <c r="BM67" s="195">
        <f t="shared" si="3"/>
        <v>0</v>
      </c>
      <c r="BN67" s="195">
        <f t="shared" si="3"/>
        <v>386420</v>
      </c>
      <c r="BO67" s="195">
        <f t="shared" si="3"/>
        <v>0</v>
      </c>
      <c r="BP67" s="195">
        <f t="shared" si="3"/>
        <v>7478</v>
      </c>
      <c r="BQ67" s="195">
        <f t="shared" ref="BQ67:CC67" si="4">ROUND(BQ51+BQ52,0)</f>
        <v>0</v>
      </c>
      <c r="BR67" s="195">
        <f t="shared" si="4"/>
        <v>4451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34500</v>
      </c>
      <c r="BW67" s="195">
        <f t="shared" si="4"/>
        <v>0</v>
      </c>
      <c r="BX67" s="195">
        <f t="shared" si="4"/>
        <v>2958</v>
      </c>
      <c r="BY67" s="195">
        <f>ROUND(BY51+BY52,0)-1</f>
        <v>26104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1564101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12073</v>
      </c>
      <c r="I68" s="184">
        <v>2123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1958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1632</v>
      </c>
      <c r="AZ68" s="185"/>
      <c r="BA68" s="185"/>
      <c r="BB68" s="185">
        <v>1216</v>
      </c>
      <c r="BC68" s="185"/>
      <c r="BD68" s="185"/>
      <c r="BE68" s="185">
        <v>35424</v>
      </c>
      <c r="BF68" s="185"/>
      <c r="BG68" s="185"/>
      <c r="BH68" s="185"/>
      <c r="BI68" s="185"/>
      <c r="BJ68" s="185">
        <v>1680</v>
      </c>
      <c r="BK68" s="185"/>
      <c r="BL68" s="185">
        <v>5316</v>
      </c>
      <c r="BM68" s="185"/>
      <c r="BN68" s="185">
        <v>13208</v>
      </c>
      <c r="BO68" s="185"/>
      <c r="BP68" s="185"/>
      <c r="BQ68" s="185"/>
      <c r="BR68" s="185"/>
      <c r="BS68" s="185"/>
      <c r="BT68" s="185"/>
      <c r="BU68" s="185"/>
      <c r="BV68" s="185">
        <v>10882</v>
      </c>
      <c r="BW68" s="185"/>
      <c r="BX68" s="185"/>
      <c r="BY68" s="185">
        <v>616</v>
      </c>
      <c r="BZ68" s="185"/>
      <c r="CA68" s="185"/>
      <c r="CB68" s="185"/>
      <c r="CC68" s="185"/>
      <c r="CD68" s="249" t="s">
        <v>221</v>
      </c>
      <c r="CE68" s="195">
        <f t="shared" si="0"/>
        <v>86128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>
        <v>130908</v>
      </c>
      <c r="I69" s="185">
        <v>14368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>
        <v>52845</v>
      </c>
      <c r="AK69" s="185"/>
      <c r="AL69" s="185"/>
      <c r="AM69" s="185">
        <v>2348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1293</v>
      </c>
      <c r="AZ69" s="185"/>
      <c r="BA69" s="185"/>
      <c r="BB69" s="185">
        <v>2231</v>
      </c>
      <c r="BC69" s="185"/>
      <c r="BD69" s="185"/>
      <c r="BE69" s="185">
        <v>12</v>
      </c>
      <c r="BF69" s="185">
        <v>2423</v>
      </c>
      <c r="BG69" s="185"/>
      <c r="BH69" s="224">
        <v>1000</v>
      </c>
      <c r="BI69" s="185"/>
      <c r="BJ69" s="185">
        <v>1045</v>
      </c>
      <c r="BK69" s="185">
        <v>17234</v>
      </c>
      <c r="BL69" s="185">
        <v>14902</v>
      </c>
      <c r="BM69" s="185"/>
      <c r="BN69" s="185">
        <v>2634932</v>
      </c>
      <c r="BO69" s="185"/>
      <c r="BP69" s="185">
        <v>71549</v>
      </c>
      <c r="BQ69" s="185"/>
      <c r="BR69" s="185">
        <v>59281</v>
      </c>
      <c r="BS69" s="185"/>
      <c r="BT69" s="185"/>
      <c r="BU69" s="185"/>
      <c r="BV69" s="185">
        <v>307</v>
      </c>
      <c r="BW69" s="185"/>
      <c r="BX69" s="185">
        <v>0</v>
      </c>
      <c r="BY69" s="185">
        <v>1491</v>
      </c>
      <c r="BZ69" s="185"/>
      <c r="CA69" s="185"/>
      <c r="CB69" s="185"/>
      <c r="CC69" s="185"/>
      <c r="CD69" s="188">
        <v>2849621</v>
      </c>
      <c r="CE69" s="195">
        <f t="shared" si="0"/>
        <v>5857790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5921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5921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10535748</v>
      </c>
      <c r="I71" s="195">
        <f t="shared" si="5"/>
        <v>3458130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89124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976785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4854058</v>
      </c>
      <c r="AK71" s="195">
        <f t="shared" si="6"/>
        <v>0</v>
      </c>
      <c r="AL71" s="195">
        <f t="shared" si="6"/>
        <v>0</v>
      </c>
      <c r="AM71" s="195">
        <f t="shared" si="6"/>
        <v>478397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1523141</v>
      </c>
      <c r="AZ71" s="195">
        <f t="shared" si="6"/>
        <v>0</v>
      </c>
      <c r="BA71" s="195">
        <f t="shared" si="6"/>
        <v>227868</v>
      </c>
      <c r="BB71" s="195">
        <f t="shared" si="6"/>
        <v>1746440</v>
      </c>
      <c r="BC71" s="195">
        <f t="shared" si="6"/>
        <v>0</v>
      </c>
      <c r="BD71" s="195">
        <f t="shared" si="6"/>
        <v>0</v>
      </c>
      <c r="BE71" s="195">
        <f t="shared" si="6"/>
        <v>1413685</v>
      </c>
      <c r="BF71" s="195">
        <f t="shared" si="6"/>
        <v>695506</v>
      </c>
      <c r="BG71" s="195">
        <f t="shared" si="6"/>
        <v>77599</v>
      </c>
      <c r="BH71" s="195">
        <f t="shared" si="6"/>
        <v>134286</v>
      </c>
      <c r="BI71" s="195">
        <f t="shared" si="6"/>
        <v>0</v>
      </c>
      <c r="BJ71" s="195">
        <f t="shared" si="6"/>
        <v>385071</v>
      </c>
      <c r="BK71" s="195">
        <f t="shared" si="6"/>
        <v>505637</v>
      </c>
      <c r="BL71" s="195">
        <f t="shared" si="6"/>
        <v>1553157</v>
      </c>
      <c r="BM71" s="195">
        <f t="shared" si="6"/>
        <v>0</v>
      </c>
      <c r="BN71" s="195">
        <f t="shared" si="6"/>
        <v>4286667</v>
      </c>
      <c r="BO71" s="195">
        <f t="shared" si="6"/>
        <v>0</v>
      </c>
      <c r="BP71" s="195">
        <f t="shared" ref="BP71:CC71" si="7">SUM(BP61:BP69)-BP70</f>
        <v>300568</v>
      </c>
      <c r="BQ71" s="195">
        <f t="shared" si="7"/>
        <v>0</v>
      </c>
      <c r="BR71" s="195">
        <f t="shared" si="7"/>
        <v>258377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433509</v>
      </c>
      <c r="BW71" s="195">
        <f t="shared" si="7"/>
        <v>0</v>
      </c>
      <c r="BX71" s="195">
        <f t="shared" si="7"/>
        <v>428708</v>
      </c>
      <c r="BY71" s="195">
        <f t="shared" si="7"/>
        <v>1232040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2849621</v>
      </c>
      <c r="CE71" s="195">
        <f>SUM(CE61:CE69)-CE70</f>
        <v>38444122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82394600</v>
      </c>
      <c r="I73" s="185">
        <v>13554200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2566752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98515552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2091330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2091330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82394600</v>
      </c>
      <c r="I75" s="195">
        <f t="shared" si="9"/>
        <v>13554200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4658082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100606882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9" t="s">
        <v>221</v>
      </c>
      <c r="CE76" s="195">
        <f t="shared" si="8"/>
        <v>114201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>
        <v>96518</v>
      </c>
      <c r="I77" s="184">
        <v>36348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132866</v>
      </c>
      <c r="CF77" s="195">
        <f>AY59-CE77</f>
        <v>738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4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39118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>
        <v>28680</v>
      </c>
      <c r="I79" s="184">
        <v>12370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41050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0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1277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1274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1282</v>
      </c>
      <c r="D111" s="174">
        <v>31675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1425</v>
      </c>
      <c r="D113" s="174">
        <v>11938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44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5" customHeight="1" x14ac:dyDescent="0.3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393</v>
      </c>
      <c r="C138" s="189">
        <v>631</v>
      </c>
      <c r="D138" s="174">
        <v>258</v>
      </c>
      <c r="E138" s="175">
        <f>SUM(B138:D138)</f>
        <v>1282</v>
      </c>
    </row>
    <row r="139" spans="1:6" ht="12.65" customHeight="1" x14ac:dyDescent="0.3">
      <c r="A139" s="173" t="s">
        <v>215</v>
      </c>
      <c r="B139" s="174">
        <v>13330</v>
      </c>
      <c r="C139" s="189">
        <v>14752</v>
      </c>
      <c r="D139" s="174">
        <v>3593</v>
      </c>
      <c r="E139" s="175">
        <f>SUM(B139:D139)</f>
        <v>31675</v>
      </c>
    </row>
    <row r="140" spans="1:6" ht="12.65" customHeight="1" x14ac:dyDescent="0.3">
      <c r="A140" s="173" t="s">
        <v>298</v>
      </c>
      <c r="B140" s="174">
        <v>299</v>
      </c>
      <c r="C140" s="174">
        <v>0</v>
      </c>
      <c r="D140" s="174">
        <v>991</v>
      </c>
      <c r="E140" s="175">
        <f>SUM(B140:D140)</f>
        <v>1290</v>
      </c>
    </row>
    <row r="141" spans="1:6" ht="12.65" customHeight="1" x14ac:dyDescent="0.3">
      <c r="A141" s="173" t="s">
        <v>245</v>
      </c>
      <c r="B141" s="286">
        <f>28960800+989219</f>
        <v>29950019</v>
      </c>
      <c r="C141" s="174">
        <f>33083800+1225815</f>
        <v>34309615</v>
      </c>
      <c r="D141" s="174">
        <f>7640700+541+351177</f>
        <v>7992418</v>
      </c>
      <c r="E141" s="175">
        <f>SUM(B141:D141)</f>
        <v>72252052</v>
      </c>
      <c r="F141" s="199"/>
    </row>
    <row r="142" spans="1:6" ht="12.65" customHeight="1" x14ac:dyDescent="0.3">
      <c r="A142" s="173" t="s">
        <v>246</v>
      </c>
      <c r="B142" s="174">
        <v>316755</v>
      </c>
      <c r="C142" s="189">
        <v>0</v>
      </c>
      <c r="D142" s="174">
        <v>1043725</v>
      </c>
      <c r="E142" s="175">
        <f>SUM(B142:D142)</f>
        <v>1360480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604</v>
      </c>
      <c r="C150" s="189">
        <v>373</v>
      </c>
      <c r="D150" s="174">
        <v>448</v>
      </c>
      <c r="E150" s="175">
        <f>SUM(B150:D150)</f>
        <v>1425</v>
      </c>
    </row>
    <row r="151" spans="1:5" ht="12.65" customHeight="1" x14ac:dyDescent="0.3">
      <c r="A151" s="173" t="s">
        <v>215</v>
      </c>
      <c r="B151" s="174">
        <v>6989</v>
      </c>
      <c r="C151" s="189">
        <v>2271</v>
      </c>
      <c r="D151" s="174">
        <v>2678</v>
      </c>
      <c r="E151" s="175">
        <f>SUM(B151:D151)</f>
        <v>11938</v>
      </c>
    </row>
    <row r="152" spans="1:5" ht="12.65" customHeight="1" x14ac:dyDescent="0.3">
      <c r="A152" s="173" t="s">
        <v>298</v>
      </c>
      <c r="B152" s="174">
        <v>835</v>
      </c>
      <c r="C152" s="189">
        <v>0</v>
      </c>
      <c r="D152" s="174">
        <v>491</v>
      </c>
      <c r="E152" s="175">
        <f>SUM(B152:D152)</f>
        <v>1326</v>
      </c>
    </row>
    <row r="153" spans="1:5" ht="12.65" customHeight="1" x14ac:dyDescent="0.3">
      <c r="A153" s="173" t="s">
        <v>245</v>
      </c>
      <c r="B153" s="174">
        <v>15375700</v>
      </c>
      <c r="C153" s="189">
        <v>4978600</v>
      </c>
      <c r="D153" s="174">
        <v>5909200</v>
      </c>
      <c r="E153" s="175">
        <f>SUM(B153:D153)</f>
        <v>26263500</v>
      </c>
    </row>
    <row r="154" spans="1:5" ht="12.65" customHeight="1" x14ac:dyDescent="0.3">
      <c r="A154" s="173" t="s">
        <v>246</v>
      </c>
      <c r="B154" s="174">
        <v>474100</v>
      </c>
      <c r="C154" s="189">
        <v>0</v>
      </c>
      <c r="D154" s="174">
        <v>256750</v>
      </c>
      <c r="E154" s="175">
        <f>SUM(B154:D154)</f>
        <v>730850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1523174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153459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586415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1578297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243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117650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88143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4047381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86128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86128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406156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57936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464092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78702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2306827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2385529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3880000</v>
      </c>
      <c r="C195" s="189"/>
      <c r="D195" s="174"/>
      <c r="E195" s="175">
        <f t="shared" ref="E195:E203" si="10">SUM(B195:C195)-D195</f>
        <v>3880000</v>
      </c>
    </row>
    <row r="196" spans="1:8" ht="12.65" customHeight="1" x14ac:dyDescent="0.3">
      <c r="A196" s="173" t="s">
        <v>333</v>
      </c>
      <c r="B196" s="174">
        <v>764901</v>
      </c>
      <c r="C196" s="189">
        <v>0</v>
      </c>
      <c r="D196" s="174"/>
      <c r="E196" s="175">
        <f t="shared" si="10"/>
        <v>764901</v>
      </c>
    </row>
    <row r="197" spans="1:8" ht="12.65" customHeight="1" x14ac:dyDescent="0.3">
      <c r="A197" s="173" t="s">
        <v>334</v>
      </c>
      <c r="B197" s="174">
        <v>5591000</v>
      </c>
      <c r="C197" s="189"/>
      <c r="D197" s="174"/>
      <c r="E197" s="175">
        <f t="shared" si="10"/>
        <v>5591000</v>
      </c>
    </row>
    <row r="198" spans="1:8" ht="12.65" customHeight="1" x14ac:dyDescent="0.3">
      <c r="A198" s="173" t="s">
        <v>335</v>
      </c>
      <c r="B198" s="174">
        <v>16326222</v>
      </c>
      <c r="C198" s="189">
        <v>363100</v>
      </c>
      <c r="D198" s="174"/>
      <c r="E198" s="175">
        <f t="shared" si="10"/>
        <v>16689322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1126452</v>
      </c>
      <c r="C200" s="189">
        <v>194543</v>
      </c>
      <c r="D200" s="174"/>
      <c r="E200" s="175">
        <f t="shared" si="10"/>
        <v>1320995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1263135</v>
      </c>
      <c r="C203" s="189">
        <v>351407</v>
      </c>
      <c r="D203" s="174"/>
      <c r="E203" s="175">
        <f t="shared" si="10"/>
        <v>1614542</v>
      </c>
    </row>
    <row r="204" spans="1:8" ht="12.65" customHeight="1" x14ac:dyDescent="0.3">
      <c r="A204" s="173" t="s">
        <v>203</v>
      </c>
      <c r="B204" s="175">
        <f>SUM(B195:B203)</f>
        <v>28951710</v>
      </c>
      <c r="C204" s="191">
        <f>SUM(C195:C203)</f>
        <v>909050</v>
      </c>
      <c r="D204" s="175">
        <f>SUM(D195:D203)</f>
        <v>0</v>
      </c>
      <c r="E204" s="175">
        <f>SUM(E195:E203)</f>
        <v>29860760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450590</v>
      </c>
      <c r="C209" s="189">
        <v>76490</v>
      </c>
      <c r="D209" s="174"/>
      <c r="E209" s="175">
        <f t="shared" ref="E209:E216" si="11">SUM(B209:C209)-D209</f>
        <v>527080</v>
      </c>
      <c r="H209" s="259"/>
    </row>
    <row r="210" spans="1:8" ht="12.65" customHeight="1" x14ac:dyDescent="0.3">
      <c r="A210" s="173" t="s">
        <v>334</v>
      </c>
      <c r="B210" s="174">
        <v>1133731</v>
      </c>
      <c r="C210" s="189">
        <v>186367</v>
      </c>
      <c r="D210" s="174"/>
      <c r="E210" s="175">
        <f t="shared" si="11"/>
        <v>1320098</v>
      </c>
      <c r="H210" s="259"/>
    </row>
    <row r="211" spans="1:8" ht="12.65" customHeight="1" x14ac:dyDescent="0.3">
      <c r="A211" s="173" t="s">
        <v>335</v>
      </c>
      <c r="B211" s="174">
        <v>4595649</v>
      </c>
      <c r="C211" s="189">
        <v>1144173</v>
      </c>
      <c r="D211" s="174"/>
      <c r="E211" s="175">
        <f t="shared" si="11"/>
        <v>5739822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692534</v>
      </c>
      <c r="C213" s="189">
        <v>157071</v>
      </c>
      <c r="D213" s="174"/>
      <c r="E213" s="175">
        <f t="shared" si="11"/>
        <v>849605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6872504</v>
      </c>
      <c r="C217" s="191">
        <f>SUM(C208:C216)</f>
        <v>1564101</v>
      </c>
      <c r="D217" s="175">
        <f>SUM(D208:D216)</f>
        <v>0</v>
      </c>
      <c r="E217" s="175">
        <f>SUM(E208:E216)</f>
        <v>8436605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7" t="s">
        <v>1255</v>
      </c>
      <c r="C220" s="287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1260765</v>
      </c>
      <c r="D221" s="172">
        <f>C221</f>
        <v>1260765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21635136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27833097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30303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1093453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6938096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807214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58337299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49798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1154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50952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7323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234187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241510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59890526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-130278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19747525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8597292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122102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110668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11252725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764901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16689322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1320995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1614542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29860760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8436605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21424155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32676880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673826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1670684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3247647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222860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-259176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65001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5620842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12456834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14599204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32676880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32676880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95948800+2566752</f>
        <v>98515552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2091330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100606882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1260765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58337299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50952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234187+7323</f>
        <v>241510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59890526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40716356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5921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5921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40722277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21354087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4047381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2030180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1520225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670304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1319847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1564101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86128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f>406156+57936</f>
        <v>464092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2306827+78702</f>
        <v>2385529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3008169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38450043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2272234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2272234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2272234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Cascade Behavioral Hospital   H-0     FYE 12/31/2020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1282</v>
      </c>
      <c r="C414" s="194">
        <f>E138</f>
        <v>1282</v>
      </c>
      <c r="D414" s="179"/>
    </row>
    <row r="415" spans="1:5" ht="12.65" customHeight="1" x14ac:dyDescent="0.3">
      <c r="A415" s="179" t="s">
        <v>464</v>
      </c>
      <c r="B415" s="179">
        <f>D111</f>
        <v>31675</v>
      </c>
      <c r="C415" s="179">
        <f>E139</f>
        <v>31675</v>
      </c>
      <c r="D415" s="194">
        <f>SUM(C59:H59)+N59</f>
        <v>31675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1425</v>
      </c>
      <c r="C420" s="179">
        <f>E150</f>
        <v>1425</v>
      </c>
      <c r="D420" s="179"/>
    </row>
    <row r="421" spans="1:7" ht="12.65" customHeight="1" x14ac:dyDescent="0.3">
      <c r="A421" s="179" t="s">
        <v>468</v>
      </c>
      <c r="B421" s="179">
        <f>D113</f>
        <v>11938</v>
      </c>
      <c r="C421" s="179">
        <f>E151</f>
        <v>11938</v>
      </c>
      <c r="D421" s="179">
        <f>I59</f>
        <v>11938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21354087</v>
      </c>
      <c r="C427" s="179">
        <f t="shared" ref="C427:C434" si="13">CE61</f>
        <v>21354087</v>
      </c>
      <c r="D427" s="179"/>
    </row>
    <row r="428" spans="1:7" ht="12.65" customHeight="1" x14ac:dyDescent="0.3">
      <c r="A428" s="179" t="s">
        <v>3</v>
      </c>
      <c r="B428" s="179">
        <f t="shared" si="12"/>
        <v>4047381</v>
      </c>
      <c r="C428" s="179">
        <f t="shared" si="13"/>
        <v>4047381</v>
      </c>
      <c r="D428" s="179">
        <f>D173</f>
        <v>4047381</v>
      </c>
    </row>
    <row r="429" spans="1:7" ht="12.65" customHeight="1" x14ac:dyDescent="0.3">
      <c r="A429" s="179" t="s">
        <v>236</v>
      </c>
      <c r="B429" s="179">
        <f t="shared" si="12"/>
        <v>2030180</v>
      </c>
      <c r="C429" s="179">
        <f t="shared" si="13"/>
        <v>2030180</v>
      </c>
      <c r="D429" s="179"/>
    </row>
    <row r="430" spans="1:7" ht="12.65" customHeight="1" x14ac:dyDescent="0.3">
      <c r="A430" s="179" t="s">
        <v>237</v>
      </c>
      <c r="B430" s="179">
        <f t="shared" si="12"/>
        <v>1520225</v>
      </c>
      <c r="C430" s="179">
        <f t="shared" si="13"/>
        <v>1520225</v>
      </c>
      <c r="D430" s="179"/>
    </row>
    <row r="431" spans="1:7" ht="12.65" customHeight="1" x14ac:dyDescent="0.3">
      <c r="A431" s="179" t="s">
        <v>444</v>
      </c>
      <c r="B431" s="179">
        <f t="shared" si="12"/>
        <v>670304</v>
      </c>
      <c r="C431" s="179">
        <f t="shared" si="13"/>
        <v>670304</v>
      </c>
      <c r="D431" s="179"/>
    </row>
    <row r="432" spans="1:7" ht="12.65" customHeight="1" x14ac:dyDescent="0.3">
      <c r="A432" s="179" t="s">
        <v>445</v>
      </c>
      <c r="B432" s="179">
        <f t="shared" si="12"/>
        <v>1319847</v>
      </c>
      <c r="C432" s="179">
        <f t="shared" si="13"/>
        <v>1319847</v>
      </c>
      <c r="D432" s="179"/>
    </row>
    <row r="433" spans="1:7" ht="12.65" customHeight="1" x14ac:dyDescent="0.3">
      <c r="A433" s="179" t="s">
        <v>6</v>
      </c>
      <c r="B433" s="179">
        <f t="shared" si="12"/>
        <v>1564101</v>
      </c>
      <c r="C433" s="179">
        <f t="shared" si="13"/>
        <v>1564101</v>
      </c>
      <c r="D433" s="179">
        <f>C217</f>
        <v>1564101</v>
      </c>
    </row>
    <row r="434" spans="1:7" ht="12.65" customHeight="1" x14ac:dyDescent="0.3">
      <c r="A434" s="179" t="s">
        <v>474</v>
      </c>
      <c r="B434" s="179">
        <f t="shared" si="12"/>
        <v>86128</v>
      </c>
      <c r="C434" s="179">
        <f t="shared" si="13"/>
        <v>86128</v>
      </c>
      <c r="D434" s="179">
        <f>D177</f>
        <v>86128</v>
      </c>
    </row>
    <row r="435" spans="1:7" ht="12.65" customHeight="1" x14ac:dyDescent="0.3">
      <c r="A435" s="179" t="s">
        <v>447</v>
      </c>
      <c r="B435" s="179">
        <f t="shared" si="12"/>
        <v>464092</v>
      </c>
      <c r="C435" s="179"/>
      <c r="D435" s="179">
        <f>D181</f>
        <v>464092</v>
      </c>
    </row>
    <row r="436" spans="1:7" ht="12.65" customHeight="1" x14ac:dyDescent="0.3">
      <c r="A436" s="179" t="s">
        <v>475</v>
      </c>
      <c r="B436" s="179">
        <f t="shared" si="12"/>
        <v>2385529</v>
      </c>
      <c r="C436" s="179"/>
      <c r="D436" s="179">
        <f>D186</f>
        <v>2385529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2849621</v>
      </c>
      <c r="C438" s="194">
        <f>CD69</f>
        <v>2849621</v>
      </c>
      <c r="D438" s="194">
        <f>D181+D186+D190</f>
        <v>2849621</v>
      </c>
    </row>
    <row r="439" spans="1:7" ht="12.65" customHeight="1" x14ac:dyDescent="0.3">
      <c r="A439" s="179" t="s">
        <v>451</v>
      </c>
      <c r="B439" s="194">
        <f>C389</f>
        <v>3008169</v>
      </c>
      <c r="C439" s="194">
        <f>SUM(C69:CC69)</f>
        <v>3008169</v>
      </c>
      <c r="D439" s="179"/>
    </row>
    <row r="440" spans="1:7" ht="12.65" customHeight="1" x14ac:dyDescent="0.3">
      <c r="A440" s="179" t="s">
        <v>477</v>
      </c>
      <c r="B440" s="194">
        <f>B438+B439</f>
        <v>5857790</v>
      </c>
      <c r="C440" s="194">
        <f>CE69</f>
        <v>5857790</v>
      </c>
      <c r="D440" s="179"/>
    </row>
    <row r="441" spans="1:7" ht="12.65" customHeight="1" x14ac:dyDescent="0.3">
      <c r="A441" s="179" t="s">
        <v>478</v>
      </c>
      <c r="B441" s="179">
        <f>D390</f>
        <v>38450043</v>
      </c>
      <c r="C441" s="179">
        <f>SUM(C427:C437)+C440</f>
        <v>38450043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1260765</v>
      </c>
      <c r="C444" s="179">
        <f>C363</f>
        <v>1260765</v>
      </c>
      <c r="D444" s="179"/>
    </row>
    <row r="445" spans="1:7" ht="12.65" customHeight="1" x14ac:dyDescent="0.3">
      <c r="A445" s="179" t="s">
        <v>343</v>
      </c>
      <c r="B445" s="179">
        <f>D229</f>
        <v>58337299</v>
      </c>
      <c r="C445" s="179">
        <f>C364</f>
        <v>58337299</v>
      </c>
      <c r="D445" s="179"/>
    </row>
    <row r="446" spans="1:7" ht="12.65" customHeight="1" x14ac:dyDescent="0.3">
      <c r="A446" s="179" t="s">
        <v>351</v>
      </c>
      <c r="B446" s="179">
        <f>D236</f>
        <v>50952</v>
      </c>
      <c r="C446" s="179">
        <f>C365</f>
        <v>50952</v>
      </c>
      <c r="D446" s="179"/>
    </row>
    <row r="447" spans="1:7" ht="12.65" customHeight="1" x14ac:dyDescent="0.3">
      <c r="A447" s="179" t="s">
        <v>356</v>
      </c>
      <c r="B447" s="179">
        <f>D240</f>
        <v>241510</v>
      </c>
      <c r="C447" s="179">
        <f>C366</f>
        <v>241510</v>
      </c>
      <c r="D447" s="179"/>
    </row>
    <row r="448" spans="1:7" ht="12.65" customHeight="1" x14ac:dyDescent="0.3">
      <c r="A448" s="179" t="s">
        <v>358</v>
      </c>
      <c r="B448" s="179">
        <f>D242</f>
        <v>59890526</v>
      </c>
      <c r="C448" s="179">
        <f>D367</f>
        <v>59890526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49798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1154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5921</v>
      </c>
      <c r="C458" s="194">
        <f>CE70</f>
        <v>5921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98515552</v>
      </c>
      <c r="C463" s="194">
        <f>CE73</f>
        <v>98515552</v>
      </c>
      <c r="D463" s="194">
        <f>E141+E147+E153</f>
        <v>98515552</v>
      </c>
    </row>
    <row r="464" spans="1:7" ht="12.65" customHeight="1" x14ac:dyDescent="0.3">
      <c r="A464" s="179" t="s">
        <v>246</v>
      </c>
      <c r="B464" s="194">
        <f>C360</f>
        <v>2091330</v>
      </c>
      <c r="C464" s="194">
        <f>CE74</f>
        <v>2091330</v>
      </c>
      <c r="D464" s="194">
        <f>E142+E148+E154</f>
        <v>2091330</v>
      </c>
    </row>
    <row r="465" spans="1:7" ht="12.65" customHeight="1" x14ac:dyDescent="0.3">
      <c r="A465" s="179" t="s">
        <v>247</v>
      </c>
      <c r="B465" s="194">
        <f>D361</f>
        <v>100606882</v>
      </c>
      <c r="C465" s="194">
        <f>CE75</f>
        <v>100606882</v>
      </c>
      <c r="D465" s="194">
        <f>D463+D464</f>
        <v>100606882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5" customHeight="1" x14ac:dyDescent="0.3">
      <c r="A469" s="179" t="s">
        <v>333</v>
      </c>
      <c r="B469" s="179">
        <f t="shared" si="14"/>
        <v>764901</v>
      </c>
      <c r="C469" s="179">
        <f>E196</f>
        <v>764901</v>
      </c>
      <c r="D469" s="179"/>
    </row>
    <row r="470" spans="1:7" ht="12.65" customHeight="1" x14ac:dyDescent="0.3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5" customHeight="1" x14ac:dyDescent="0.3">
      <c r="A471" s="179" t="s">
        <v>494</v>
      </c>
      <c r="B471" s="179">
        <f t="shared" si="14"/>
        <v>16689322</v>
      </c>
      <c r="C471" s="179">
        <f>E198</f>
        <v>16689322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1320995</v>
      </c>
      <c r="C473" s="179">
        <f>SUM(E200:E201)</f>
        <v>1320995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1614542</v>
      </c>
      <c r="C475" s="179">
        <f>E203</f>
        <v>1614542</v>
      </c>
      <c r="D475" s="179"/>
    </row>
    <row r="476" spans="1:7" ht="12.65" customHeight="1" x14ac:dyDescent="0.3">
      <c r="A476" s="179" t="s">
        <v>203</v>
      </c>
      <c r="B476" s="179">
        <f>D275</f>
        <v>29860760</v>
      </c>
      <c r="C476" s="179">
        <f>E204</f>
        <v>29860760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8436605</v>
      </c>
      <c r="C478" s="179">
        <f>E217</f>
        <v>8436605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32676880</v>
      </c>
    </row>
    <row r="482" spans="1:12" ht="12.65" customHeight="1" x14ac:dyDescent="0.3">
      <c r="A482" s="180" t="s">
        <v>499</v>
      </c>
      <c r="C482" s="180">
        <f>D339</f>
        <v>32676880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921</v>
      </c>
      <c r="B493" s="261" t="str">
        <f>RIGHT('Prior Year'!C83,4)</f>
        <v>921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Year'!C59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9766245</v>
      </c>
      <c r="C501" s="240">
        <f>H71</f>
        <v>10535748</v>
      </c>
      <c r="D501" s="240">
        <f>'Prior Year'!H59</f>
        <v>28926</v>
      </c>
      <c r="E501" s="180">
        <f>H59</f>
        <v>31675</v>
      </c>
      <c r="F501" s="263">
        <f t="shared" si="15"/>
        <v>337.62860402406142</v>
      </c>
      <c r="G501" s="263">
        <f t="shared" si="15"/>
        <v>332.62029992107341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3311452</v>
      </c>
      <c r="C502" s="240">
        <f>I71</f>
        <v>3458130</v>
      </c>
      <c r="D502" s="240">
        <f>'Prior Year'!I59</f>
        <v>12365</v>
      </c>
      <c r="E502" s="180">
        <f>I59</f>
        <v>11938</v>
      </c>
      <c r="F502" s="263">
        <f t="shared" si="15"/>
        <v>267.80849171047311</v>
      </c>
      <c r="G502" s="263">
        <f t="shared" si="15"/>
        <v>289.67414977383146</v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137882</v>
      </c>
      <c r="C514" s="240">
        <f>U71</f>
        <v>89124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0</v>
      </c>
      <c r="C518" s="240">
        <f>Y71</f>
        <v>0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973051</v>
      </c>
      <c r="C521" s="240">
        <f>AB71</f>
        <v>976785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4676625</v>
      </c>
      <c r="C529" s="240">
        <f>AJ71</f>
        <v>4854058</v>
      </c>
      <c r="D529" s="240">
        <f>'Prior Year'!AJ59</f>
        <v>2535</v>
      </c>
      <c r="E529" s="180">
        <f>AJ59</f>
        <v>2616</v>
      </c>
      <c r="F529" s="263">
        <f t="shared" si="18"/>
        <v>1844.8224852071005</v>
      </c>
      <c r="G529" s="263">
        <f t="shared" si="18"/>
        <v>1855.526758409786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374706</v>
      </c>
      <c r="C532" s="240">
        <f>AM71</f>
        <v>478397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1559327</v>
      </c>
      <c r="C544" s="240">
        <f>AY71</f>
        <v>1523141</v>
      </c>
      <c r="D544" s="240">
        <f>'Prior Year'!AY59</f>
        <v>123873</v>
      </c>
      <c r="E544" s="180">
        <f>AY59</f>
        <v>133604</v>
      </c>
      <c r="F544" s="263">
        <f t="shared" ref="F544:G550" si="19">IF(B544=0,"",IF(D544=0,"",B544/D544))</f>
        <v>12.588110403397028</v>
      </c>
      <c r="G544" s="263">
        <f t="shared" si="19"/>
        <v>11.400414658243765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211525</v>
      </c>
      <c r="C546" s="240">
        <f>BA71</f>
        <v>227868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1740244</v>
      </c>
      <c r="C547" s="240">
        <f>BB71</f>
        <v>1746440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1435916</v>
      </c>
      <c r="C550" s="240">
        <f>BE71</f>
        <v>1413685</v>
      </c>
      <c r="D550" s="240">
        <f>'Prior Year'!BE59</f>
        <v>114201</v>
      </c>
      <c r="E550" s="180">
        <f>BE59</f>
        <v>114201</v>
      </c>
      <c r="F550" s="263">
        <f t="shared" si="19"/>
        <v>12.573585170007268</v>
      </c>
      <c r="G550" s="263">
        <f t="shared" si="19"/>
        <v>12.378919624171417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637076</v>
      </c>
      <c r="C551" s="240">
        <f>BF71</f>
        <v>695506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50860</v>
      </c>
      <c r="C552" s="240">
        <f>BG71</f>
        <v>77599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140280</v>
      </c>
      <c r="C553" s="240">
        <f>BH71</f>
        <v>134286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384221</v>
      </c>
      <c r="C555" s="240">
        <f>BJ71</f>
        <v>385071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417387</v>
      </c>
      <c r="C556" s="240">
        <f>BK71</f>
        <v>505637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1102098</v>
      </c>
      <c r="C557" s="240">
        <f>BL71</f>
        <v>1553157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1815140</v>
      </c>
      <c r="C559" s="240">
        <f>BN71</f>
        <v>4286667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345047</v>
      </c>
      <c r="C561" s="240">
        <f>BP71</f>
        <v>300568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238734</v>
      </c>
      <c r="C563" s="240">
        <f>BR71</f>
        <v>258377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487518</v>
      </c>
      <c r="C567" s="240">
        <f>BV71</f>
        <v>433509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479578</v>
      </c>
      <c r="C569" s="240">
        <f>BX71</f>
        <v>428708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1303674</v>
      </c>
      <c r="C570" s="240">
        <f>BY71</f>
        <v>1232040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2379699</v>
      </c>
      <c r="C575" s="240">
        <f>CD71</f>
        <v>2849621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88233</v>
      </c>
      <c r="E612" s="180">
        <f>SUM(C624:D647)+SUM(C668:D713)</f>
        <v>31956445.040121041</v>
      </c>
      <c r="F612" s="180">
        <f>CE64-(AX64+BD64+BE64+BG64+BJ64+BN64+BP64+BQ64+CB64+CC64+CD64)</f>
        <v>1452202</v>
      </c>
      <c r="G612" s="180">
        <f>CE77-(AX77+AY77+BD77+BE77+BG77+BJ77+BN77+BP77+BQ77+CB77+CC77+CD77)</f>
        <v>132866</v>
      </c>
      <c r="H612" s="197">
        <f>CE60-(AX60+AY60+AZ60+BD60+BE60+BG60+BJ60+BN60+BO60+BP60+BQ60+BR60+CB60+CC60+CD60)</f>
        <v>219.7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41050</v>
      </c>
      <c r="K612" s="180">
        <f>CE75-(AW75+AX75+AY75+AZ75+BA75+BB75+BC75+BD75+BE75+BF75+BG75+BH75+BI75+BJ75+BK75+BL75+BM75+BN75+BO75+BP75+BQ75+BR75+BS75+BT75+BU75+BV75+BW75+BX75+CB75+CC75+CD75)</f>
        <v>100606882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1413685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2849621</v>
      </c>
      <c r="D615" s="266">
        <f>SUM(C614:C615)</f>
        <v>4263306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385071</v>
      </c>
      <c r="D617" s="180">
        <f>(D615/D612)*BJ76</f>
        <v>48125.44938968413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77599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4286667</v>
      </c>
      <c r="D619" s="180">
        <f>(D615/D612)*BN76</f>
        <v>1363264.4870286626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300568</v>
      </c>
      <c r="D621" s="180">
        <f>(D615/D612)*BP76</f>
        <v>26382.023460609973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6487676.9598789569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1523141</v>
      </c>
      <c r="D625" s="180">
        <f>(D615/D612)*AY76</f>
        <v>261549.25456461866</v>
      </c>
      <c r="E625" s="180">
        <f>(E623/E612)*SUM(C625:D625)</f>
        <v>362321.08516834985</v>
      </c>
      <c r="F625" s="180">
        <f>(F624/F612)*AY64</f>
        <v>0</v>
      </c>
      <c r="G625" s="180">
        <f>SUM(C625:F625)</f>
        <v>2147011.3397329687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258377</v>
      </c>
      <c r="D626" s="180">
        <f>(D615/D612)*BR76</f>
        <v>15703.585393220223</v>
      </c>
      <c r="E626" s="180">
        <f>(E623/E612)*SUM(C626:D626)</f>
        <v>55642.806850802226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329723.39224402246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695506</v>
      </c>
      <c r="D629" s="180">
        <f>(D615/D612)*BF76</f>
        <v>77454.915031790821</v>
      </c>
      <c r="E629" s="180">
        <f>(E623/E612)*SUM(C629:D629)</f>
        <v>156923.61002742223</v>
      </c>
      <c r="F629" s="180">
        <f>(F624/F612)*BF64</f>
        <v>0</v>
      </c>
      <c r="G629" s="180">
        <f>(G625/G612)*BF77</f>
        <v>0</v>
      </c>
      <c r="H629" s="180">
        <f>(H628/H612)*BF60</f>
        <v>16358.602528265114</v>
      </c>
      <c r="I629" s="180">
        <f>SUM(C629:H629)</f>
        <v>946243.12758747814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227868</v>
      </c>
      <c r="D630" s="180">
        <f>(D615/D612)*BA76</f>
        <v>0</v>
      </c>
      <c r="E630" s="180">
        <f>(E623/E612)*SUM(C630:D630)</f>
        <v>46260.902038310662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274128.90203831065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1746440</v>
      </c>
      <c r="D632" s="180">
        <f>(D615/D612)*BB76</f>
        <v>62959.297745741387</v>
      </c>
      <c r="E632" s="180">
        <f>(E623/E612)*SUM(C632:D632)</f>
        <v>367337.42193376803</v>
      </c>
      <c r="F632" s="180">
        <f>(F624/F612)*BB64</f>
        <v>0</v>
      </c>
      <c r="G632" s="180">
        <f>(G625/G612)*BB77</f>
        <v>0</v>
      </c>
      <c r="H632" s="180">
        <f>(H628/H612)*BB60</f>
        <v>25363.337864924804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505637</v>
      </c>
      <c r="D635" s="180">
        <f>(D615/D612)*BK76</f>
        <v>49333.417496854912</v>
      </c>
      <c r="E635" s="180">
        <f>(E623/E612)*SUM(C635:D635)</f>
        <v>112668.00129014331</v>
      </c>
      <c r="F635" s="180">
        <f>(F624/F612)*BK64</f>
        <v>0</v>
      </c>
      <c r="G635" s="180">
        <f>(G625/G612)*BK77</f>
        <v>0</v>
      </c>
      <c r="H635" s="180">
        <f>(H628/H612)*BK60</f>
        <v>8299.3644019546864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134286</v>
      </c>
      <c r="D636" s="180">
        <f>(D615/D612)*BH76</f>
        <v>22033.338274795144</v>
      </c>
      <c r="E636" s="180">
        <f>(E623/E612)*SUM(C636:D636)</f>
        <v>31735.362554741539</v>
      </c>
      <c r="F636" s="180">
        <f>(F624/F612)*BH64</f>
        <v>0</v>
      </c>
      <c r="G636" s="180">
        <f>(G625/G612)*BH77</f>
        <v>0</v>
      </c>
      <c r="H636" s="180">
        <f>(H628/H612)*BH60</f>
        <v>1470.7734383210834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1553157</v>
      </c>
      <c r="D637" s="180">
        <f>(D615/D612)*BL76</f>
        <v>188394.70599435584</v>
      </c>
      <c r="E637" s="180">
        <f>(E623/E612)*SUM(C637:D637)</f>
        <v>353563.25971903786</v>
      </c>
      <c r="F637" s="180">
        <f>(F624/F612)*BL64</f>
        <v>0</v>
      </c>
      <c r="G637" s="180">
        <f>(G625/G612)*BL77</f>
        <v>0</v>
      </c>
      <c r="H637" s="180">
        <f>(H628/H612)*BL60</f>
        <v>25153.227373736085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433509</v>
      </c>
      <c r="D642" s="180">
        <f>(D615/D612)*BV76</f>
        <v>121714.86647852843</v>
      </c>
      <c r="E642" s="180">
        <f>(E623/E612)*SUM(C642:D642)</f>
        <v>112719.45554661157</v>
      </c>
      <c r="F642" s="180">
        <f>(F624/F612)*BV64</f>
        <v>0</v>
      </c>
      <c r="G642" s="180">
        <f>(G625/G612)*BV77</f>
        <v>0</v>
      </c>
      <c r="H642" s="180">
        <f>(H628/H612)*BV60</f>
        <v>5778.0385076899711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428708</v>
      </c>
      <c r="D644" s="180">
        <f>(D615/D612)*BX76</f>
        <v>10436.844445955594</v>
      </c>
      <c r="E644" s="180">
        <f>(E623/E612)*SUM(C644:D644)</f>
        <v>89153.530243577537</v>
      </c>
      <c r="F644" s="180">
        <f>(F624/F612)*BX64</f>
        <v>0</v>
      </c>
      <c r="G644" s="180">
        <f>(G625/G612)*BX77</f>
        <v>0</v>
      </c>
      <c r="H644" s="180">
        <f>(H628/H612)*BX60</f>
        <v>6198.259490067423</v>
      </c>
      <c r="I644" s="180">
        <f>(I629/I612)*BX78</f>
        <v>0</v>
      </c>
      <c r="J644" s="180">
        <f>(J630/J612)*BX79</f>
        <v>0</v>
      </c>
      <c r="K644" s="180">
        <f>SUM(C631:J644)</f>
        <v>6396049.5028008046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1232040</v>
      </c>
      <c r="D645" s="180">
        <f>(D615/D612)*BY76</f>
        <v>92095.488490700751</v>
      </c>
      <c r="E645" s="180">
        <f>(E623/E612)*SUM(C645:D645)</f>
        <v>268820.9933756339</v>
      </c>
      <c r="F645" s="180">
        <f>(F624/F612)*BY64</f>
        <v>0</v>
      </c>
      <c r="G645" s="180">
        <f>(G625/G612)*BY77</f>
        <v>0</v>
      </c>
      <c r="H645" s="180">
        <f>(H628/H612)*BY60</f>
        <v>14107.41869410019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1607063.9005604347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18051880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10535748</v>
      </c>
      <c r="D673" s="180">
        <f>(D615/D612)*H76</f>
        <v>1202604.728774948</v>
      </c>
      <c r="E673" s="180">
        <f>(E623/E612)*SUM(C673:D673)</f>
        <v>2383076.1040470558</v>
      </c>
      <c r="F673" s="180">
        <f>(F624/F612)*H64</f>
        <v>0</v>
      </c>
      <c r="G673" s="180">
        <f>(G625/G612)*H77</f>
        <v>1559655.8975836306</v>
      </c>
      <c r="H673" s="180">
        <f>(H628/H612)*H60</f>
        <v>159008.61815318244</v>
      </c>
      <c r="I673" s="180">
        <f>(I629/I612)*H78</f>
        <v>602051.36260863906</v>
      </c>
      <c r="J673" s="180">
        <f>(J630/J612)*H79</f>
        <v>191522.94544357489</v>
      </c>
      <c r="K673" s="180">
        <f>(K644/K612)*H75</f>
        <v>5238209.6521336492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3458130</v>
      </c>
      <c r="D674" s="180">
        <f>(D615/D612)*I76</f>
        <v>462651.78504641115</v>
      </c>
      <c r="E674" s="180">
        <f>(E623/E612)*SUM(C674:D674)</f>
        <v>795982.33219067543</v>
      </c>
      <c r="F674" s="180">
        <f>(F624/F612)*I64</f>
        <v>0</v>
      </c>
      <c r="G674" s="180">
        <f>(G625/G612)*I77</f>
        <v>587355.44214933796</v>
      </c>
      <c r="H674" s="180">
        <f>(H628/H612)*I60</f>
        <v>45263.802958942731</v>
      </c>
      <c r="I674" s="180">
        <f>(I629/I612)*I78</f>
        <v>231614.03820875564</v>
      </c>
      <c r="J674" s="180">
        <f>(J630/J612)*I79</f>
        <v>82605.956594735762</v>
      </c>
      <c r="K674" s="180">
        <f>(K644/K612)*I75</f>
        <v>861703.81635386194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89124</v>
      </c>
      <c r="D686" s="180">
        <f>(D615/D612)*U76</f>
        <v>0</v>
      </c>
      <c r="E686" s="180">
        <f>(E623/E612)*SUM(C686:D686)</f>
        <v>18093.618381090804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976785</v>
      </c>
      <c r="D693" s="180">
        <f>(D615/D612)*AB76</f>
        <v>33726.469552208357</v>
      </c>
      <c r="E693" s="180">
        <f>(E623/E612)*SUM(C693:D693)</f>
        <v>205150.2277702181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4854058</v>
      </c>
      <c r="D701" s="180">
        <f>(D615/D612)*AJ76</f>
        <v>201199.16793036618</v>
      </c>
      <c r="E701" s="180">
        <f>(E623/E612)*SUM(C701:D701)</f>
        <v>1026299.2461604722</v>
      </c>
      <c r="F701" s="180">
        <f>(F624/F612)*AJ64</f>
        <v>0</v>
      </c>
      <c r="G701" s="180">
        <f>(G625/G612)*AJ77</f>
        <v>0</v>
      </c>
      <c r="H701" s="180">
        <f>(H628/H612)*AJ60</f>
        <v>14722.742275438603</v>
      </c>
      <c r="I701" s="180">
        <f>(I629/I612)*AJ78</f>
        <v>100724.89348316015</v>
      </c>
      <c r="J701" s="180">
        <f>(J630/J612)*AJ79</f>
        <v>0</v>
      </c>
      <c r="K701" s="180">
        <f>(K644/K612)*AJ75</f>
        <v>296136.03431329253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478397</v>
      </c>
      <c r="D704" s="180">
        <f>(D615/D612)*AM76</f>
        <v>23676.174900547412</v>
      </c>
      <c r="E704" s="180">
        <f>(E623/E612)*SUM(C704:D704)</f>
        <v>101929.00258104622</v>
      </c>
      <c r="F704" s="180">
        <f>(F624/F612)*AM64</f>
        <v>0</v>
      </c>
      <c r="G704" s="180">
        <f>(G625/G612)*AM77</f>
        <v>0</v>
      </c>
      <c r="H704" s="180">
        <f>(H628/H612)*AM60</f>
        <v>7999.2065573993623</v>
      </c>
      <c r="I704" s="180">
        <f>(I629/I612)*AM78</f>
        <v>11852.833286923265</v>
      </c>
      <c r="J704" s="180">
        <f>(J630/J612)*AM79</f>
        <v>0</v>
      </c>
      <c r="K704" s="180">
        <f>(K644/K612)*AM75</f>
        <v>0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38444122</v>
      </c>
      <c r="D715" s="180">
        <f>SUM(D616:D647)+SUM(D668:D713)</f>
        <v>4263305.9999999991</v>
      </c>
      <c r="E715" s="180">
        <f>SUM(E624:E647)+SUM(E668:E713)</f>
        <v>6487676.9598789569</v>
      </c>
      <c r="F715" s="180">
        <f>SUM(F625:F648)+SUM(F668:F713)</f>
        <v>0</v>
      </c>
      <c r="G715" s="180">
        <f>SUM(G626:G647)+SUM(G668:G713)</f>
        <v>2147011.3397329687</v>
      </c>
      <c r="H715" s="180">
        <f>SUM(H629:H647)+SUM(H668:H713)</f>
        <v>329723.39224402246</v>
      </c>
      <c r="I715" s="180">
        <f>SUM(I630:I647)+SUM(I668:I713)</f>
        <v>946243.12758747814</v>
      </c>
      <c r="J715" s="180">
        <f>SUM(J631:J647)+SUM(J668:J713)</f>
        <v>274128.90203831065</v>
      </c>
      <c r="K715" s="180">
        <f>SUM(K668:K713)</f>
        <v>6396049.5028008036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38444122</v>
      </c>
      <c r="D716" s="180">
        <f>D615</f>
        <v>4263306</v>
      </c>
      <c r="E716" s="180">
        <f>E623</f>
        <v>6487676.9598789569</v>
      </c>
      <c r="F716" s="180">
        <f>F624</f>
        <v>0</v>
      </c>
      <c r="G716" s="180">
        <f>G625</f>
        <v>2147011.3397329687</v>
      </c>
      <c r="H716" s="180">
        <f>H628</f>
        <v>329723.39224402246</v>
      </c>
      <c r="I716" s="180">
        <f>I629</f>
        <v>946243.12758747814</v>
      </c>
      <c r="J716" s="180">
        <f>J630</f>
        <v>274128.90203831065</v>
      </c>
      <c r="K716" s="180">
        <f>K644</f>
        <v>6396049.5028008046</v>
      </c>
      <c r="L716" s="180">
        <f>L647</f>
        <v>1607063.9005604347</v>
      </c>
      <c r="M716" s="180">
        <f>C648</f>
        <v>18051880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921*2020*A</v>
      </c>
      <c r="B722" s="276">
        <f>ROUND(C165,0)</f>
        <v>1523174</v>
      </c>
      <c r="C722" s="276">
        <f>ROUND(C166,0)</f>
        <v>153459</v>
      </c>
      <c r="D722" s="276">
        <f>ROUND(C167,0)</f>
        <v>586415</v>
      </c>
      <c r="E722" s="276">
        <f>ROUND(C168,0)</f>
        <v>1578297</v>
      </c>
      <c r="F722" s="276">
        <f>ROUND(C169,0)</f>
        <v>243</v>
      </c>
      <c r="G722" s="276">
        <f>ROUND(C170,0)</f>
        <v>117650</v>
      </c>
      <c r="H722" s="276">
        <f>ROUND(C171+C172,0)</f>
        <v>88143</v>
      </c>
      <c r="I722" s="276">
        <f>ROUND(C175,0)</f>
        <v>0</v>
      </c>
      <c r="J722" s="276">
        <f>ROUND(C176,0)</f>
        <v>86128</v>
      </c>
      <c r="K722" s="276">
        <f>ROUND(C179,0)</f>
        <v>406156</v>
      </c>
      <c r="L722" s="276">
        <f>ROUND(C180,0)</f>
        <v>57936</v>
      </c>
      <c r="M722" s="276">
        <f>ROUND(C183,0)</f>
        <v>78702</v>
      </c>
      <c r="N722" s="276">
        <f>ROUND(C184,0)</f>
        <v>2306827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3880000</v>
      </c>
      <c r="S722" s="276">
        <f>ROUND(C195,0)</f>
        <v>0</v>
      </c>
      <c r="T722" s="276">
        <f>ROUND(D195,0)</f>
        <v>0</v>
      </c>
      <c r="U722" s="276">
        <f>ROUND(B196,0)</f>
        <v>764901</v>
      </c>
      <c r="V722" s="276">
        <f>ROUND(C196,0)</f>
        <v>0</v>
      </c>
      <c r="W722" s="276">
        <f>ROUND(D196,0)</f>
        <v>0</v>
      </c>
      <c r="X722" s="276">
        <f>ROUND(B197,0)</f>
        <v>5591000</v>
      </c>
      <c r="Y722" s="276">
        <f>ROUND(C197,0)</f>
        <v>0</v>
      </c>
      <c r="Z722" s="276">
        <f>ROUND(D197,0)</f>
        <v>0</v>
      </c>
      <c r="AA722" s="276">
        <f>ROUND(B198,0)</f>
        <v>16326222</v>
      </c>
      <c r="AB722" s="276">
        <f>ROUND(C198,0)</f>
        <v>363100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1126452</v>
      </c>
      <c r="AH722" s="276">
        <f>ROUND(C200,0)</f>
        <v>194543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1263135</v>
      </c>
      <c r="AQ722" s="276">
        <f>ROUND(C203,0)</f>
        <v>351407</v>
      </c>
      <c r="AR722" s="276">
        <f>ROUND(D203,0)</f>
        <v>0</v>
      </c>
      <c r="AS722" s="276"/>
      <c r="AT722" s="276"/>
      <c r="AU722" s="276"/>
      <c r="AV722" s="276">
        <f>ROUND(B209,0)</f>
        <v>450590</v>
      </c>
      <c r="AW722" s="276">
        <f>ROUND(C209,0)</f>
        <v>76490</v>
      </c>
      <c r="AX722" s="276">
        <f>ROUND(D209,0)</f>
        <v>0</v>
      </c>
      <c r="AY722" s="276">
        <f>ROUND(B210,0)</f>
        <v>1133731</v>
      </c>
      <c r="AZ722" s="276">
        <f>ROUND(C210,0)</f>
        <v>186367</v>
      </c>
      <c r="BA722" s="276">
        <f>ROUND(D210,0)</f>
        <v>0</v>
      </c>
      <c r="BB722" s="276">
        <f>ROUND(B211,0)</f>
        <v>4595649</v>
      </c>
      <c r="BC722" s="276">
        <f>ROUND(C211,0)</f>
        <v>1144173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692534</v>
      </c>
      <c r="BI722" s="276">
        <f>ROUND(C213,0)</f>
        <v>157071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21635136</v>
      </c>
      <c r="BU722" s="276">
        <f>ROUND(C224,0)</f>
        <v>27833097</v>
      </c>
      <c r="BV722" s="276">
        <f>ROUND(C225,0)</f>
        <v>30303</v>
      </c>
      <c r="BW722" s="276">
        <f>ROUND(C226,0)</f>
        <v>1093453</v>
      </c>
      <c r="BX722" s="276">
        <f>ROUND(C227,0)</f>
        <v>6938096</v>
      </c>
      <c r="BY722" s="276">
        <f>ROUND(C228,0)</f>
        <v>807214</v>
      </c>
      <c r="BZ722" s="276">
        <f>ROUND(C231,0)</f>
        <v>0</v>
      </c>
      <c r="CA722" s="276">
        <f>ROUND(C233,0)</f>
        <v>49798</v>
      </c>
      <c r="CB722" s="276">
        <f>ROUND(C234,0)</f>
        <v>1154</v>
      </c>
      <c r="CC722" s="276">
        <f>ROUND(C238+C239,0)</f>
        <v>241510</v>
      </c>
      <c r="CD722" s="276">
        <f>D221</f>
        <v>1260765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921*2020*A</v>
      </c>
      <c r="B726" s="276">
        <f>ROUND(C111,0)</f>
        <v>1282</v>
      </c>
      <c r="C726" s="276">
        <f>ROUND(C112,0)</f>
        <v>0</v>
      </c>
      <c r="D726" s="276">
        <f>ROUND(C113,0)</f>
        <v>1425</v>
      </c>
      <c r="E726" s="276">
        <f>ROUND(C114,0)</f>
        <v>0</v>
      </c>
      <c r="F726" s="276">
        <f>ROUND(D111,0)</f>
        <v>31675</v>
      </c>
      <c r="G726" s="276">
        <f>ROUND(D112,0)</f>
        <v>0</v>
      </c>
      <c r="H726" s="276">
        <f>ROUND(D113,0)</f>
        <v>11938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93</v>
      </c>
      <c r="Q726" s="276">
        <f>ROUND(C123,0)</f>
        <v>0</v>
      </c>
      <c r="R726" s="276">
        <f>ROUND(C124,0)</f>
        <v>0</v>
      </c>
      <c r="S726" s="276">
        <f>ROUND(C125,0)</f>
        <v>44</v>
      </c>
      <c r="T726" s="276"/>
      <c r="U726" s="276">
        <f>ROUND(C126,0)</f>
        <v>0</v>
      </c>
      <c r="V726" s="276">
        <f>ROUND(C128,0)</f>
        <v>137</v>
      </c>
      <c r="W726" s="276">
        <f>ROUND(C129,0)</f>
        <v>0</v>
      </c>
      <c r="X726" s="276">
        <f>ROUND(B138,0)</f>
        <v>393</v>
      </c>
      <c r="Y726" s="276">
        <f>ROUND(B139,0)</f>
        <v>13330</v>
      </c>
      <c r="Z726" s="276">
        <f>ROUND(B140,0)</f>
        <v>299</v>
      </c>
      <c r="AA726" s="276">
        <f>ROUND(B141,0)</f>
        <v>29950019</v>
      </c>
      <c r="AB726" s="276">
        <f>ROUND(B142,0)</f>
        <v>316755</v>
      </c>
      <c r="AC726" s="276">
        <f>ROUND(C138,0)</f>
        <v>631</v>
      </c>
      <c r="AD726" s="276">
        <f>ROUND(C139,0)</f>
        <v>14752</v>
      </c>
      <c r="AE726" s="276">
        <f>ROUND(C140,0)</f>
        <v>0</v>
      </c>
      <c r="AF726" s="276">
        <f>ROUND(C141,0)</f>
        <v>34309615</v>
      </c>
      <c r="AG726" s="276">
        <f>ROUND(C142,0)</f>
        <v>0</v>
      </c>
      <c r="AH726" s="276">
        <f>ROUND(D138,0)</f>
        <v>258</v>
      </c>
      <c r="AI726" s="276">
        <f>ROUND(D139,0)</f>
        <v>3593</v>
      </c>
      <c r="AJ726" s="276">
        <f>ROUND(D140,0)</f>
        <v>991</v>
      </c>
      <c r="AK726" s="276">
        <f>ROUND(D141,0)</f>
        <v>7992418</v>
      </c>
      <c r="AL726" s="276">
        <f>ROUND(D142,0)</f>
        <v>1043725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604</v>
      </c>
      <c r="BC726" s="276">
        <f>ROUND(B151,0)</f>
        <v>6989</v>
      </c>
      <c r="BD726" s="276">
        <f>ROUND(B152,0)</f>
        <v>835</v>
      </c>
      <c r="BE726" s="276">
        <f>ROUND(B153,0)</f>
        <v>15375700</v>
      </c>
      <c r="BF726" s="276">
        <f>ROUND(B154,0)</f>
        <v>474100</v>
      </c>
      <c r="BG726" s="276">
        <f>ROUND(C150,0)</f>
        <v>373</v>
      </c>
      <c r="BH726" s="276">
        <f>ROUND(C151,0)</f>
        <v>2271</v>
      </c>
      <c r="BI726" s="276">
        <f>ROUND(C152,0)</f>
        <v>0</v>
      </c>
      <c r="BJ726" s="276">
        <f>ROUND(C153,0)</f>
        <v>4978600</v>
      </c>
      <c r="BK726" s="276">
        <f>ROUND(C154,0)</f>
        <v>0</v>
      </c>
      <c r="BL726" s="276">
        <f>ROUND(D150,0)</f>
        <v>448</v>
      </c>
      <c r="BM726" s="276">
        <f>ROUND(D151,0)</f>
        <v>2678</v>
      </c>
      <c r="BN726" s="276">
        <f>ROUND(D152,0)</f>
        <v>491</v>
      </c>
      <c r="BO726" s="276">
        <f>ROUND(D153,0)</f>
        <v>5909200</v>
      </c>
      <c r="BP726" s="276">
        <f>ROUND(D154,0)</f>
        <v>256750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921*2020*A</v>
      </c>
      <c r="B730" s="276">
        <f>ROUND(C250,0)</f>
        <v>-130278</v>
      </c>
      <c r="C730" s="276">
        <f>ROUND(C251,0)</f>
        <v>0</v>
      </c>
      <c r="D730" s="276">
        <f>ROUND(C252,0)</f>
        <v>19747525</v>
      </c>
      <c r="E730" s="276">
        <f>ROUND(C253,0)</f>
        <v>8597292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122102</v>
      </c>
      <c r="J730" s="276">
        <f>ROUND(C258,0)</f>
        <v>110668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3880000</v>
      </c>
      <c r="P730" s="276">
        <f>ROUND(C268,0)</f>
        <v>764901</v>
      </c>
      <c r="Q730" s="276">
        <f>ROUND(C269,0)</f>
        <v>5591000</v>
      </c>
      <c r="R730" s="276">
        <f>ROUND(C270,0)</f>
        <v>16689322</v>
      </c>
      <c r="S730" s="276">
        <f>ROUND(C271,0)</f>
        <v>0</v>
      </c>
      <c r="T730" s="276">
        <f>ROUND(C272,0)</f>
        <v>1320995</v>
      </c>
      <c r="U730" s="276">
        <f>ROUND(C273,0)</f>
        <v>0</v>
      </c>
      <c r="V730" s="276">
        <f>ROUND(C274,0)</f>
        <v>1614542</v>
      </c>
      <c r="W730" s="276">
        <f>ROUND(C275,0)</f>
        <v>0</v>
      </c>
      <c r="X730" s="276">
        <f>ROUND(C276,0)</f>
        <v>8436605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673826</v>
      </c>
      <c r="AI730" s="276">
        <f>ROUND(C306,0)</f>
        <v>1670684</v>
      </c>
      <c r="AJ730" s="276">
        <f>ROUND(C307,0)</f>
        <v>3247647</v>
      </c>
      <c r="AK730" s="276">
        <f>ROUND(C308,0)</f>
        <v>222860</v>
      </c>
      <c r="AL730" s="276">
        <f>ROUND(C309,0)</f>
        <v>-259176</v>
      </c>
      <c r="AM730" s="276">
        <f>ROUND(C310,0)</f>
        <v>0</v>
      </c>
      <c r="AN730" s="276">
        <f>ROUND(C311,0)</f>
        <v>0</v>
      </c>
      <c r="AO730" s="276">
        <f>ROUND(C312,0)</f>
        <v>65001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12456834</v>
      </c>
      <c r="BC730" s="276"/>
      <c r="BD730" s="276"/>
      <c r="BE730" s="276">
        <f>ROUND(C337,0)</f>
        <v>0</v>
      </c>
      <c r="BF730" s="276">
        <f>ROUND(C336,0)</f>
        <v>14599204</v>
      </c>
      <c r="BG730" s="276"/>
      <c r="BH730" s="276"/>
      <c r="BI730" s="276">
        <f>ROUND(CE60,2)</f>
        <v>249.18</v>
      </c>
      <c r="BJ730" s="276">
        <f>ROUND(C359,0)</f>
        <v>98515552</v>
      </c>
      <c r="BK730" s="276">
        <f>ROUND(C360,0)</f>
        <v>2091330</v>
      </c>
      <c r="BL730" s="276">
        <f>ROUND(C364,0)</f>
        <v>58337299</v>
      </c>
      <c r="BM730" s="276">
        <f>ROUND(C365,0)</f>
        <v>50952</v>
      </c>
      <c r="BN730" s="276">
        <f>ROUND(C366,0)</f>
        <v>241510</v>
      </c>
      <c r="BO730" s="276">
        <f>ROUND(C370,0)</f>
        <v>5921</v>
      </c>
      <c r="BP730" s="276">
        <f>ROUND(C371,0)</f>
        <v>0</v>
      </c>
      <c r="BQ730" s="276">
        <f>ROUND(C378,0)</f>
        <v>21354087</v>
      </c>
      <c r="BR730" s="276">
        <f>ROUND(C379,0)</f>
        <v>4047381</v>
      </c>
      <c r="BS730" s="276">
        <f>ROUND(C380,0)</f>
        <v>2030180</v>
      </c>
      <c r="BT730" s="276">
        <f>ROUND(C381,0)</f>
        <v>1520225</v>
      </c>
      <c r="BU730" s="276">
        <f>ROUND(C382,0)</f>
        <v>670304</v>
      </c>
      <c r="BV730" s="276">
        <f>ROUND(C383,0)</f>
        <v>1319847</v>
      </c>
      <c r="BW730" s="276">
        <f>ROUND(C384,0)</f>
        <v>1564101</v>
      </c>
      <c r="BX730" s="276">
        <f>ROUND(C385,0)</f>
        <v>86128</v>
      </c>
      <c r="BY730" s="276">
        <f>ROUND(C386,0)</f>
        <v>464092</v>
      </c>
      <c r="BZ730" s="276">
        <f>ROUND(C387,0)</f>
        <v>2385529</v>
      </c>
      <c r="CA730" s="276">
        <f>ROUND(C388,0)</f>
        <v>0</v>
      </c>
      <c r="CB730" s="276">
        <f>C363</f>
        <v>1260765</v>
      </c>
      <c r="CC730" s="276">
        <f>ROUND(C389,0)</f>
        <v>3008169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921*2020*6010*A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921*2020*6030*A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921*2020*6070*A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921*2020*6100*A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921*2020*6120*A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921*2020*6140*A</v>
      </c>
      <c r="B739" s="276">
        <f>ROUND(H59,0)</f>
        <v>31675</v>
      </c>
      <c r="C739" s="278">
        <f>ROUND(H60,2)</f>
        <v>105.95</v>
      </c>
      <c r="D739" s="276">
        <f>ROUND(H61,0)</f>
        <v>8513367</v>
      </c>
      <c r="E739" s="276">
        <f>ROUND(H62,0)</f>
        <v>1613595</v>
      </c>
      <c r="F739" s="276">
        <f>ROUND(H63,0)</f>
        <v>0</v>
      </c>
      <c r="G739" s="276">
        <f>ROUND(H64,0)</f>
        <v>226570</v>
      </c>
      <c r="H739" s="276">
        <f>ROUND(H65,0)</f>
        <v>0</v>
      </c>
      <c r="I739" s="276">
        <f>ROUND(H66,0)</f>
        <v>-301646</v>
      </c>
      <c r="J739" s="276">
        <f>ROUND(H67,0)</f>
        <v>340881</v>
      </c>
      <c r="K739" s="276">
        <f>ROUND(H68,0)</f>
        <v>12073</v>
      </c>
      <c r="L739" s="276">
        <f>ROUND(H69,0)</f>
        <v>130908</v>
      </c>
      <c r="M739" s="276">
        <f>ROUND(H70,0)</f>
        <v>0</v>
      </c>
      <c r="N739" s="276">
        <f>ROUND(H75,0)</f>
        <v>82394600</v>
      </c>
      <c r="O739" s="276">
        <f>ROUND(H73,0)</f>
        <v>82394600</v>
      </c>
      <c r="P739" s="276">
        <f>IF(H76&gt;0,ROUND(H76,0),0)</f>
        <v>24889</v>
      </c>
      <c r="Q739" s="276">
        <f>IF(H77&gt;0,ROUND(H77,0),0)</f>
        <v>96518</v>
      </c>
      <c r="R739" s="276">
        <f>IF(H78&gt;0,ROUND(H78,0),0)</f>
        <v>24889</v>
      </c>
      <c r="S739" s="276">
        <f>IF(H79&gt;0,ROUND(H79,0),0)</f>
        <v>28680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921*2020*6150*A</v>
      </c>
      <c r="B740" s="276">
        <f>ROUND(I59,0)</f>
        <v>11938</v>
      </c>
      <c r="C740" s="278">
        <f>ROUND(I60,2)</f>
        <v>30.16</v>
      </c>
      <c r="D740" s="276">
        <f>ROUND(I61,0)</f>
        <v>2716160</v>
      </c>
      <c r="E740" s="276">
        <f>ROUND(I62,0)</f>
        <v>514812</v>
      </c>
      <c r="F740" s="276">
        <f>ROUND(I63,0)</f>
        <v>0</v>
      </c>
      <c r="G740" s="276">
        <f>ROUND(I64,0)</f>
        <v>47870</v>
      </c>
      <c r="H740" s="276">
        <f>ROUND(I65,0)</f>
        <v>0</v>
      </c>
      <c r="I740" s="276">
        <f>ROUND(I66,0)</f>
        <v>31657</v>
      </c>
      <c r="J740" s="276">
        <f>ROUND(I67,0)</f>
        <v>131140</v>
      </c>
      <c r="K740" s="276">
        <f>ROUND(I68,0)</f>
        <v>2123</v>
      </c>
      <c r="L740" s="276">
        <f>ROUND(I69,0)</f>
        <v>14368</v>
      </c>
      <c r="M740" s="276">
        <f>ROUND(I70,0)</f>
        <v>0</v>
      </c>
      <c r="N740" s="276">
        <f>ROUND(I75,0)</f>
        <v>13554200</v>
      </c>
      <c r="O740" s="276">
        <f>ROUND(I73,0)</f>
        <v>13554200</v>
      </c>
      <c r="P740" s="276">
        <f>IF(I76&gt;0,ROUND(I76,0),0)</f>
        <v>9575</v>
      </c>
      <c r="Q740" s="276">
        <f>IF(I77&gt;0,ROUND(I77,0),0)</f>
        <v>36348</v>
      </c>
      <c r="R740" s="276">
        <f>IF(I78&gt;0,ROUND(I78,0),0)</f>
        <v>9575</v>
      </c>
      <c r="S740" s="276">
        <f>IF(I79&gt;0,ROUND(I79,0),0)</f>
        <v>12370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921*2020*6170*A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921*2020*6200*A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921*2020*6210*A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921*2020*6330*A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921*2020*6400*A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921*2020*7010*A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921*2020*7020*A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921*2020*7030*A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921*2020*7040*A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921*2020*7050*A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921*2020*7060*A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921*2020*7070*A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89124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921*2020*7110*A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921*2020*7120*A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921*2020*7130*A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921*2020*7140*A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921*2020*7150*A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921*2020*7160*A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921*2020*7170*A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340754</v>
      </c>
      <c r="H759" s="276">
        <f>ROUND(AB65,0)</f>
        <v>0</v>
      </c>
      <c r="I759" s="276">
        <f>ROUND(AB66,0)</f>
        <v>626471</v>
      </c>
      <c r="J759" s="276">
        <f>ROUND(AB67,0)</f>
        <v>9560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698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921*2020*7180*A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921*2020*7190*A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921*2020*7200*A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921*2020*7220*A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921*2020*7230*A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921*2020*7240*A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921*2020*7250*A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921*2020*7260*A</v>
      </c>
      <c r="B767" s="276">
        <f>ROUND(AJ59,0)</f>
        <v>2616</v>
      </c>
      <c r="C767" s="278">
        <f>ROUND(AJ60,2)</f>
        <v>9.81</v>
      </c>
      <c r="D767" s="276">
        <f>ROUND(AJ61,0)</f>
        <v>2504483</v>
      </c>
      <c r="E767" s="276">
        <f>ROUND(AJ62,0)</f>
        <v>474691</v>
      </c>
      <c r="F767" s="276">
        <f>ROUND(AJ63,0)</f>
        <v>1758278</v>
      </c>
      <c r="G767" s="276">
        <f>ROUND(AJ64,0)</f>
        <v>4323</v>
      </c>
      <c r="H767" s="276">
        <f>ROUND(AJ65,0)</f>
        <v>450</v>
      </c>
      <c r="I767" s="276">
        <f>ROUND(AJ66,0)</f>
        <v>0</v>
      </c>
      <c r="J767" s="276">
        <f>ROUND(AJ67,0)</f>
        <v>57030</v>
      </c>
      <c r="K767" s="276">
        <f>ROUND(AJ68,0)</f>
        <v>1958</v>
      </c>
      <c r="L767" s="276">
        <f>ROUND(AJ69,0)</f>
        <v>52845</v>
      </c>
      <c r="M767" s="276">
        <f>ROUND(AJ70,0)</f>
        <v>0</v>
      </c>
      <c r="N767" s="276">
        <f>ROUND(AJ75,0)</f>
        <v>4658082</v>
      </c>
      <c r="O767" s="276">
        <f>ROUND(AJ73,0)</f>
        <v>2566752</v>
      </c>
      <c r="P767" s="276">
        <f>IF(AJ76&gt;0,ROUND(AJ76,0),0)</f>
        <v>4164</v>
      </c>
      <c r="Q767" s="276">
        <f>IF(AJ77&gt;0,ROUND(AJ77,0),0)</f>
        <v>0</v>
      </c>
      <c r="R767" s="276">
        <f>IF(AJ78&gt;0,ROUND(AJ78,0),0)</f>
        <v>4164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921*2020*7310*A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921*2020*7320*A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921*2020*7330*A</v>
      </c>
      <c r="B770" s="276">
        <f>ROUND(AM59,0)</f>
        <v>0</v>
      </c>
      <c r="C770" s="278">
        <f>ROUND(AM60,2)</f>
        <v>5.33</v>
      </c>
      <c r="D770" s="276">
        <f>ROUND(AM61,0)</f>
        <v>379068</v>
      </c>
      <c r="E770" s="276">
        <f>ROUND(AM62,0)</f>
        <v>71847</v>
      </c>
      <c r="F770" s="276">
        <f>ROUND(AM63,0)</f>
        <v>161</v>
      </c>
      <c r="G770" s="276">
        <f>ROUND(AM64,0)</f>
        <v>6982</v>
      </c>
      <c r="H770" s="276">
        <f>ROUND(AM65,0)</f>
        <v>0</v>
      </c>
      <c r="I770" s="276">
        <f>ROUND(AM66,0)</f>
        <v>11280</v>
      </c>
      <c r="J770" s="276">
        <f>ROUND(AM67,0)</f>
        <v>6711</v>
      </c>
      <c r="K770" s="276">
        <f>ROUND(AM68,0)</f>
        <v>0</v>
      </c>
      <c r="L770" s="276">
        <f>ROUND(AM69,0)</f>
        <v>2348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490</v>
      </c>
      <c r="Q770" s="276">
        <f>IF(AM77&gt;0,ROUND(AM77,0),0)</f>
        <v>0</v>
      </c>
      <c r="R770" s="276">
        <f>IF(AM78&gt;0,ROUND(AM78,0),0)</f>
        <v>490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921*2020*7340*A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921*2020*7350*A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921*2020*7380*A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921*2020*7390*A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921*2020*7400*A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921*2020*7410*A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921*2020*7420*A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921*2020*7430*A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921*2020*7490*A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921*2020*8200*A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921*2020*8310*A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921*2020*8320*A</v>
      </c>
      <c r="B782" s="276">
        <f>ROUND(AY59,0)</f>
        <v>133604</v>
      </c>
      <c r="C782" s="278">
        <f>ROUND(AY60,2)</f>
        <v>11.98</v>
      </c>
      <c r="D782" s="276">
        <f>ROUND(AY61,0)</f>
        <v>594001</v>
      </c>
      <c r="E782" s="276">
        <f>ROUND(AY62,0)</f>
        <v>112585</v>
      </c>
      <c r="F782" s="276">
        <f>ROUND(AY63,0)</f>
        <v>0</v>
      </c>
      <c r="G782" s="276">
        <f>ROUND(AY64,0)</f>
        <v>698485</v>
      </c>
      <c r="H782" s="276">
        <f>ROUND(AY65,0)</f>
        <v>0</v>
      </c>
      <c r="I782" s="276">
        <f>ROUND(AY66,0)</f>
        <v>46929</v>
      </c>
      <c r="J782" s="276">
        <f>ROUND(AY67,0)</f>
        <v>74137</v>
      </c>
      <c r="K782" s="276">
        <f>ROUND(AY68,0)</f>
        <v>1632</v>
      </c>
      <c r="L782" s="276">
        <f>ROUND(AY69,0)</f>
        <v>1293</v>
      </c>
      <c r="M782" s="276">
        <f>ROUND(AY70,0)</f>
        <v>5921</v>
      </c>
      <c r="N782" s="276"/>
      <c r="O782" s="276"/>
      <c r="P782" s="276">
        <f>IF(AY76&gt;0,ROUND(AY76,0),0)</f>
        <v>5413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921*2020*8330*A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921*2020*8350*A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227868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921*2020*8360*A</v>
      </c>
      <c r="B785" s="276"/>
      <c r="C785" s="278">
        <f>ROUND(BB60,2)</f>
        <v>16.899999999999999</v>
      </c>
      <c r="D785" s="276">
        <f>ROUND(BB61,0)</f>
        <v>1269251</v>
      </c>
      <c r="E785" s="276">
        <f>ROUND(BB62,0)</f>
        <v>240570</v>
      </c>
      <c r="F785" s="276">
        <f>ROUND(BB63,0)</f>
        <v>0</v>
      </c>
      <c r="G785" s="276">
        <f>ROUND(BB64,0)</f>
        <v>6266</v>
      </c>
      <c r="H785" s="276">
        <f>ROUND(BB65,0)</f>
        <v>0</v>
      </c>
      <c r="I785" s="276">
        <f>ROUND(BB66,0)</f>
        <v>209060</v>
      </c>
      <c r="J785" s="276">
        <f>ROUND(BB67,0)</f>
        <v>17846</v>
      </c>
      <c r="K785" s="276">
        <f>ROUND(BB68,0)</f>
        <v>1216</v>
      </c>
      <c r="L785" s="276">
        <f>ROUND(BB69,0)</f>
        <v>2231</v>
      </c>
      <c r="M785" s="276">
        <f>ROUND(BB70,0)</f>
        <v>0</v>
      </c>
      <c r="N785" s="276"/>
      <c r="O785" s="276"/>
      <c r="P785" s="276">
        <f>IF(BB76&gt;0,ROUND(BB76,0),0)</f>
        <v>1303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921*2020*8370*A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921*2020*8420*A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921*2020*8430*A</v>
      </c>
      <c r="B788" s="276">
        <f>ROUND(BE59,0)</f>
        <v>114201</v>
      </c>
      <c r="C788" s="278">
        <f>ROUND(BE60,2)</f>
        <v>3.61</v>
      </c>
      <c r="D788" s="276">
        <f>ROUND(BE61,0)</f>
        <v>273591</v>
      </c>
      <c r="E788" s="276">
        <f>ROUND(BE62,0)</f>
        <v>51856</v>
      </c>
      <c r="F788" s="276">
        <f>ROUND(BE63,0)</f>
        <v>0</v>
      </c>
      <c r="G788" s="276">
        <f>ROUND(BE64,0)</f>
        <v>55945</v>
      </c>
      <c r="H788" s="276">
        <f>ROUND(BE65,0)</f>
        <v>486014</v>
      </c>
      <c r="I788" s="276">
        <f>ROUND(BE66,0)</f>
        <v>155184</v>
      </c>
      <c r="J788" s="276">
        <f>ROUND(BE67,0)</f>
        <v>355659</v>
      </c>
      <c r="K788" s="276">
        <f>ROUND(BE68,0)</f>
        <v>35424</v>
      </c>
      <c r="L788" s="276">
        <f>ROUND(BE69,0)</f>
        <v>12</v>
      </c>
      <c r="M788" s="276">
        <f>ROUND(BE70,0)</f>
        <v>0</v>
      </c>
      <c r="N788" s="276"/>
      <c r="O788" s="276"/>
      <c r="P788" s="276">
        <f>IF(BE76&gt;0,ROUND(BE76,0),0)</f>
        <v>25968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921*2020*8460*A</v>
      </c>
      <c r="B789" s="276"/>
      <c r="C789" s="278">
        <f>ROUND(BF60,2)</f>
        <v>10.9</v>
      </c>
      <c r="D789" s="276">
        <f>ROUND(BF61,0)</f>
        <v>491053</v>
      </c>
      <c r="E789" s="276">
        <f>ROUND(BF62,0)</f>
        <v>93073</v>
      </c>
      <c r="F789" s="276">
        <f>ROUND(BF63,0)</f>
        <v>0</v>
      </c>
      <c r="G789" s="276">
        <f>ROUND(BF64,0)</f>
        <v>74702</v>
      </c>
      <c r="H789" s="276">
        <f>ROUND(BF65,0)</f>
        <v>12300</v>
      </c>
      <c r="I789" s="276">
        <f>ROUND(BF66,0)</f>
        <v>0</v>
      </c>
      <c r="J789" s="276">
        <f>ROUND(BF67,0)</f>
        <v>21955</v>
      </c>
      <c r="K789" s="276">
        <f>ROUND(BF68,0)</f>
        <v>0</v>
      </c>
      <c r="L789" s="276">
        <f>ROUND(BF69,0)</f>
        <v>2423</v>
      </c>
      <c r="M789" s="276">
        <f>ROUND(BF70,0)</f>
        <v>0</v>
      </c>
      <c r="N789" s="276"/>
      <c r="O789" s="276"/>
      <c r="P789" s="276">
        <f>IF(BF76&gt;0,ROUND(BF76,0),0)</f>
        <v>1603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921*2020*8470*A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77599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921*2020*8480*A</v>
      </c>
      <c r="B791" s="276"/>
      <c r="C791" s="278">
        <f>ROUND(BH60,2)</f>
        <v>0.98</v>
      </c>
      <c r="D791" s="276">
        <f>ROUND(BH61,0)</f>
        <v>78024</v>
      </c>
      <c r="E791" s="276">
        <f>ROUND(BH62,0)</f>
        <v>14788</v>
      </c>
      <c r="F791" s="276">
        <f>ROUND(BH63,0)</f>
        <v>0</v>
      </c>
      <c r="G791" s="276">
        <f>ROUND(BH64,0)</f>
        <v>5061</v>
      </c>
      <c r="H791" s="276">
        <f>ROUND(BH65,0)</f>
        <v>5605</v>
      </c>
      <c r="I791" s="276">
        <f>ROUND(BH66,0)</f>
        <v>23563</v>
      </c>
      <c r="J791" s="276">
        <f>ROUND(BH67,0)</f>
        <v>6245</v>
      </c>
      <c r="K791" s="276">
        <f>ROUND(BH68,0)</f>
        <v>0</v>
      </c>
      <c r="L791" s="276">
        <f>ROUND(BH69,0)</f>
        <v>1000</v>
      </c>
      <c r="M791" s="276">
        <f>ROUND(BH70,0)</f>
        <v>0</v>
      </c>
      <c r="N791" s="276"/>
      <c r="O791" s="276"/>
      <c r="P791" s="276">
        <f>IF(BH76&gt;0,ROUND(BH76,0),0)</f>
        <v>456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921*2020*8490*A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921*2020*8510*A</v>
      </c>
      <c r="B793" s="276"/>
      <c r="C793" s="278">
        <f>ROUND(BJ60,2)</f>
        <v>3.01</v>
      </c>
      <c r="D793" s="276">
        <f>ROUND(BJ61,0)</f>
        <v>306882</v>
      </c>
      <c r="E793" s="276">
        <f>ROUND(BJ62,0)</f>
        <v>58165</v>
      </c>
      <c r="F793" s="276">
        <f>ROUND(BJ63,0)</f>
        <v>0</v>
      </c>
      <c r="G793" s="276">
        <f>ROUND(BJ64,0)</f>
        <v>2695</v>
      </c>
      <c r="H793" s="276">
        <f>ROUND(BJ65,0)</f>
        <v>900</v>
      </c>
      <c r="I793" s="276">
        <f>ROUND(BJ66,0)</f>
        <v>63</v>
      </c>
      <c r="J793" s="276">
        <f>ROUND(BJ67,0)</f>
        <v>13641</v>
      </c>
      <c r="K793" s="276">
        <f>ROUND(BJ68,0)</f>
        <v>1680</v>
      </c>
      <c r="L793" s="276">
        <f>ROUND(BJ69,0)</f>
        <v>1045</v>
      </c>
      <c r="M793" s="276">
        <f>ROUND(BJ70,0)</f>
        <v>0</v>
      </c>
      <c r="N793" s="276"/>
      <c r="O793" s="276"/>
      <c r="P793" s="276">
        <f>IF(BJ76&gt;0,ROUND(BJ76,0),0)</f>
        <v>996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921*2020*8530*A</v>
      </c>
      <c r="B794" s="276"/>
      <c r="C794" s="278">
        <f>ROUND(BK60,2)</f>
        <v>5.53</v>
      </c>
      <c r="D794" s="276">
        <f>ROUND(BK61,0)</f>
        <v>353179</v>
      </c>
      <c r="E794" s="276">
        <f>ROUND(BK62,0)</f>
        <v>66940</v>
      </c>
      <c r="F794" s="276">
        <f>ROUND(BK63,0)</f>
        <v>46727</v>
      </c>
      <c r="G794" s="276">
        <f>ROUND(BK64,0)</f>
        <v>3366</v>
      </c>
      <c r="H794" s="276">
        <f>ROUND(BK65,0)</f>
        <v>0</v>
      </c>
      <c r="I794" s="276">
        <f>ROUND(BK66,0)</f>
        <v>4207</v>
      </c>
      <c r="J794" s="276">
        <f>ROUND(BK67,0)</f>
        <v>13984</v>
      </c>
      <c r="K794" s="276">
        <f>ROUND(BK68,0)</f>
        <v>0</v>
      </c>
      <c r="L794" s="276">
        <f>ROUND(BK69,0)</f>
        <v>17234</v>
      </c>
      <c r="M794" s="276">
        <f>ROUND(BK70,0)</f>
        <v>0</v>
      </c>
      <c r="N794" s="276"/>
      <c r="O794" s="276"/>
      <c r="P794" s="276">
        <f>IF(BK76&gt;0,ROUND(BK76,0),0)</f>
        <v>1021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921*2020*8560*A</v>
      </c>
      <c r="B795" s="276"/>
      <c r="C795" s="278">
        <f>ROUND(BL60,2)</f>
        <v>16.760000000000002</v>
      </c>
      <c r="D795" s="276">
        <f>ROUND(BL61,0)</f>
        <v>1232790</v>
      </c>
      <c r="E795" s="276">
        <f>ROUND(BL62,0)</f>
        <v>233659</v>
      </c>
      <c r="F795" s="276">
        <f>ROUND(BL63,0)</f>
        <v>0</v>
      </c>
      <c r="G795" s="276">
        <f>ROUND(BL64,0)</f>
        <v>11900</v>
      </c>
      <c r="H795" s="276">
        <f>ROUND(BL65,0)</f>
        <v>1189</v>
      </c>
      <c r="I795" s="276">
        <f>ROUND(BL66,0)</f>
        <v>0</v>
      </c>
      <c r="J795" s="276">
        <f>ROUND(BL67,0)</f>
        <v>53401</v>
      </c>
      <c r="K795" s="276">
        <f>ROUND(BL68,0)</f>
        <v>5316</v>
      </c>
      <c r="L795" s="276">
        <f>ROUND(BL69,0)</f>
        <v>14902</v>
      </c>
      <c r="M795" s="276">
        <f>ROUND(BL70,0)</f>
        <v>0</v>
      </c>
      <c r="N795" s="276"/>
      <c r="O795" s="276"/>
      <c r="P795" s="276">
        <f>IF(BL76&gt;0,ROUND(BL76,0),0)</f>
        <v>3899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921*2020*8590*A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921*2020*8610*A</v>
      </c>
      <c r="B797" s="276"/>
      <c r="C797" s="278">
        <f>ROUND(BN60,2)</f>
        <v>6.37</v>
      </c>
      <c r="D797" s="276">
        <f>ROUND(BN61,0)</f>
        <v>725013</v>
      </c>
      <c r="E797" s="276">
        <f>ROUND(BN62,0)</f>
        <v>137416</v>
      </c>
      <c r="F797" s="276">
        <f>ROUND(BN63,0)</f>
        <v>225014</v>
      </c>
      <c r="G797" s="276">
        <f>ROUND(BN64,0)</f>
        <v>6486</v>
      </c>
      <c r="H797" s="276">
        <f>ROUND(BN65,0)</f>
        <v>81287</v>
      </c>
      <c r="I797" s="276">
        <f>ROUND(BN66,0)</f>
        <v>76891</v>
      </c>
      <c r="J797" s="276">
        <f>ROUND(BN67,0)</f>
        <v>386420</v>
      </c>
      <c r="K797" s="276">
        <f>ROUND(BN68,0)</f>
        <v>13208</v>
      </c>
      <c r="L797" s="276">
        <f>ROUND(BN69,0)</f>
        <v>2634932</v>
      </c>
      <c r="M797" s="276">
        <f>ROUND(BN70,0)</f>
        <v>0</v>
      </c>
      <c r="N797" s="276"/>
      <c r="O797" s="276"/>
      <c r="P797" s="276">
        <f>IF(BN76&gt;0,ROUND(BN76,0),0)</f>
        <v>28214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921*2020*8620*A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921*2020*8630*A</v>
      </c>
      <c r="B799" s="276"/>
      <c r="C799" s="278">
        <f>ROUND(BP60,2)</f>
        <v>2.5299999999999998</v>
      </c>
      <c r="D799" s="276">
        <f>ROUND(BP61,0)</f>
        <v>182440</v>
      </c>
      <c r="E799" s="276">
        <f>ROUND(BP62,0)</f>
        <v>34579</v>
      </c>
      <c r="F799" s="276">
        <f>ROUND(BP63,0)</f>
        <v>0</v>
      </c>
      <c r="G799" s="276">
        <f>ROUND(BP64,0)</f>
        <v>2897</v>
      </c>
      <c r="H799" s="276">
        <f>ROUND(BP65,0)</f>
        <v>1625</v>
      </c>
      <c r="I799" s="276">
        <f>ROUND(BP66,0)</f>
        <v>0</v>
      </c>
      <c r="J799" s="276">
        <f>ROUND(BP67,0)</f>
        <v>7478</v>
      </c>
      <c r="K799" s="276">
        <f>ROUND(BP68,0)</f>
        <v>0</v>
      </c>
      <c r="L799" s="276">
        <f>ROUND(BP69,0)</f>
        <v>71549</v>
      </c>
      <c r="M799" s="276">
        <f>ROUND(BP70,0)</f>
        <v>0</v>
      </c>
      <c r="N799" s="276"/>
      <c r="O799" s="276"/>
      <c r="P799" s="276">
        <f>IF(BP76&gt;0,ROUND(BP76,0),0)</f>
        <v>546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921*2020*8640*A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921*2020*8650*A</v>
      </c>
      <c r="B801" s="276"/>
      <c r="C801" s="278">
        <f>ROUND(BR60,2)</f>
        <v>1.98</v>
      </c>
      <c r="D801" s="276">
        <f>ROUND(BR61,0)</f>
        <v>156603</v>
      </c>
      <c r="E801" s="276">
        <f>ROUND(BR62,0)</f>
        <v>29682</v>
      </c>
      <c r="F801" s="276">
        <f>ROUND(BR63,0)</f>
        <v>0</v>
      </c>
      <c r="G801" s="276">
        <f>ROUND(BR64,0)</f>
        <v>5041</v>
      </c>
      <c r="H801" s="276">
        <f>ROUND(BR65,0)</f>
        <v>1143</v>
      </c>
      <c r="I801" s="276">
        <f>ROUND(BR66,0)</f>
        <v>2176</v>
      </c>
      <c r="J801" s="276">
        <f>ROUND(BR67,0)</f>
        <v>4451</v>
      </c>
      <c r="K801" s="276">
        <f>ROUND(BR68,0)</f>
        <v>0</v>
      </c>
      <c r="L801" s="276">
        <f>ROUND(BR69,0)</f>
        <v>59281</v>
      </c>
      <c r="M801" s="276">
        <f>ROUND(BR70,0)</f>
        <v>0</v>
      </c>
      <c r="N801" s="276"/>
      <c r="O801" s="276"/>
      <c r="P801" s="276">
        <f>IF(BR76&gt;0,ROUND(BR76,0),0)</f>
        <v>325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921*2020*8660*A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921*2020*8670*A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921*2020*8680*A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921*2020*8690*A</v>
      </c>
      <c r="B805" s="276"/>
      <c r="C805" s="278">
        <f>ROUND(BV60,2)</f>
        <v>3.85</v>
      </c>
      <c r="D805" s="276">
        <f>ROUND(BV61,0)</f>
        <v>221356</v>
      </c>
      <c r="E805" s="276">
        <f>ROUND(BV62,0)</f>
        <v>41955</v>
      </c>
      <c r="F805" s="276">
        <f>ROUND(BV63,0)</f>
        <v>0</v>
      </c>
      <c r="G805" s="276">
        <f>ROUND(BV64,0)</f>
        <v>8759</v>
      </c>
      <c r="H805" s="276">
        <f>ROUND(BV65,0)</f>
        <v>0</v>
      </c>
      <c r="I805" s="276">
        <f>ROUND(BV66,0)</f>
        <v>115750</v>
      </c>
      <c r="J805" s="276">
        <f>ROUND(BV67,0)</f>
        <v>34500</v>
      </c>
      <c r="K805" s="276">
        <f>ROUND(BV68,0)</f>
        <v>10882</v>
      </c>
      <c r="L805" s="276">
        <f>ROUND(BV69,0)</f>
        <v>307</v>
      </c>
      <c r="M805" s="276">
        <f>ROUND(BV70,0)</f>
        <v>0</v>
      </c>
      <c r="N805" s="276"/>
      <c r="O805" s="276"/>
      <c r="P805" s="276">
        <f>IF(BV76&gt;0,ROUND(BV76,0),0)</f>
        <v>2519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921*2020*8700*A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921*2020*8710*A</v>
      </c>
      <c r="B807" s="276"/>
      <c r="C807" s="278">
        <f>ROUND(BX60,2)</f>
        <v>4.13</v>
      </c>
      <c r="D807" s="276">
        <f>ROUND(BX61,0)</f>
        <v>353335</v>
      </c>
      <c r="E807" s="276">
        <f>ROUND(BX62,0)</f>
        <v>66970</v>
      </c>
      <c r="F807" s="276">
        <f>ROUND(BX63,0)</f>
        <v>0</v>
      </c>
      <c r="G807" s="276">
        <f>ROUND(BX64,0)</f>
        <v>5445</v>
      </c>
      <c r="H807" s="276">
        <f>ROUND(BX65,0)</f>
        <v>0</v>
      </c>
      <c r="I807" s="276">
        <f>ROUND(BX66,0)</f>
        <v>0</v>
      </c>
      <c r="J807" s="276">
        <f>ROUND(BX67,0)</f>
        <v>2958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216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921*2020*8720*A</v>
      </c>
      <c r="B808" s="276"/>
      <c r="C808" s="278">
        <f>ROUND(BY60,2)</f>
        <v>9.4</v>
      </c>
      <c r="D808" s="276">
        <f>ROUND(BY61,0)</f>
        <v>1003491</v>
      </c>
      <c r="E808" s="276">
        <f>ROUND(BY62,0)</f>
        <v>190198</v>
      </c>
      <c r="F808" s="276">
        <f>ROUND(BY63,0)</f>
        <v>0</v>
      </c>
      <c r="G808" s="276">
        <f>ROUND(BY64,0)</f>
        <v>6678</v>
      </c>
      <c r="H808" s="276">
        <f>ROUND(BY65,0)</f>
        <v>2192</v>
      </c>
      <c r="I808" s="276">
        <f>ROUND(BY66,0)</f>
        <v>1270</v>
      </c>
      <c r="J808" s="276">
        <f>ROUND(BY67,0)</f>
        <v>26104</v>
      </c>
      <c r="K808" s="276">
        <f>ROUND(BY68,0)</f>
        <v>616</v>
      </c>
      <c r="L808" s="276">
        <f>ROUND(BY69,0)</f>
        <v>1491</v>
      </c>
      <c r="M808" s="276">
        <f>ROUND(BY70,0)</f>
        <v>0</v>
      </c>
      <c r="N808" s="276"/>
      <c r="O808" s="276"/>
      <c r="P808" s="276">
        <f>IF(BY76&gt;0,ROUND(BY76,0),0)</f>
        <v>1906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921*2020*8730*A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921*2020*8740*A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921*2020*8770*A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921*2020*8790*A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921*2020*9000*A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2849621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249.18</v>
      </c>
      <c r="D815" s="277">
        <f t="shared" si="22"/>
        <v>21354087</v>
      </c>
      <c r="E815" s="277">
        <f t="shared" si="22"/>
        <v>4047381</v>
      </c>
      <c r="F815" s="277">
        <f t="shared" si="22"/>
        <v>2030180</v>
      </c>
      <c r="G815" s="277">
        <f t="shared" si="22"/>
        <v>1520225</v>
      </c>
      <c r="H815" s="277">
        <f t="shared" si="22"/>
        <v>670304</v>
      </c>
      <c r="I815" s="277">
        <f t="shared" si="22"/>
        <v>1319847</v>
      </c>
      <c r="J815" s="277">
        <f t="shared" si="22"/>
        <v>1564101</v>
      </c>
      <c r="K815" s="277">
        <f t="shared" si="22"/>
        <v>86128</v>
      </c>
      <c r="L815" s="277">
        <f>SUM(L734:L813)+SUM(U734:U813)</f>
        <v>5857790</v>
      </c>
      <c r="M815" s="277">
        <f>SUM(M734:M813)+SUM(V734:V813)</f>
        <v>5921</v>
      </c>
      <c r="N815" s="277">
        <f t="shared" ref="N815:Y815" si="23">SUM(N734:N813)</f>
        <v>100606882</v>
      </c>
      <c r="O815" s="277">
        <f t="shared" si="23"/>
        <v>98515552</v>
      </c>
      <c r="P815" s="277">
        <f t="shared" si="23"/>
        <v>114201</v>
      </c>
      <c r="Q815" s="277">
        <f t="shared" si="23"/>
        <v>132866</v>
      </c>
      <c r="R815" s="277">
        <f t="shared" si="23"/>
        <v>39118</v>
      </c>
      <c r="S815" s="277">
        <f t="shared" si="23"/>
        <v>41050</v>
      </c>
      <c r="T815" s="281">
        <f t="shared" si="23"/>
        <v>0</v>
      </c>
      <c r="U815" s="277">
        <f t="shared" si="23"/>
        <v>2849621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249.18</v>
      </c>
      <c r="D816" s="277">
        <f>CE61</f>
        <v>21354087</v>
      </c>
      <c r="E816" s="277">
        <f>CE62</f>
        <v>4047381</v>
      </c>
      <c r="F816" s="277">
        <f>CE63</f>
        <v>2030180</v>
      </c>
      <c r="G816" s="277">
        <f>CE64</f>
        <v>1520225</v>
      </c>
      <c r="H816" s="280">
        <f>CE65</f>
        <v>670304</v>
      </c>
      <c r="I816" s="280">
        <f>CE66</f>
        <v>1319847</v>
      </c>
      <c r="J816" s="280">
        <f>CE67</f>
        <v>1564101</v>
      </c>
      <c r="K816" s="280">
        <f>CE68</f>
        <v>86128</v>
      </c>
      <c r="L816" s="280">
        <f>CE69</f>
        <v>5857790</v>
      </c>
      <c r="M816" s="280">
        <f>CE70</f>
        <v>5921</v>
      </c>
      <c r="N816" s="277">
        <f>CE75</f>
        <v>100606882</v>
      </c>
      <c r="O816" s="277">
        <f>CE73</f>
        <v>98515552</v>
      </c>
      <c r="P816" s="277">
        <f>CE76</f>
        <v>114201</v>
      </c>
      <c r="Q816" s="277">
        <f>CE77</f>
        <v>132866</v>
      </c>
      <c r="R816" s="277">
        <f>CE78</f>
        <v>39118</v>
      </c>
      <c r="S816" s="277">
        <f>CE79</f>
        <v>41050</v>
      </c>
      <c r="T816" s="281">
        <f>CE80</f>
        <v>0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18051880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21354087</v>
      </c>
      <c r="E817" s="180">
        <f>C379</f>
        <v>4047381</v>
      </c>
      <c r="F817" s="180">
        <f>C380</f>
        <v>2030180</v>
      </c>
      <c r="G817" s="240">
        <f>C381</f>
        <v>1520225</v>
      </c>
      <c r="H817" s="240">
        <f>C382</f>
        <v>670304</v>
      </c>
      <c r="I817" s="240">
        <f>C383</f>
        <v>1319847</v>
      </c>
      <c r="J817" s="240">
        <f>C384</f>
        <v>1564101</v>
      </c>
      <c r="K817" s="240">
        <f>C385</f>
        <v>86128</v>
      </c>
      <c r="L817" s="240">
        <f>C386+C387+C388+C389</f>
        <v>5857790</v>
      </c>
      <c r="M817" s="240">
        <f>C370</f>
        <v>5921</v>
      </c>
      <c r="N817" s="180">
        <f>D361</f>
        <v>100606882</v>
      </c>
      <c r="O817" s="180">
        <f>C359</f>
        <v>98515552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88" transitionEvaluation="1" transitionEntry="1">
    <pageSetUpPr autoPageBreaks="0" fitToPage="1"/>
  </sheetPr>
  <dimension ref="A1:CF817"/>
  <sheetViews>
    <sheetView showGridLines="0" topLeftCell="A388" zoomScale="80" zoomScaleNormal="80" workbookViewId="0">
      <selection activeCell="F453" sqref="F45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-2</v>
      </c>
      <c r="BZ47" s="184"/>
      <c r="CA47" s="184"/>
      <c r="CB47" s="184"/>
      <c r="CC47" s="184"/>
      <c r="CD47" s="195"/>
      <c r="CE47" s="195">
        <f>SUM(C47:CC47)</f>
        <v>-2</v>
      </c>
    </row>
    <row r="48" spans="1:83" ht="12.65" customHeight="1" x14ac:dyDescent="0.3">
      <c r="A48" s="175" t="s">
        <v>205</v>
      </c>
      <c r="B48" s="183">
        <v>3881249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1464351</v>
      </c>
      <c r="I48" s="195">
        <f>ROUND(((B48/CE61)*I61),0)</f>
        <v>500400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549713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55841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111259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255655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51257</v>
      </c>
      <c r="BF48" s="195">
        <f>ROUND(((B48/CE61)*BF61),0)</f>
        <v>84363</v>
      </c>
      <c r="BG48" s="195">
        <f>ROUND(((B48/CE61)*BG61),0)</f>
        <v>0</v>
      </c>
      <c r="BH48" s="195">
        <f>ROUND(((B48/CE61)*BH61),0)</f>
        <v>16766</v>
      </c>
      <c r="BI48" s="195">
        <f>ROUND(((B48/CE61)*BI61),0)</f>
        <v>0</v>
      </c>
      <c r="BJ48" s="195">
        <f>ROUND(((B48/CE61)*BJ61),0)</f>
        <v>56438</v>
      </c>
      <c r="BK48" s="195">
        <f>ROUND(((B48/CE61)*BK61),0)</f>
        <v>59739</v>
      </c>
      <c r="BL48" s="195">
        <f>ROUND(((B48/CE61)*BL61),0)</f>
        <v>158492</v>
      </c>
      <c r="BM48" s="195">
        <f>ROUND(((B48/CE61)*BM61),0)</f>
        <v>0</v>
      </c>
      <c r="BN48" s="195">
        <f>ROUND(((B48/CE61)*BN61),0)</f>
        <v>136537</v>
      </c>
      <c r="BO48" s="195">
        <f>ROUND(((B48/CE61)*BO61),0)</f>
        <v>0</v>
      </c>
      <c r="BP48" s="195">
        <f>ROUND(((B48/CE61)*BP61),0)</f>
        <v>38064</v>
      </c>
      <c r="BQ48" s="195">
        <f>ROUND(((B48/CE61)*BQ61),0)</f>
        <v>0</v>
      </c>
      <c r="BR48" s="195">
        <f>ROUND(((B48/CE61)*BR61),0)</f>
        <v>30530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43092</v>
      </c>
      <c r="BW48" s="195">
        <f>ROUND(((B48/CE61)*BW61),0)</f>
        <v>0</v>
      </c>
      <c r="BX48" s="195">
        <f>ROUND(((B48/CE61)*BX61),0)</f>
        <v>73342</v>
      </c>
      <c r="BY48" s="195">
        <f>ROUND(((B48/CE61)*BY61),0)</f>
        <v>195412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3881251</v>
      </c>
    </row>
    <row r="49" spans="1:84" ht="12.65" customHeight="1" x14ac:dyDescent="0.3">
      <c r="A49" s="175" t="s">
        <v>206</v>
      </c>
      <c r="B49" s="195">
        <f>B47+B48</f>
        <v>3881249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1513799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329918</v>
      </c>
      <c r="I52" s="195">
        <f>ROUND((B52/(CE76+CF76)*I76),0)</f>
        <v>126922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9252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55196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6495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71752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17272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344221</v>
      </c>
      <c r="BF52" s="195">
        <f>ROUND((B52/(CE76+CF76)*BF76),0)</f>
        <v>21249</v>
      </c>
      <c r="BG52" s="195">
        <f>ROUND((B52/(CE76+CF76)*BG76),0)</f>
        <v>0</v>
      </c>
      <c r="BH52" s="195">
        <f>ROUND((B52/(CE76+CF76)*BH76),0)</f>
        <v>6045</v>
      </c>
      <c r="BI52" s="195">
        <f>ROUND((B52/(CE76+CF76)*BI76),0)</f>
        <v>0</v>
      </c>
      <c r="BJ52" s="195">
        <f>ROUND((B52/(CE76+CF76)*BJ76),0)</f>
        <v>13203</v>
      </c>
      <c r="BK52" s="195">
        <f>ROUND((B52/(CE76+CF76)*BK76),0)</f>
        <v>13534</v>
      </c>
      <c r="BL52" s="195">
        <f>ROUND((B52/(CE76+CF76)*BL76),0)</f>
        <v>51683</v>
      </c>
      <c r="BM52" s="195">
        <f>ROUND((B52/(CE76+CF76)*BM76),0)</f>
        <v>0</v>
      </c>
      <c r="BN52" s="195">
        <f>ROUND((B52/(CE76+CF76)*BN76),0)</f>
        <v>373993</v>
      </c>
      <c r="BO52" s="195">
        <f>ROUND((B52/(CE76+CF76)*BO76),0)</f>
        <v>0</v>
      </c>
      <c r="BP52" s="195">
        <f>ROUND((B52/(CE76+CF76)*BP76),0)</f>
        <v>7238</v>
      </c>
      <c r="BQ52" s="195">
        <f>ROUND((B52/(CE76+CF76)*BQ76),0)</f>
        <v>0</v>
      </c>
      <c r="BR52" s="195">
        <f>ROUND((B52/(CE76+CF76)*BR76),0)</f>
        <v>4308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33391</v>
      </c>
      <c r="BW52" s="195">
        <f>ROUND((B52/(CE76+CF76)*BW76),0)</f>
        <v>0</v>
      </c>
      <c r="BX52" s="195">
        <f>ROUND((B52/(CE76+CF76)*BX76),0)</f>
        <v>2863</v>
      </c>
      <c r="BY52" s="195">
        <f>ROUND((B52/(CE76+CF76)*BY76),0)</f>
        <v>25265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1513800</v>
      </c>
    </row>
    <row r="53" spans="1:84" ht="12.65" customHeight="1" x14ac:dyDescent="0.3">
      <c r="A53" s="175" t="s">
        <v>206</v>
      </c>
      <c r="B53" s="195">
        <f>B51+B52</f>
        <v>1513799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28926</v>
      </c>
      <c r="I59" s="184">
        <v>12365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f>1988+547</f>
        <v>2535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123873</v>
      </c>
      <c r="AZ59" s="185"/>
      <c r="BA59" s="248"/>
      <c r="BB59" s="248"/>
      <c r="BC59" s="248"/>
      <c r="BD59" s="248"/>
      <c r="BE59" s="185">
        <v>114201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103.4</v>
      </c>
      <c r="I60" s="187">
        <v>31.36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11.14</v>
      </c>
      <c r="AK60" s="221"/>
      <c r="AL60" s="221"/>
      <c r="AM60" s="221">
        <v>3.89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12.63</v>
      </c>
      <c r="AZ60" s="221"/>
      <c r="BA60" s="221"/>
      <c r="BB60" s="221">
        <v>18.850000000000001</v>
      </c>
      <c r="BC60" s="221"/>
      <c r="BD60" s="221"/>
      <c r="BE60" s="221">
        <v>4.4400000000000004</v>
      </c>
      <c r="BF60" s="221">
        <v>10.52</v>
      </c>
      <c r="BG60" s="221"/>
      <c r="BH60" s="221">
        <v>1.02</v>
      </c>
      <c r="BI60" s="221"/>
      <c r="BJ60" s="221">
        <v>3.09</v>
      </c>
      <c r="BK60" s="221">
        <v>5.42</v>
      </c>
      <c r="BL60" s="221">
        <v>14.24</v>
      </c>
      <c r="BM60" s="221"/>
      <c r="BN60" s="221">
        <v>4.9000000000000004</v>
      </c>
      <c r="BO60" s="221"/>
      <c r="BP60" s="221">
        <v>2.65</v>
      </c>
      <c r="BQ60" s="221"/>
      <c r="BR60" s="221">
        <v>2.13</v>
      </c>
      <c r="BS60" s="221"/>
      <c r="BT60" s="221"/>
      <c r="BU60" s="221"/>
      <c r="BV60" s="221">
        <v>4.21</v>
      </c>
      <c r="BW60" s="221"/>
      <c r="BX60" s="221">
        <v>4.87</v>
      </c>
      <c r="BY60" s="221">
        <v>10.66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249.42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7942298</v>
      </c>
      <c r="I61" s="185">
        <v>2714050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2981512</v>
      </c>
      <c r="AK61" s="185"/>
      <c r="AL61" s="185"/>
      <c r="AM61" s="185">
        <v>302868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603444</v>
      </c>
      <c r="AZ61" s="185"/>
      <c r="BA61" s="185"/>
      <c r="BB61" s="185">
        <v>1386614</v>
      </c>
      <c r="BC61" s="185"/>
      <c r="BD61" s="185"/>
      <c r="BE61" s="185">
        <v>278004</v>
      </c>
      <c r="BF61" s="185">
        <v>457564</v>
      </c>
      <c r="BG61" s="185"/>
      <c r="BH61" s="185">
        <v>90934</v>
      </c>
      <c r="BI61" s="185"/>
      <c r="BJ61" s="185">
        <v>306107</v>
      </c>
      <c r="BK61" s="185">
        <v>324009</v>
      </c>
      <c r="BL61" s="185">
        <v>859621</v>
      </c>
      <c r="BM61" s="185"/>
      <c r="BN61" s="185">
        <v>740543</v>
      </c>
      <c r="BO61" s="185"/>
      <c r="BP61" s="185">
        <v>206450</v>
      </c>
      <c r="BQ61" s="185"/>
      <c r="BR61" s="185">
        <v>165587</v>
      </c>
      <c r="BS61" s="185"/>
      <c r="BT61" s="185"/>
      <c r="BU61" s="185"/>
      <c r="BV61" s="185">
        <v>233723</v>
      </c>
      <c r="BW61" s="185"/>
      <c r="BX61" s="185">
        <v>397788</v>
      </c>
      <c r="BY61" s="185">
        <v>1059870</v>
      </c>
      <c r="BZ61" s="185"/>
      <c r="CA61" s="185"/>
      <c r="CB61" s="185"/>
      <c r="CC61" s="185"/>
      <c r="CD61" s="249" t="s">
        <v>221</v>
      </c>
      <c r="CE61" s="195">
        <f t="shared" si="0"/>
        <v>21050986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1464351</v>
      </c>
      <c r="I62" s="195">
        <f t="shared" si="1"/>
        <v>500400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549713</v>
      </c>
      <c r="AK62" s="195">
        <f t="shared" si="1"/>
        <v>0</v>
      </c>
      <c r="AL62" s="195">
        <f t="shared" si="1"/>
        <v>0</v>
      </c>
      <c r="AM62" s="195">
        <f t="shared" si="1"/>
        <v>55841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111259</v>
      </c>
      <c r="AZ62" s="195">
        <f>ROUND(AZ47+AZ48,0)</f>
        <v>0</v>
      </c>
      <c r="BA62" s="195">
        <f>ROUND(BA47+BA48,0)</f>
        <v>0</v>
      </c>
      <c r="BB62" s="195">
        <f t="shared" si="1"/>
        <v>255655</v>
      </c>
      <c r="BC62" s="195">
        <f t="shared" si="1"/>
        <v>0</v>
      </c>
      <c r="BD62" s="195">
        <f t="shared" si="1"/>
        <v>0</v>
      </c>
      <c r="BE62" s="195">
        <f t="shared" si="1"/>
        <v>51257</v>
      </c>
      <c r="BF62" s="195">
        <f t="shared" si="1"/>
        <v>84363</v>
      </c>
      <c r="BG62" s="195">
        <f t="shared" si="1"/>
        <v>0</v>
      </c>
      <c r="BH62" s="195">
        <f t="shared" si="1"/>
        <v>16766</v>
      </c>
      <c r="BI62" s="195">
        <f t="shared" si="1"/>
        <v>0</v>
      </c>
      <c r="BJ62" s="195">
        <f t="shared" si="1"/>
        <v>56438</v>
      </c>
      <c r="BK62" s="195">
        <f t="shared" si="1"/>
        <v>59739</v>
      </c>
      <c r="BL62" s="195">
        <f t="shared" si="1"/>
        <v>158492</v>
      </c>
      <c r="BM62" s="195">
        <f t="shared" si="1"/>
        <v>0</v>
      </c>
      <c r="BN62" s="195">
        <f t="shared" si="1"/>
        <v>136537</v>
      </c>
      <c r="BO62" s="195">
        <f t="shared" ref="BO62:CC62" si="2">ROUND(BO47+BO48,0)</f>
        <v>0</v>
      </c>
      <c r="BP62" s="195">
        <f t="shared" si="2"/>
        <v>38064</v>
      </c>
      <c r="BQ62" s="195">
        <f t="shared" si="2"/>
        <v>0</v>
      </c>
      <c r="BR62" s="195">
        <f t="shared" si="2"/>
        <v>30530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43092</v>
      </c>
      <c r="BW62" s="195">
        <f t="shared" si="2"/>
        <v>0</v>
      </c>
      <c r="BX62" s="195">
        <f t="shared" si="2"/>
        <v>73342</v>
      </c>
      <c r="BY62" s="195">
        <f t="shared" si="2"/>
        <v>195410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3881249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1055736</v>
      </c>
      <c r="AK63" s="185"/>
      <c r="AL63" s="185"/>
      <c r="AM63" s="185">
        <v>295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13017</v>
      </c>
      <c r="BL63" s="185"/>
      <c r="BM63" s="185"/>
      <c r="BN63" s="185">
        <v>215056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1284104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156149</v>
      </c>
      <c r="I64" s="185">
        <v>33392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331158</v>
      </c>
      <c r="AC64" s="185"/>
      <c r="AD64" s="185"/>
      <c r="AE64" s="185"/>
      <c r="AF64" s="185"/>
      <c r="AG64" s="185"/>
      <c r="AH64" s="185"/>
      <c r="AI64" s="185"/>
      <c r="AJ64" s="185">
        <v>2170</v>
      </c>
      <c r="AK64" s="185"/>
      <c r="AL64" s="185"/>
      <c r="AM64" s="185">
        <v>6412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724894</v>
      </c>
      <c r="AZ64" s="185"/>
      <c r="BA64" s="185"/>
      <c r="BB64" s="185">
        <v>3530</v>
      </c>
      <c r="BC64" s="185"/>
      <c r="BD64" s="185"/>
      <c r="BE64" s="185">
        <v>47930</v>
      </c>
      <c r="BF64" s="185">
        <v>58254</v>
      </c>
      <c r="BG64" s="185">
        <v>1660</v>
      </c>
      <c r="BH64" s="185">
        <v>4158</v>
      </c>
      <c r="BI64" s="185"/>
      <c r="BJ64" s="185">
        <v>2972</v>
      </c>
      <c r="BK64" s="185">
        <v>3216</v>
      </c>
      <c r="BL64" s="185">
        <v>8668</v>
      </c>
      <c r="BM64" s="185"/>
      <c r="BN64" s="185">
        <v>10717</v>
      </c>
      <c r="BO64" s="185"/>
      <c r="BP64" s="185">
        <v>3785</v>
      </c>
      <c r="BQ64" s="185"/>
      <c r="BR64" s="185">
        <v>4405</v>
      </c>
      <c r="BS64" s="185"/>
      <c r="BT64" s="185"/>
      <c r="BU64" s="185"/>
      <c r="BV64" s="185">
        <v>10942</v>
      </c>
      <c r="BW64" s="185"/>
      <c r="BX64" s="185">
        <v>5408</v>
      </c>
      <c r="BY64" s="185">
        <v>9466</v>
      </c>
      <c r="BZ64" s="185"/>
      <c r="CA64" s="185"/>
      <c r="CB64" s="185"/>
      <c r="CC64" s="185"/>
      <c r="CD64" s="249" t="s">
        <v>221</v>
      </c>
      <c r="CE64" s="195">
        <f t="shared" si="0"/>
        <v>1429286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483171</v>
      </c>
      <c r="BF65" s="185">
        <v>23439</v>
      </c>
      <c r="BG65" s="185">
        <v>48541</v>
      </c>
      <c r="BH65" s="185"/>
      <c r="BI65" s="185"/>
      <c r="BJ65" s="185">
        <v>900</v>
      </c>
      <c r="BK65" s="185"/>
      <c r="BL65" s="185">
        <v>915</v>
      </c>
      <c r="BM65" s="185"/>
      <c r="BN65" s="185">
        <v>68229</v>
      </c>
      <c r="BO65" s="185"/>
      <c r="BP65" s="185">
        <v>1250</v>
      </c>
      <c r="BQ65" s="185"/>
      <c r="BR65" s="185"/>
      <c r="BS65" s="185"/>
      <c r="BT65" s="185"/>
      <c r="BU65" s="185"/>
      <c r="BV65" s="185"/>
      <c r="BW65" s="185"/>
      <c r="BX65" s="185"/>
      <c r="BY65" s="185">
        <v>915</v>
      </c>
      <c r="BZ65" s="185"/>
      <c r="CA65" s="185"/>
      <c r="CB65" s="185"/>
      <c r="CC65" s="185"/>
      <c r="CD65" s="249" t="s">
        <v>221</v>
      </c>
      <c r="CE65" s="195">
        <f t="shared" si="0"/>
        <v>627360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v>-260577</v>
      </c>
      <c r="I66" s="184">
        <v>-83491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137882</v>
      </c>
      <c r="V66" s="185"/>
      <c r="W66" s="185"/>
      <c r="X66" s="185"/>
      <c r="Y66" s="185"/>
      <c r="Z66" s="185"/>
      <c r="AA66" s="185"/>
      <c r="AB66" s="185">
        <v>632641</v>
      </c>
      <c r="AC66" s="185"/>
      <c r="AD66" s="185"/>
      <c r="AE66" s="185"/>
      <c r="AF66" s="185"/>
      <c r="AG66" s="185"/>
      <c r="AH66" s="185"/>
      <c r="AI66" s="185"/>
      <c r="AJ66" s="185">
        <v>4</v>
      </c>
      <c r="AK66" s="185"/>
      <c r="AL66" s="185"/>
      <c r="AM66" s="185">
        <v>315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55167</v>
      </c>
      <c r="AZ66" s="185"/>
      <c r="BA66" s="185">
        <v>211525</v>
      </c>
      <c r="BB66" s="185">
        <v>71329</v>
      </c>
      <c r="BC66" s="185"/>
      <c r="BD66" s="185"/>
      <c r="BE66" s="185">
        <v>213733</v>
      </c>
      <c r="BF66" s="185">
        <v>-10217</v>
      </c>
      <c r="BG66" s="185">
        <v>659</v>
      </c>
      <c r="BH66" s="185">
        <v>22377</v>
      </c>
      <c r="BI66" s="185"/>
      <c r="BJ66" s="185"/>
      <c r="BK66" s="185">
        <v>3863</v>
      </c>
      <c r="BL66" s="185">
        <v>305</v>
      </c>
      <c r="BM66" s="185"/>
      <c r="BN66" s="185">
        <v>41778</v>
      </c>
      <c r="BO66" s="185"/>
      <c r="BP66" s="185">
        <v>2424</v>
      </c>
      <c r="BQ66" s="185"/>
      <c r="BR66" s="185">
        <v>2211</v>
      </c>
      <c r="BS66" s="185"/>
      <c r="BT66" s="185"/>
      <c r="BU66" s="185"/>
      <c r="BV66" s="185">
        <v>156655</v>
      </c>
      <c r="BW66" s="185"/>
      <c r="BX66" s="185"/>
      <c r="BY66" s="185">
        <v>865</v>
      </c>
      <c r="BZ66" s="185"/>
      <c r="CA66" s="185"/>
      <c r="CB66" s="185"/>
      <c r="CC66" s="185"/>
      <c r="CD66" s="249" t="s">
        <v>221</v>
      </c>
      <c r="CE66" s="195">
        <f t="shared" si="0"/>
        <v>1199448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329918</v>
      </c>
      <c r="I67" s="195">
        <f t="shared" si="3"/>
        <v>126922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9252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55196</v>
      </c>
      <c r="AK67" s="195">
        <f t="shared" si="3"/>
        <v>0</v>
      </c>
      <c r="AL67" s="195">
        <f t="shared" si="3"/>
        <v>0</v>
      </c>
      <c r="AM67" s="195">
        <f t="shared" si="3"/>
        <v>6495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71752</v>
      </c>
      <c r="AZ67" s="195">
        <f>ROUND(AZ51+AZ52,0)</f>
        <v>0</v>
      </c>
      <c r="BA67" s="195">
        <f>ROUND(BA51+BA52,0)</f>
        <v>0</v>
      </c>
      <c r="BB67" s="195">
        <f t="shared" si="3"/>
        <v>17272</v>
      </c>
      <c r="BC67" s="195">
        <f t="shared" si="3"/>
        <v>0</v>
      </c>
      <c r="BD67" s="195">
        <f t="shared" si="3"/>
        <v>0</v>
      </c>
      <c r="BE67" s="195">
        <f t="shared" si="3"/>
        <v>344221</v>
      </c>
      <c r="BF67" s="195">
        <f t="shared" si="3"/>
        <v>21249</v>
      </c>
      <c r="BG67" s="195">
        <f t="shared" si="3"/>
        <v>0</v>
      </c>
      <c r="BH67" s="195">
        <f t="shared" si="3"/>
        <v>6045</v>
      </c>
      <c r="BI67" s="195">
        <f t="shared" si="3"/>
        <v>0</v>
      </c>
      <c r="BJ67" s="195">
        <f t="shared" si="3"/>
        <v>13203</v>
      </c>
      <c r="BK67" s="195">
        <f t="shared" si="3"/>
        <v>13534</v>
      </c>
      <c r="BL67" s="195">
        <f t="shared" si="3"/>
        <v>51683</v>
      </c>
      <c r="BM67" s="195">
        <f t="shared" si="3"/>
        <v>0</v>
      </c>
      <c r="BN67" s="195">
        <f t="shared" si="3"/>
        <v>373993</v>
      </c>
      <c r="BO67" s="195">
        <f t="shared" si="3"/>
        <v>0</v>
      </c>
      <c r="BP67" s="195">
        <f t="shared" si="3"/>
        <v>7238</v>
      </c>
      <c r="BQ67" s="195">
        <f t="shared" ref="BQ67:CC67" si="4">ROUND(BQ51+BQ52,0)</f>
        <v>0</v>
      </c>
      <c r="BR67" s="195">
        <f t="shared" si="4"/>
        <v>4308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33391</v>
      </c>
      <c r="BW67" s="195">
        <f t="shared" si="4"/>
        <v>0</v>
      </c>
      <c r="BX67" s="195">
        <f t="shared" si="4"/>
        <v>2863</v>
      </c>
      <c r="BY67" s="195">
        <f t="shared" si="4"/>
        <v>25265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1513800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11756</v>
      </c>
      <c r="I68" s="184">
        <v>2098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1996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1393</v>
      </c>
      <c r="AZ68" s="185"/>
      <c r="BA68" s="185"/>
      <c r="BB68" s="185"/>
      <c r="BC68" s="185"/>
      <c r="BD68" s="185"/>
      <c r="BE68" s="185">
        <v>16878</v>
      </c>
      <c r="BF68" s="185"/>
      <c r="BG68" s="185"/>
      <c r="BH68" s="185"/>
      <c r="BI68" s="185"/>
      <c r="BJ68" s="185">
        <v>1540</v>
      </c>
      <c r="BK68" s="185"/>
      <c r="BL68" s="185">
        <v>5014</v>
      </c>
      <c r="BM68" s="185"/>
      <c r="BN68" s="185">
        <v>12855</v>
      </c>
      <c r="BO68" s="185"/>
      <c r="BP68" s="185"/>
      <c r="BQ68" s="185"/>
      <c r="BR68" s="185"/>
      <c r="BS68" s="185"/>
      <c r="BT68" s="185"/>
      <c r="BU68" s="185"/>
      <c r="BV68" s="185">
        <v>2724</v>
      </c>
      <c r="BW68" s="185"/>
      <c r="BX68" s="185"/>
      <c r="BY68" s="185">
        <v>2040</v>
      </c>
      <c r="BZ68" s="185"/>
      <c r="CA68" s="185"/>
      <c r="CB68" s="185"/>
      <c r="CC68" s="185"/>
      <c r="CD68" s="249" t="s">
        <v>221</v>
      </c>
      <c r="CE68" s="195">
        <f t="shared" si="0"/>
        <v>58294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>
        <v>122350</v>
      </c>
      <c r="I69" s="185">
        <v>18081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>
        <v>30298</v>
      </c>
      <c r="AK69" s="185"/>
      <c r="AL69" s="185"/>
      <c r="AM69" s="185">
        <v>2480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1792</v>
      </c>
      <c r="AZ69" s="185"/>
      <c r="BA69" s="185"/>
      <c r="BB69" s="185">
        <v>5844</v>
      </c>
      <c r="BC69" s="185"/>
      <c r="BD69" s="185"/>
      <c r="BE69" s="185">
        <v>722</v>
      </c>
      <c r="BF69" s="185">
        <v>2424</v>
      </c>
      <c r="BG69" s="185"/>
      <c r="BH69" s="224"/>
      <c r="BI69" s="185"/>
      <c r="BJ69" s="185">
        <v>3061</v>
      </c>
      <c r="BK69" s="185">
        <v>9</v>
      </c>
      <c r="BL69" s="185">
        <v>17400</v>
      </c>
      <c r="BM69" s="185"/>
      <c r="BN69" s="185">
        <v>215432</v>
      </c>
      <c r="BO69" s="185"/>
      <c r="BP69" s="185">
        <v>85836</v>
      </c>
      <c r="BQ69" s="185"/>
      <c r="BR69" s="185">
        <v>31693</v>
      </c>
      <c r="BS69" s="185"/>
      <c r="BT69" s="185"/>
      <c r="BU69" s="185"/>
      <c r="BV69" s="185">
        <v>6991</v>
      </c>
      <c r="BW69" s="185"/>
      <c r="BX69" s="185">
        <v>177</v>
      </c>
      <c r="BY69" s="185">
        <v>9843</v>
      </c>
      <c r="BZ69" s="185"/>
      <c r="CA69" s="185"/>
      <c r="CB69" s="185"/>
      <c r="CC69" s="185"/>
      <c r="CD69" s="188">
        <v>2379699</v>
      </c>
      <c r="CE69" s="195">
        <f t="shared" si="0"/>
        <v>2934132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10374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10374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9766245</v>
      </c>
      <c r="I71" s="195">
        <f t="shared" si="5"/>
        <v>3311452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137882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973051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4676625</v>
      </c>
      <c r="AK71" s="195">
        <f t="shared" si="6"/>
        <v>0</v>
      </c>
      <c r="AL71" s="195">
        <f t="shared" si="6"/>
        <v>0</v>
      </c>
      <c r="AM71" s="195">
        <f t="shared" si="6"/>
        <v>374706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1559327</v>
      </c>
      <c r="AZ71" s="195">
        <f t="shared" si="6"/>
        <v>0</v>
      </c>
      <c r="BA71" s="195">
        <f t="shared" si="6"/>
        <v>211525</v>
      </c>
      <c r="BB71" s="195">
        <f t="shared" si="6"/>
        <v>1740244</v>
      </c>
      <c r="BC71" s="195">
        <f t="shared" si="6"/>
        <v>0</v>
      </c>
      <c r="BD71" s="195">
        <f t="shared" si="6"/>
        <v>0</v>
      </c>
      <c r="BE71" s="195">
        <f t="shared" si="6"/>
        <v>1435916</v>
      </c>
      <c r="BF71" s="195">
        <f t="shared" si="6"/>
        <v>637076</v>
      </c>
      <c r="BG71" s="195">
        <f t="shared" si="6"/>
        <v>50860</v>
      </c>
      <c r="BH71" s="195">
        <f t="shared" si="6"/>
        <v>140280</v>
      </c>
      <c r="BI71" s="195">
        <f t="shared" si="6"/>
        <v>0</v>
      </c>
      <c r="BJ71" s="195">
        <f t="shared" si="6"/>
        <v>384221</v>
      </c>
      <c r="BK71" s="195">
        <f t="shared" si="6"/>
        <v>417387</v>
      </c>
      <c r="BL71" s="195">
        <f t="shared" si="6"/>
        <v>1102098</v>
      </c>
      <c r="BM71" s="195">
        <f t="shared" si="6"/>
        <v>0</v>
      </c>
      <c r="BN71" s="195">
        <f t="shared" si="6"/>
        <v>1815140</v>
      </c>
      <c r="BO71" s="195">
        <f t="shared" si="6"/>
        <v>0</v>
      </c>
      <c r="BP71" s="195">
        <f t="shared" ref="BP71:CC71" si="7">SUM(BP61:BP69)-BP70</f>
        <v>345047</v>
      </c>
      <c r="BQ71" s="195">
        <f t="shared" si="7"/>
        <v>0</v>
      </c>
      <c r="BR71" s="195">
        <f t="shared" si="7"/>
        <v>238734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487518</v>
      </c>
      <c r="BW71" s="195">
        <f t="shared" si="7"/>
        <v>0</v>
      </c>
      <c r="BX71" s="195">
        <f t="shared" si="7"/>
        <v>479578</v>
      </c>
      <c r="BY71" s="195">
        <f t="shared" si="7"/>
        <v>1303674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2379699</v>
      </c>
      <c r="CE71" s="195">
        <f>SUM(CE61:CE69)-CE70</f>
        <v>33968285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60659900</v>
      </c>
      <c r="I73" s="185">
        <v>25957700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3416341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90033941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1238400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1238400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60659900</v>
      </c>
      <c r="I75" s="195">
        <f t="shared" si="9"/>
        <v>25957700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4654741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91272341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9" t="s">
        <v>221</v>
      </c>
      <c r="CE76" s="195">
        <f t="shared" si="8"/>
        <v>114201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>
        <v>86778</v>
      </c>
      <c r="I77" s="184">
        <v>37095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123873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4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39118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>
        <v>28680</v>
      </c>
      <c r="I79" s="184">
        <v>12370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41050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0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1274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1507</v>
      </c>
      <c r="D111" s="174">
        <v>28926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1325</v>
      </c>
      <c r="D113" s="174">
        <v>12365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44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5" customHeight="1" x14ac:dyDescent="0.3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468</v>
      </c>
      <c r="C138" s="189">
        <v>721</v>
      </c>
      <c r="D138" s="174">
        <v>318</v>
      </c>
      <c r="E138" s="175">
        <f>SUM(B138:D138)</f>
        <v>1507</v>
      </c>
    </row>
    <row r="139" spans="1:6" ht="12.65" customHeight="1" x14ac:dyDescent="0.3">
      <c r="A139" s="173" t="s">
        <v>215</v>
      </c>
      <c r="B139" s="174">
        <v>12805</v>
      </c>
      <c r="C139" s="189">
        <v>13102</v>
      </c>
      <c r="D139" s="174">
        <v>3019</v>
      </c>
      <c r="E139" s="175">
        <f>SUM(B139:D139)</f>
        <v>28926</v>
      </c>
    </row>
    <row r="140" spans="1:6" ht="12.65" customHeight="1" x14ac:dyDescent="0.3">
      <c r="A140" s="173" t="s">
        <v>298</v>
      </c>
      <c r="B140" s="174">
        <v>120</v>
      </c>
      <c r="C140" s="174">
        <v>0</v>
      </c>
      <c r="D140" s="174">
        <v>427</v>
      </c>
      <c r="E140" s="175">
        <f>SUM(B140:D140)</f>
        <v>547</v>
      </c>
    </row>
    <row r="141" spans="1:6" ht="12.65" customHeight="1" x14ac:dyDescent="0.3">
      <c r="A141" s="173" t="s">
        <v>245</v>
      </c>
      <c r="B141" s="174">
        <f>26845700+1476828</f>
        <v>28322528</v>
      </c>
      <c r="C141" s="174">
        <f>27484400+1463669</f>
        <v>28948069</v>
      </c>
      <c r="D141" s="174">
        <f>6157700+178400+475844</f>
        <v>6811944</v>
      </c>
      <c r="E141" s="175">
        <f>SUM(B141:D141)</f>
        <v>64082541</v>
      </c>
      <c r="F141" s="199"/>
    </row>
    <row r="142" spans="1:6" ht="12.65" customHeight="1" x14ac:dyDescent="0.3">
      <c r="A142" s="173" t="s">
        <v>246</v>
      </c>
      <c r="B142" s="174">
        <v>73800</v>
      </c>
      <c r="C142" s="189">
        <v>0</v>
      </c>
      <c r="D142" s="174">
        <f>4200+353250</f>
        <v>357450</v>
      </c>
      <c r="E142" s="175">
        <f>SUM(B142:D142)</f>
        <v>431250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587</v>
      </c>
      <c r="C150" s="189">
        <v>306</v>
      </c>
      <c r="D150" s="174">
        <v>432</v>
      </c>
      <c r="E150" s="175">
        <f>SUM(B150:D150)</f>
        <v>1325</v>
      </c>
    </row>
    <row r="151" spans="1:5" ht="12.65" customHeight="1" x14ac:dyDescent="0.3">
      <c r="A151" s="173" t="s">
        <v>215</v>
      </c>
      <c r="B151" s="174">
        <v>7646</v>
      </c>
      <c r="C151" s="189">
        <v>1873</v>
      </c>
      <c r="D151" s="174">
        <f>2690+156</f>
        <v>2846</v>
      </c>
      <c r="E151" s="175">
        <f>SUM(B151:D151)</f>
        <v>12365</v>
      </c>
    </row>
    <row r="152" spans="1:5" ht="12.65" customHeight="1" x14ac:dyDescent="0.3">
      <c r="A152" s="173" t="s">
        <v>298</v>
      </c>
      <c r="B152" s="174">
        <v>1050</v>
      </c>
      <c r="C152" s="189">
        <v>0</v>
      </c>
      <c r="D152" s="174">
        <f>816+122</f>
        <v>938</v>
      </c>
      <c r="E152" s="175">
        <f>SUM(B152:D152)</f>
        <v>1988</v>
      </c>
    </row>
    <row r="153" spans="1:5" ht="12.65" customHeight="1" x14ac:dyDescent="0.3">
      <c r="A153" s="173" t="s">
        <v>245</v>
      </c>
      <c r="B153" s="174">
        <v>16060600</v>
      </c>
      <c r="C153" s="189">
        <v>3922700</v>
      </c>
      <c r="D153" s="174">
        <f>327500+5640600</f>
        <v>5968100</v>
      </c>
      <c r="E153" s="175">
        <f>SUM(B153:D153)</f>
        <v>25951400</v>
      </c>
    </row>
    <row r="154" spans="1:5" ht="12.65" customHeight="1" x14ac:dyDescent="0.3">
      <c r="A154" s="173" t="s">
        <v>246</v>
      </c>
      <c r="B154" s="174">
        <v>418350</v>
      </c>
      <c r="C154" s="189">
        <v>0</v>
      </c>
      <c r="D154" s="174">
        <f>40125+348675</f>
        <v>388800</v>
      </c>
      <c r="E154" s="175">
        <f>SUM(B154:D154)</f>
        <v>807150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1434393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125554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612688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1509118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297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114030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85169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3881249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58294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58294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363721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57492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421213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63909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1894577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1958486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3880000</v>
      </c>
      <c r="C195" s="189"/>
      <c r="D195" s="174"/>
      <c r="E195" s="175">
        <f t="shared" ref="E195:E203" si="10">SUM(B195:C195)-D195</f>
        <v>3880000</v>
      </c>
    </row>
    <row r="196" spans="1:8" ht="12.65" customHeight="1" x14ac:dyDescent="0.3">
      <c r="A196" s="173" t="s">
        <v>333</v>
      </c>
      <c r="B196" s="174">
        <v>757201.22</v>
      </c>
      <c r="C196" s="189">
        <v>7700</v>
      </c>
      <c r="D196" s="174"/>
      <c r="E196" s="175">
        <f t="shared" si="10"/>
        <v>764901.22</v>
      </c>
    </row>
    <row r="197" spans="1:8" ht="12.65" customHeight="1" x14ac:dyDescent="0.3">
      <c r="A197" s="173" t="s">
        <v>334</v>
      </c>
      <c r="B197" s="174">
        <v>5591000</v>
      </c>
      <c r="C197" s="189"/>
      <c r="D197" s="174"/>
      <c r="E197" s="175">
        <f t="shared" si="10"/>
        <v>5591000</v>
      </c>
    </row>
    <row r="198" spans="1:8" ht="12.65" customHeight="1" x14ac:dyDescent="0.3">
      <c r="A198" s="173" t="s">
        <v>335</v>
      </c>
      <c r="B198" s="174">
        <v>16259368</v>
      </c>
      <c r="C198" s="189">
        <v>66854</v>
      </c>
      <c r="D198" s="174"/>
      <c r="E198" s="175">
        <f t="shared" si="10"/>
        <v>16326222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975600</v>
      </c>
      <c r="C200" s="189">
        <v>150851</v>
      </c>
      <c r="D200" s="174"/>
      <c r="E200" s="175">
        <f t="shared" si="10"/>
        <v>1126451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-4217</v>
      </c>
      <c r="C203" s="189">
        <v>1267351</v>
      </c>
      <c r="D203" s="174"/>
      <c r="E203" s="175">
        <f t="shared" si="10"/>
        <v>1263134</v>
      </c>
    </row>
    <row r="204" spans="1:8" ht="12.65" customHeight="1" x14ac:dyDescent="0.3">
      <c r="A204" s="173" t="s">
        <v>203</v>
      </c>
      <c r="B204" s="175">
        <f>SUM(B195:B203)</f>
        <v>27458952.219999999</v>
      </c>
      <c r="C204" s="191">
        <f>SUM(C195:C203)</f>
        <v>1492756</v>
      </c>
      <c r="D204" s="175">
        <f>SUM(D195:D203)</f>
        <v>0</v>
      </c>
      <c r="E204" s="175">
        <f>SUM(E195:E203)</f>
        <v>28951708.219999999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374485</v>
      </c>
      <c r="C209" s="189">
        <v>76105</v>
      </c>
      <c r="D209" s="174"/>
      <c r="E209" s="175">
        <f t="shared" ref="E209:E216" si="11">SUM(B209:C209)-D209</f>
        <v>450590</v>
      </c>
      <c r="H209" s="259"/>
    </row>
    <row r="210" spans="1:8" ht="12.65" customHeight="1" x14ac:dyDescent="0.3">
      <c r="A210" s="173" t="s">
        <v>334</v>
      </c>
      <c r="B210" s="174">
        <v>947365</v>
      </c>
      <c r="C210" s="189">
        <v>186367</v>
      </c>
      <c r="D210" s="174"/>
      <c r="E210" s="175">
        <f t="shared" si="11"/>
        <v>1133732</v>
      </c>
      <c r="H210" s="259"/>
    </row>
    <row r="211" spans="1:8" ht="12.65" customHeight="1" x14ac:dyDescent="0.3">
      <c r="A211" s="173" t="s">
        <v>335</v>
      </c>
      <c r="B211" s="174">
        <v>3472786</v>
      </c>
      <c r="C211" s="189">
        <v>1122862</v>
      </c>
      <c r="D211" s="174"/>
      <c r="E211" s="175">
        <f t="shared" si="11"/>
        <v>4595648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564068</v>
      </c>
      <c r="C213" s="189">
        <v>128466</v>
      </c>
      <c r="D213" s="174"/>
      <c r="E213" s="175">
        <f t="shared" si="11"/>
        <v>692534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5358704</v>
      </c>
      <c r="C217" s="191">
        <f>SUM(C208:C216)</f>
        <v>1513800</v>
      </c>
      <c r="D217" s="175">
        <f>SUM(D208:D216)</f>
        <v>0</v>
      </c>
      <c r="E217" s="175">
        <f>SUM(E208:E216)</f>
        <v>6872504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7" t="s">
        <v>1255</v>
      </c>
      <c r="C220" s="287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678545</v>
      </c>
      <c r="D221" s="172">
        <f>C221</f>
        <v>678545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22543402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21147525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7203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749415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5668233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662283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50778061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128733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12740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141473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18518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133400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151918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51749997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-70504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12868638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5740996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99847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92091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7249076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764901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16326222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1126451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1263134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28951708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6872504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22079204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29328280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928869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1538974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53186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172707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-256770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361998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2798964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15275776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11253540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29328280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29328280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86617600+3416341</f>
        <v>90033941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1238400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91272341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678545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50778061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141473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18518+133400</f>
        <v>151918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51749997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39522344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10374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10374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39532718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21050986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3881249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1284104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1429286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627360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1199448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1513800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58294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f>363721+57492</f>
        <v>421213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1894577+63909</f>
        <v>1958486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554433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33978659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5554059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5554059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5554059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Cascade Behavioral Hospital   H-0     FYE 12/31/2019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1507</v>
      </c>
      <c r="C414" s="194">
        <f>E138</f>
        <v>1507</v>
      </c>
      <c r="D414" s="179"/>
    </row>
    <row r="415" spans="1:5" ht="12.65" customHeight="1" x14ac:dyDescent="0.3">
      <c r="A415" s="179" t="s">
        <v>464</v>
      </c>
      <c r="B415" s="179">
        <f>D111</f>
        <v>28926</v>
      </c>
      <c r="C415" s="179">
        <f>E139</f>
        <v>28926</v>
      </c>
      <c r="D415" s="194">
        <f>SUM(C59:H59)+N59</f>
        <v>28926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1325</v>
      </c>
      <c r="C420" s="179">
        <f>E150</f>
        <v>1325</v>
      </c>
      <c r="D420" s="179"/>
    </row>
    <row r="421" spans="1:7" ht="12.65" customHeight="1" x14ac:dyDescent="0.3">
      <c r="A421" s="179" t="s">
        <v>468</v>
      </c>
      <c r="B421" s="179">
        <f>D113</f>
        <v>12365</v>
      </c>
      <c r="C421" s="179">
        <f>E151</f>
        <v>12365</v>
      </c>
      <c r="D421" s="179">
        <f>I59</f>
        <v>12365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21050986</v>
      </c>
      <c r="C427" s="179">
        <f t="shared" ref="C427:C434" si="13">CE61</f>
        <v>21050986</v>
      </c>
      <c r="D427" s="179"/>
    </row>
    <row r="428" spans="1:7" ht="12.65" customHeight="1" x14ac:dyDescent="0.3">
      <c r="A428" s="179" t="s">
        <v>3</v>
      </c>
      <c r="B428" s="179">
        <f t="shared" si="12"/>
        <v>3881249</v>
      </c>
      <c r="C428" s="179">
        <f t="shared" si="13"/>
        <v>3881249</v>
      </c>
      <c r="D428" s="179">
        <f>D173</f>
        <v>3881249</v>
      </c>
    </row>
    <row r="429" spans="1:7" ht="12.65" customHeight="1" x14ac:dyDescent="0.3">
      <c r="A429" s="179" t="s">
        <v>236</v>
      </c>
      <c r="B429" s="179">
        <f t="shared" si="12"/>
        <v>1284104</v>
      </c>
      <c r="C429" s="179">
        <f t="shared" si="13"/>
        <v>1284104</v>
      </c>
      <c r="D429" s="179"/>
    </row>
    <row r="430" spans="1:7" ht="12.65" customHeight="1" x14ac:dyDescent="0.3">
      <c r="A430" s="179" t="s">
        <v>237</v>
      </c>
      <c r="B430" s="179">
        <f t="shared" si="12"/>
        <v>1429286</v>
      </c>
      <c r="C430" s="179">
        <f t="shared" si="13"/>
        <v>1429286</v>
      </c>
      <c r="D430" s="179"/>
    </row>
    <row r="431" spans="1:7" ht="12.65" customHeight="1" x14ac:dyDescent="0.3">
      <c r="A431" s="179" t="s">
        <v>444</v>
      </c>
      <c r="B431" s="179">
        <f t="shared" si="12"/>
        <v>627360</v>
      </c>
      <c r="C431" s="179">
        <f t="shared" si="13"/>
        <v>627360</v>
      </c>
      <c r="D431" s="179"/>
    </row>
    <row r="432" spans="1:7" ht="12.65" customHeight="1" x14ac:dyDescent="0.3">
      <c r="A432" s="179" t="s">
        <v>445</v>
      </c>
      <c r="B432" s="179">
        <f t="shared" si="12"/>
        <v>1199448</v>
      </c>
      <c r="C432" s="179">
        <f t="shared" si="13"/>
        <v>1199448</v>
      </c>
      <c r="D432" s="179"/>
    </row>
    <row r="433" spans="1:7" ht="12.65" customHeight="1" x14ac:dyDescent="0.3">
      <c r="A433" s="179" t="s">
        <v>6</v>
      </c>
      <c r="B433" s="179">
        <f t="shared" si="12"/>
        <v>1513800</v>
      </c>
      <c r="C433" s="179">
        <f t="shared" si="13"/>
        <v>1513800</v>
      </c>
      <c r="D433" s="179">
        <f>C217</f>
        <v>1513800</v>
      </c>
    </row>
    <row r="434" spans="1:7" ht="12.65" customHeight="1" x14ac:dyDescent="0.3">
      <c r="A434" s="179" t="s">
        <v>474</v>
      </c>
      <c r="B434" s="179">
        <f t="shared" si="12"/>
        <v>58294</v>
      </c>
      <c r="C434" s="179">
        <f t="shared" si="13"/>
        <v>58294</v>
      </c>
      <c r="D434" s="179">
        <f>D177</f>
        <v>58294</v>
      </c>
    </row>
    <row r="435" spans="1:7" ht="12.65" customHeight="1" x14ac:dyDescent="0.3">
      <c r="A435" s="179" t="s">
        <v>447</v>
      </c>
      <c r="B435" s="179">
        <f t="shared" si="12"/>
        <v>421213</v>
      </c>
      <c r="C435" s="179"/>
      <c r="D435" s="179">
        <f>D181</f>
        <v>421213</v>
      </c>
    </row>
    <row r="436" spans="1:7" ht="12.65" customHeight="1" x14ac:dyDescent="0.3">
      <c r="A436" s="179" t="s">
        <v>475</v>
      </c>
      <c r="B436" s="179">
        <f t="shared" si="12"/>
        <v>1958486</v>
      </c>
      <c r="C436" s="179"/>
      <c r="D436" s="179">
        <f>D186</f>
        <v>1958486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2379699</v>
      </c>
      <c r="C438" s="194">
        <f>CD69</f>
        <v>2379699</v>
      </c>
      <c r="D438" s="194">
        <f>D181+D186+D190</f>
        <v>2379699</v>
      </c>
    </row>
    <row r="439" spans="1:7" ht="12.65" customHeight="1" x14ac:dyDescent="0.3">
      <c r="A439" s="179" t="s">
        <v>451</v>
      </c>
      <c r="B439" s="194">
        <f>C389</f>
        <v>554433</v>
      </c>
      <c r="C439" s="194">
        <f>SUM(C69:CC69)</f>
        <v>554433</v>
      </c>
      <c r="D439" s="179"/>
    </row>
    <row r="440" spans="1:7" ht="12.65" customHeight="1" x14ac:dyDescent="0.3">
      <c r="A440" s="179" t="s">
        <v>477</v>
      </c>
      <c r="B440" s="194">
        <f>B438+B439</f>
        <v>2934132</v>
      </c>
      <c r="C440" s="194">
        <f>CE69</f>
        <v>2934132</v>
      </c>
      <c r="D440" s="179"/>
    </row>
    <row r="441" spans="1:7" ht="12.65" customHeight="1" x14ac:dyDescent="0.3">
      <c r="A441" s="179" t="s">
        <v>478</v>
      </c>
      <c r="B441" s="179">
        <f>D390</f>
        <v>33978659</v>
      </c>
      <c r="C441" s="179">
        <f>SUM(C427:C437)+C440</f>
        <v>33978659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678545</v>
      </c>
      <c r="C444" s="179">
        <f>C363</f>
        <v>678545</v>
      </c>
      <c r="D444" s="179"/>
    </row>
    <row r="445" spans="1:7" ht="12.65" customHeight="1" x14ac:dyDescent="0.3">
      <c r="A445" s="179" t="s">
        <v>343</v>
      </c>
      <c r="B445" s="179">
        <f>D229</f>
        <v>50778061</v>
      </c>
      <c r="C445" s="179">
        <f>C364</f>
        <v>50778061</v>
      </c>
      <c r="D445" s="179"/>
    </row>
    <row r="446" spans="1:7" ht="12.65" customHeight="1" x14ac:dyDescent="0.3">
      <c r="A446" s="179" t="s">
        <v>351</v>
      </c>
      <c r="B446" s="179">
        <f>D236</f>
        <v>141473</v>
      </c>
      <c r="C446" s="179">
        <f>C365</f>
        <v>141473</v>
      </c>
      <c r="D446" s="179"/>
    </row>
    <row r="447" spans="1:7" ht="12.65" customHeight="1" x14ac:dyDescent="0.3">
      <c r="A447" s="179" t="s">
        <v>356</v>
      </c>
      <c r="B447" s="179">
        <f>D240</f>
        <v>151918</v>
      </c>
      <c r="C447" s="179">
        <f>C366</f>
        <v>151918</v>
      </c>
      <c r="D447" s="179"/>
    </row>
    <row r="448" spans="1:7" ht="12.65" customHeight="1" x14ac:dyDescent="0.3">
      <c r="A448" s="179" t="s">
        <v>358</v>
      </c>
      <c r="B448" s="179">
        <f>D242</f>
        <v>51749997</v>
      </c>
      <c r="C448" s="179">
        <f>D367</f>
        <v>51749997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128733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12740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10374</v>
      </c>
      <c r="C458" s="194">
        <f>CE70</f>
        <v>10374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90033941</v>
      </c>
      <c r="C463" s="194">
        <f>CE73</f>
        <v>90033941</v>
      </c>
      <c r="D463" s="194">
        <f>E141+E147+E153</f>
        <v>90033941</v>
      </c>
    </row>
    <row r="464" spans="1:7" ht="12.65" customHeight="1" x14ac:dyDescent="0.3">
      <c r="A464" s="179" t="s">
        <v>246</v>
      </c>
      <c r="B464" s="194">
        <f>C360</f>
        <v>1238400</v>
      </c>
      <c r="C464" s="194">
        <f>CE74</f>
        <v>1238400</v>
      </c>
      <c r="D464" s="194">
        <f>E142+E148+E154</f>
        <v>1238400</v>
      </c>
    </row>
    <row r="465" spans="1:7" ht="12.65" customHeight="1" x14ac:dyDescent="0.3">
      <c r="A465" s="179" t="s">
        <v>247</v>
      </c>
      <c r="B465" s="194">
        <f>D361</f>
        <v>91272341</v>
      </c>
      <c r="C465" s="194">
        <f>CE75</f>
        <v>91272341</v>
      </c>
      <c r="D465" s="194">
        <f>D463+D464</f>
        <v>91272341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5" customHeight="1" x14ac:dyDescent="0.3">
      <c r="A469" s="179" t="s">
        <v>333</v>
      </c>
      <c r="B469" s="179">
        <f t="shared" si="14"/>
        <v>764901</v>
      </c>
      <c r="C469" s="179">
        <f>E196</f>
        <v>764901.22</v>
      </c>
      <c r="D469" s="179"/>
    </row>
    <row r="470" spans="1:7" ht="12.65" customHeight="1" x14ac:dyDescent="0.3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5" customHeight="1" x14ac:dyDescent="0.3">
      <c r="A471" s="179" t="s">
        <v>494</v>
      </c>
      <c r="B471" s="179">
        <f t="shared" si="14"/>
        <v>16326222</v>
      </c>
      <c r="C471" s="179">
        <f>E198</f>
        <v>16326222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1126451</v>
      </c>
      <c r="C473" s="179">
        <f>SUM(E200:E201)</f>
        <v>1126451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1263134</v>
      </c>
      <c r="C475" s="179">
        <f>E203</f>
        <v>1263134</v>
      </c>
      <c r="D475" s="179"/>
    </row>
    <row r="476" spans="1:7" ht="12.65" customHeight="1" x14ac:dyDescent="0.3">
      <c r="A476" s="179" t="s">
        <v>203</v>
      </c>
      <c r="B476" s="179">
        <f>D275</f>
        <v>28951708</v>
      </c>
      <c r="C476" s="179">
        <f>E204</f>
        <v>28951708.219999999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6872504</v>
      </c>
      <c r="C478" s="179">
        <f>E217</f>
        <v>6872504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29328280</v>
      </c>
    </row>
    <row r="482" spans="1:12" ht="12.65" customHeight="1" x14ac:dyDescent="0.3">
      <c r="A482" s="180" t="s">
        <v>499</v>
      </c>
      <c r="C482" s="180">
        <f>D339</f>
        <v>29328280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921</v>
      </c>
      <c r="B493" s="261" t="s">
        <v>1266</v>
      </c>
      <c r="C493" s="261" t="str">
        <f>RIGHT(C82,4)</f>
        <v>2019</v>
      </c>
      <c r="D493" s="261" t="s">
        <v>1266</v>
      </c>
      <c r="E493" s="261" t="str">
        <f>RIGHT(C82,4)</f>
        <v>2019</v>
      </c>
      <c r="F493" s="261" t="s">
        <v>1266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8414300</v>
      </c>
      <c r="C501" s="240">
        <f>H71</f>
        <v>9766245</v>
      </c>
      <c r="D501" s="240">
        <v>27092</v>
      </c>
      <c r="E501" s="180">
        <f>H59</f>
        <v>28926</v>
      </c>
      <c r="F501" s="263">
        <f t="shared" si="15"/>
        <v>310.58245976672083</v>
      </c>
      <c r="G501" s="263">
        <f t="shared" si="15"/>
        <v>337.62860402406142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3039219</v>
      </c>
      <c r="C502" s="240">
        <f>I71</f>
        <v>3311452</v>
      </c>
      <c r="D502" s="240">
        <v>11260</v>
      </c>
      <c r="E502" s="180">
        <f>I59</f>
        <v>12365</v>
      </c>
      <c r="F502" s="263">
        <f t="shared" si="15"/>
        <v>269.91287744227355</v>
      </c>
      <c r="G502" s="263">
        <f t="shared" si="15"/>
        <v>267.80849171047311</v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251491</v>
      </c>
      <c r="C514" s="240">
        <f>U71</f>
        <v>137882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0</v>
      </c>
      <c r="C518" s="240">
        <f>Y71</f>
        <v>0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1006890</v>
      </c>
      <c r="C521" s="240">
        <f>AB71</f>
        <v>973051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4373961</v>
      </c>
      <c r="C529" s="240">
        <f>AJ71</f>
        <v>4676625</v>
      </c>
      <c r="D529" s="240">
        <v>2591</v>
      </c>
      <c r="E529" s="180">
        <f>AJ59</f>
        <v>2535</v>
      </c>
      <c r="F529" s="263">
        <f t="shared" si="18"/>
        <v>1688.1362408336549</v>
      </c>
      <c r="G529" s="263">
        <f t="shared" si="18"/>
        <v>1844.8224852071005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244573</v>
      </c>
      <c r="C532" s="240">
        <f>AM71</f>
        <v>374706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1290365</v>
      </c>
      <c r="C544" s="240">
        <f>AY71</f>
        <v>1559327</v>
      </c>
      <c r="D544" s="240">
        <v>123629</v>
      </c>
      <c r="E544" s="180">
        <f>AY59</f>
        <v>123873</v>
      </c>
      <c r="F544" s="263">
        <f t="shared" ref="F544:G550" si="19">IF(B544=0,"",IF(D544=0,"",B544/D544))</f>
        <v>10.437397374402446</v>
      </c>
      <c r="G544" s="263">
        <f t="shared" si="19"/>
        <v>12.588110403397028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165426</v>
      </c>
      <c r="C546" s="240">
        <f>BA71</f>
        <v>211525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1291995</v>
      </c>
      <c r="C547" s="240">
        <f>BB71</f>
        <v>1740244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1456778</v>
      </c>
      <c r="C550" s="240">
        <f>BE71</f>
        <v>1435916</v>
      </c>
      <c r="D550" s="240">
        <v>114201</v>
      </c>
      <c r="E550" s="180">
        <f>BE59</f>
        <v>114201</v>
      </c>
      <c r="F550" s="263">
        <f t="shared" si="19"/>
        <v>12.756263080008056</v>
      </c>
      <c r="G550" s="263">
        <f t="shared" si="19"/>
        <v>12.573585170007268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609466</v>
      </c>
      <c r="C551" s="240">
        <f>BF71</f>
        <v>637076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30536</v>
      </c>
      <c r="C552" s="240">
        <f>BG71</f>
        <v>50860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131699</v>
      </c>
      <c r="C553" s="240">
        <f>BH71</f>
        <v>140280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355084</v>
      </c>
      <c r="C555" s="240">
        <f>BJ71</f>
        <v>384221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394215</v>
      </c>
      <c r="C556" s="240">
        <f>BK71</f>
        <v>417387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1049848</v>
      </c>
      <c r="C557" s="240">
        <f>BL71</f>
        <v>1102098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3706210</v>
      </c>
      <c r="C559" s="240">
        <f>BN71</f>
        <v>1815140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292020</v>
      </c>
      <c r="C561" s="240">
        <f>BP71</f>
        <v>345047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216976</v>
      </c>
      <c r="C563" s="240">
        <f>BR71</f>
        <v>238734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430736</v>
      </c>
      <c r="C567" s="240">
        <f>BV71</f>
        <v>487518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339748</v>
      </c>
      <c r="C569" s="240">
        <f>BX71</f>
        <v>479578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1194711</v>
      </c>
      <c r="C570" s="240">
        <f>BY71</f>
        <v>1303674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1152690</v>
      </c>
      <c r="C575" s="240">
        <f>CD71</f>
        <v>2379699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88233</v>
      </c>
      <c r="E612" s="180">
        <f>SUM(C624:D647)+SUM(C668:D713)</f>
        <v>30086225.890777826</v>
      </c>
      <c r="F612" s="180">
        <f>CE64-(AX64+BD64+BE64+BG64+BJ64+BN64+BP64+BQ64+CB64+CC64+CD64)</f>
        <v>1362222</v>
      </c>
      <c r="G612" s="180">
        <f>CE77-(AX77+AY77+BD77+BE77+BG77+BJ77+BN77+BP77+BQ77+CB77+CC77+CD77)</f>
        <v>123873</v>
      </c>
      <c r="H612" s="197">
        <f>CE60-(AX60+AY60+AZ60+BD60+BE60+BG60+BJ60+BN60+BO60+BP60+BQ60+BR60+CB60+CC60+CD60)</f>
        <v>219.57999999999998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41050</v>
      </c>
      <c r="K612" s="180">
        <f>CE75-(AW75+AX75+AY75+AZ75+BA75+BB75+BC75+BD75+BE75+BF75+BG75+BH75+BI75+BJ75+BK75+BL75+BM75+BN75+BO75+BP75+BQ75+BR75+BS75+BT75+BU75+BV75+BW75+BX75+CB75+CC75+CD75)</f>
        <v>91272341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1435916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2379699</v>
      </c>
      <c r="D615" s="266">
        <f>SUM(C614:C615)</f>
        <v>3815615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384221</v>
      </c>
      <c r="D617" s="180">
        <f>(D615/D612)*BJ76</f>
        <v>43071.781986331647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50860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1815140</v>
      </c>
      <c r="D619" s="180">
        <f>(D615/D612)*BN76</f>
        <v>1220107.687713214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345047</v>
      </c>
      <c r="D621" s="180">
        <f>(D615/D612)*BP76</f>
        <v>23611.639522627589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3882059.1092221732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1559327</v>
      </c>
      <c r="D625" s="180">
        <f>(D615/D612)*AY76</f>
        <v>234083.89145784458</v>
      </c>
      <c r="E625" s="180">
        <f>(E623/E612)*SUM(C625:D625)</f>
        <v>231405.79722550872</v>
      </c>
      <c r="F625" s="180">
        <f>(F624/F612)*AY64</f>
        <v>0</v>
      </c>
      <c r="G625" s="180">
        <f>SUM(C625:F625)</f>
        <v>2024816.6886833534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238734</v>
      </c>
      <c r="D626" s="180">
        <f>(D615/D612)*BR76</f>
        <v>14054.547334897376</v>
      </c>
      <c r="E626" s="180">
        <f>(E623/E612)*SUM(C626:D626)</f>
        <v>32617.58674720594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285406.13408210332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637076</v>
      </c>
      <c r="D629" s="180">
        <f>(D615/D612)*BF76</f>
        <v>69321.351931816898</v>
      </c>
      <c r="E629" s="180">
        <f>(E623/E612)*SUM(C629:D629)</f>
        <v>91147.23411147116</v>
      </c>
      <c r="F629" s="180">
        <f>(F624/F612)*BF64</f>
        <v>0</v>
      </c>
      <c r="G629" s="180">
        <f>(G625/G612)*BF77</f>
        <v>0</v>
      </c>
      <c r="H629" s="180">
        <f>(H628/H612)*BF60</f>
        <v>13673.706760833076</v>
      </c>
      <c r="I629" s="180">
        <f>SUM(C629:H629)</f>
        <v>811218.29280412104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211525</v>
      </c>
      <c r="D630" s="180">
        <f>(D615/D612)*BA76</f>
        <v>0</v>
      </c>
      <c r="E630" s="180">
        <f>(E623/E612)*SUM(C630:D630)</f>
        <v>27293.305450117088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238818.3054501171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1740244</v>
      </c>
      <c r="D632" s="180">
        <f>(D615/D612)*BB76</f>
        <v>56347.923622680857</v>
      </c>
      <c r="E632" s="180">
        <f>(E623/E612)*SUM(C632:D632)</f>
        <v>231816.24933529019</v>
      </c>
      <c r="F632" s="180">
        <f>(F624/F612)*BB64</f>
        <v>0</v>
      </c>
      <c r="G632" s="180">
        <f>(G625/G612)*BB77</f>
        <v>0</v>
      </c>
      <c r="H632" s="180">
        <f>(H628/H612)*BB60</f>
        <v>24500.890916511744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417387</v>
      </c>
      <c r="D635" s="180">
        <f>(D615/D612)*BK76</f>
        <v>44152.901012092982</v>
      </c>
      <c r="E635" s="180">
        <f>(E623/E612)*SUM(C635:D635)</f>
        <v>59553.00553475882</v>
      </c>
      <c r="F635" s="180">
        <f>(F624/F612)*BK64</f>
        <v>0</v>
      </c>
      <c r="G635" s="180">
        <f>(G625/G612)*BK77</f>
        <v>0</v>
      </c>
      <c r="H635" s="180">
        <f>(H628/H612)*BK60</f>
        <v>7044.8185022543039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140280</v>
      </c>
      <c r="D636" s="180">
        <f>(D615/D612)*BH76</f>
        <v>19719.611029886779</v>
      </c>
      <c r="E636" s="180">
        <f>(E623/E612)*SUM(C636:D636)</f>
        <v>20644.927340686081</v>
      </c>
      <c r="F636" s="180">
        <f>(F624/F612)*BH64</f>
        <v>0</v>
      </c>
      <c r="G636" s="180">
        <f>(G625/G612)*BH77</f>
        <v>0</v>
      </c>
      <c r="H636" s="180">
        <f>(H628/H612)*BH60</f>
        <v>1325.7776517157547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1102098</v>
      </c>
      <c r="D637" s="180">
        <f>(D615/D612)*BL76</f>
        <v>168611.32325773805</v>
      </c>
      <c r="E637" s="180">
        <f>(E623/E612)*SUM(C637:D637)</f>
        <v>163961.03391081441</v>
      </c>
      <c r="F637" s="180">
        <f>(F624/F612)*BL64</f>
        <v>0</v>
      </c>
      <c r="G637" s="180">
        <f>(G625/G612)*BL77</f>
        <v>0</v>
      </c>
      <c r="H637" s="180">
        <f>(H628/H612)*BL60</f>
        <v>18508.895843561124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487518</v>
      </c>
      <c r="D642" s="180">
        <f>(D615/D612)*BV76</f>
        <v>108933.55303571226</v>
      </c>
      <c r="E642" s="180">
        <f>(E623/E612)*SUM(C642:D642)</f>
        <v>76960.805688218432</v>
      </c>
      <c r="F642" s="180">
        <f>(F624/F612)*BV64</f>
        <v>0</v>
      </c>
      <c r="G642" s="180">
        <f>(G625/G612)*BV77</f>
        <v>0</v>
      </c>
      <c r="H642" s="180">
        <f>(H628/H612)*BV60</f>
        <v>5472.0822683562028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479578</v>
      </c>
      <c r="D644" s="180">
        <f>(D615/D612)*BX76</f>
        <v>9340.8683825779481</v>
      </c>
      <c r="E644" s="180">
        <f>(E623/E612)*SUM(C644:D644)</f>
        <v>63085.74407323623</v>
      </c>
      <c r="F644" s="180">
        <f>(F624/F612)*BX64</f>
        <v>0</v>
      </c>
      <c r="G644" s="180">
        <f>(G625/G612)*BX77</f>
        <v>0</v>
      </c>
      <c r="H644" s="180">
        <f>(H628/H612)*BX60</f>
        <v>6329.9383959369852</v>
      </c>
      <c r="I644" s="180">
        <f>(I629/I612)*BX78</f>
        <v>0</v>
      </c>
      <c r="J644" s="180">
        <f>(J630/J612)*BX79</f>
        <v>0</v>
      </c>
      <c r="K644" s="180">
        <f>SUM(C631:J644)</f>
        <v>5453415.3498020275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1303674</v>
      </c>
      <c r="D645" s="180">
        <f>(D615/D612)*BY76</f>
        <v>82424.514524044294</v>
      </c>
      <c r="E645" s="180">
        <f>(E623/E612)*SUM(C645:D645)</f>
        <v>178849.82929137594</v>
      </c>
      <c r="F645" s="180">
        <f>(F624/F612)*BY64</f>
        <v>0</v>
      </c>
      <c r="G645" s="180">
        <f>(G625/G612)*BY77</f>
        <v>0</v>
      </c>
      <c r="H645" s="180">
        <f>(H628/H612)*BY60</f>
        <v>13855.676242441123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1578804.0200578615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14728324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9766245</v>
      </c>
      <c r="D673" s="180">
        <f>(D615/D612)*H76</f>
        <v>1076318.8572869562</v>
      </c>
      <c r="E673" s="180">
        <f>(E623/E612)*SUM(C673:D673)</f>
        <v>1399028.0450033455</v>
      </c>
      <c r="F673" s="180">
        <f>(F624/F612)*H64</f>
        <v>0</v>
      </c>
      <c r="G673" s="180">
        <f>(G625/G612)*H77</f>
        <v>1418465.223338129</v>
      </c>
      <c r="H673" s="180">
        <f>(H628/H612)*H60</f>
        <v>134397.45998765592</v>
      </c>
      <c r="I673" s="180">
        <f>(I629/I612)*H78</f>
        <v>516141.2160540357</v>
      </c>
      <c r="J673" s="180">
        <f>(J630/J612)*H79</f>
        <v>166852.83800997218</v>
      </c>
      <c r="K673" s="180">
        <f>(K644/K612)*H75</f>
        <v>3624357.8958652546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3311452</v>
      </c>
      <c r="D674" s="180">
        <f>(D615/D612)*I76</f>
        <v>414068.58686659188</v>
      </c>
      <c r="E674" s="180">
        <f>(E623/E612)*SUM(C674:D674)</f>
        <v>480708.0550197346</v>
      </c>
      <c r="F674" s="180">
        <f>(F624/F612)*I64</f>
        <v>0</v>
      </c>
      <c r="G674" s="180">
        <f>(G625/G612)*I77</f>
        <v>606351.4653452246</v>
      </c>
      <c r="H674" s="180">
        <f>(H628/H612)*I60</f>
        <v>40761.163880202024</v>
      </c>
      <c r="I674" s="180">
        <f>(I629/I612)*I78</f>
        <v>198563.70861494602</v>
      </c>
      <c r="J674" s="180">
        <f>(J630/J612)*I79</f>
        <v>71965.467440144916</v>
      </c>
      <c r="K674" s="180">
        <f>(K644/K612)*I75</f>
        <v>1550942.1372851178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137882</v>
      </c>
      <c r="D686" s="180">
        <f>(D615/D612)*U76</f>
        <v>0</v>
      </c>
      <c r="E686" s="180">
        <f>(E623/E612)*SUM(C686:D686)</f>
        <v>17791.067448637485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973051</v>
      </c>
      <c r="D693" s="180">
        <f>(D615/D612)*AB76</f>
        <v>30184.843199256517</v>
      </c>
      <c r="E693" s="180">
        <f>(E623/E612)*SUM(C693:D693)</f>
        <v>129448.63400044004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4676625</v>
      </c>
      <c r="D701" s="180">
        <f>(D615/D612)*AJ76</f>
        <v>180071.1849308082</v>
      </c>
      <c r="E701" s="180">
        <f>(E623/E612)*SUM(C701:D701)</f>
        <v>626664.89754749974</v>
      </c>
      <c r="F701" s="180">
        <f>(F624/F612)*AJ64</f>
        <v>0</v>
      </c>
      <c r="G701" s="180">
        <f>(G625/G612)*AJ77</f>
        <v>0</v>
      </c>
      <c r="H701" s="180">
        <f>(H628/H612)*AJ60</f>
        <v>14479.57160795442</v>
      </c>
      <c r="I701" s="180">
        <f>(I629/I612)*AJ78</f>
        <v>86351.88330784702</v>
      </c>
      <c r="J701" s="180">
        <f>(J630/J612)*AJ79</f>
        <v>0</v>
      </c>
      <c r="K701" s="180">
        <f>(K644/K612)*AJ75</f>
        <v>278115.31665165507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374706</v>
      </c>
      <c r="D704" s="180">
        <f>(D615/D612)*AM76</f>
        <v>21189.932904922196</v>
      </c>
      <c r="E704" s="180">
        <f>(E623/E612)*SUM(C704:D704)</f>
        <v>51082.891493833355</v>
      </c>
      <c r="F704" s="180">
        <f>(F624/F612)*AM64</f>
        <v>0</v>
      </c>
      <c r="G704" s="180">
        <f>(G625/G612)*AM77</f>
        <v>0</v>
      </c>
      <c r="H704" s="180">
        <f>(H628/H612)*AM60</f>
        <v>5056.1520246806722</v>
      </c>
      <c r="I704" s="180">
        <f>(I629/I612)*AM78</f>
        <v>10161.484827292277</v>
      </c>
      <c r="J704" s="180">
        <f>(J630/J612)*AM79</f>
        <v>0</v>
      </c>
      <c r="K704" s="180">
        <f>(K644/K612)*AM75</f>
        <v>0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33968285</v>
      </c>
      <c r="D715" s="180">
        <f>SUM(D616:D647)+SUM(D668:D713)</f>
        <v>3815615</v>
      </c>
      <c r="E715" s="180">
        <f>SUM(E624:E647)+SUM(E668:E713)</f>
        <v>3882059.1092221737</v>
      </c>
      <c r="F715" s="180">
        <f>SUM(F625:F648)+SUM(F668:F713)</f>
        <v>0</v>
      </c>
      <c r="G715" s="180">
        <f>SUM(G626:G647)+SUM(G668:G713)</f>
        <v>2024816.6886833536</v>
      </c>
      <c r="H715" s="180">
        <f>SUM(H629:H647)+SUM(H668:H713)</f>
        <v>285406.13408210332</v>
      </c>
      <c r="I715" s="180">
        <f>SUM(I630:I647)+SUM(I668:I713)</f>
        <v>811218.29280412092</v>
      </c>
      <c r="J715" s="180">
        <f>SUM(J631:J647)+SUM(J668:J713)</f>
        <v>238818.3054501171</v>
      </c>
      <c r="K715" s="180">
        <f>SUM(K668:K713)</f>
        <v>5453415.3498020275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33968285</v>
      </c>
      <c r="D716" s="180">
        <f>D615</f>
        <v>3815615</v>
      </c>
      <c r="E716" s="180">
        <f>E623</f>
        <v>3882059.1092221732</v>
      </c>
      <c r="F716" s="180">
        <f>F624</f>
        <v>0</v>
      </c>
      <c r="G716" s="180">
        <f>G625</f>
        <v>2024816.6886833534</v>
      </c>
      <c r="H716" s="180">
        <f>H628</f>
        <v>285406.13408210332</v>
      </c>
      <c r="I716" s="180">
        <f>I629</f>
        <v>811218.29280412104</v>
      </c>
      <c r="J716" s="180">
        <f>J630</f>
        <v>238818.3054501171</v>
      </c>
      <c r="K716" s="180">
        <f>K644</f>
        <v>5453415.3498020275</v>
      </c>
      <c r="L716" s="180">
        <f>L647</f>
        <v>1578804.0200578615</v>
      </c>
      <c r="M716" s="180">
        <f>C648</f>
        <v>14728324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921*2019*A</v>
      </c>
      <c r="B722" s="276">
        <f>ROUND(C165,0)</f>
        <v>1434393</v>
      </c>
      <c r="C722" s="276">
        <f>ROUND(C166,0)</f>
        <v>125554</v>
      </c>
      <c r="D722" s="276">
        <f>ROUND(C167,0)</f>
        <v>612688</v>
      </c>
      <c r="E722" s="276">
        <f>ROUND(C168,0)</f>
        <v>1509118</v>
      </c>
      <c r="F722" s="276">
        <f>ROUND(C169,0)</f>
        <v>297</v>
      </c>
      <c r="G722" s="276">
        <f>ROUND(C170,0)</f>
        <v>114030</v>
      </c>
      <c r="H722" s="276">
        <f>ROUND(C171+C172,0)</f>
        <v>85169</v>
      </c>
      <c r="I722" s="276">
        <f>ROUND(C175,0)</f>
        <v>0</v>
      </c>
      <c r="J722" s="276">
        <f>ROUND(C176,0)</f>
        <v>58294</v>
      </c>
      <c r="K722" s="276">
        <f>ROUND(C179,0)</f>
        <v>363721</v>
      </c>
      <c r="L722" s="276">
        <f>ROUND(C180,0)</f>
        <v>57492</v>
      </c>
      <c r="M722" s="276">
        <f>ROUND(C183,0)</f>
        <v>63909</v>
      </c>
      <c r="N722" s="276">
        <f>ROUND(C184,0)</f>
        <v>1894577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3880000</v>
      </c>
      <c r="S722" s="276">
        <f>ROUND(C195,0)</f>
        <v>0</v>
      </c>
      <c r="T722" s="276">
        <f>ROUND(D195,0)</f>
        <v>0</v>
      </c>
      <c r="U722" s="276">
        <f>ROUND(B196,0)</f>
        <v>757201</v>
      </c>
      <c r="V722" s="276">
        <f>ROUND(C196,0)</f>
        <v>7700</v>
      </c>
      <c r="W722" s="276">
        <f>ROUND(D196,0)</f>
        <v>0</v>
      </c>
      <c r="X722" s="276">
        <f>ROUND(B197,0)</f>
        <v>5591000</v>
      </c>
      <c r="Y722" s="276">
        <f>ROUND(C197,0)</f>
        <v>0</v>
      </c>
      <c r="Z722" s="276">
        <f>ROUND(D197,0)</f>
        <v>0</v>
      </c>
      <c r="AA722" s="276">
        <f>ROUND(B198,0)</f>
        <v>16259368</v>
      </c>
      <c r="AB722" s="276">
        <f>ROUND(C198,0)</f>
        <v>66854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975600</v>
      </c>
      <c r="AH722" s="276">
        <f>ROUND(C200,0)</f>
        <v>150851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-4217</v>
      </c>
      <c r="AQ722" s="276">
        <f>ROUND(C203,0)</f>
        <v>1267351</v>
      </c>
      <c r="AR722" s="276">
        <f>ROUND(D203,0)</f>
        <v>0</v>
      </c>
      <c r="AS722" s="276"/>
      <c r="AT722" s="276"/>
      <c r="AU722" s="276"/>
      <c r="AV722" s="276">
        <f>ROUND(B209,0)</f>
        <v>374485</v>
      </c>
      <c r="AW722" s="276">
        <f>ROUND(C209,0)</f>
        <v>76105</v>
      </c>
      <c r="AX722" s="276">
        <f>ROUND(D209,0)</f>
        <v>0</v>
      </c>
      <c r="AY722" s="276">
        <f>ROUND(B210,0)</f>
        <v>947365</v>
      </c>
      <c r="AZ722" s="276">
        <f>ROUND(C210,0)</f>
        <v>186367</v>
      </c>
      <c r="BA722" s="276">
        <f>ROUND(D210,0)</f>
        <v>0</v>
      </c>
      <c r="BB722" s="276">
        <f>ROUND(B211,0)</f>
        <v>3472786</v>
      </c>
      <c r="BC722" s="276">
        <f>ROUND(C211,0)</f>
        <v>1122862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564068</v>
      </c>
      <c r="BI722" s="276">
        <f>ROUND(C213,0)</f>
        <v>128466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22543402</v>
      </c>
      <c r="BU722" s="276">
        <f>ROUND(C224,0)</f>
        <v>21147525</v>
      </c>
      <c r="BV722" s="276">
        <f>ROUND(C225,0)</f>
        <v>7203</v>
      </c>
      <c r="BW722" s="276">
        <f>ROUND(C226,0)</f>
        <v>749415</v>
      </c>
      <c r="BX722" s="276">
        <f>ROUND(C227,0)</f>
        <v>5668233</v>
      </c>
      <c r="BY722" s="276">
        <f>ROUND(C228,0)</f>
        <v>662283</v>
      </c>
      <c r="BZ722" s="276">
        <f>ROUND(C231,0)</f>
        <v>0</v>
      </c>
      <c r="CA722" s="276">
        <f>ROUND(C233,0)</f>
        <v>128733</v>
      </c>
      <c r="CB722" s="276">
        <f>ROUND(C234,0)</f>
        <v>12740</v>
      </c>
      <c r="CC722" s="276">
        <f>ROUND(C238+C239,0)</f>
        <v>151918</v>
      </c>
      <c r="CD722" s="276">
        <f>D221</f>
        <v>678545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921*2019*A</v>
      </c>
      <c r="B726" s="276">
        <f>ROUND(C111,0)</f>
        <v>1507</v>
      </c>
      <c r="C726" s="276">
        <f>ROUND(C112,0)</f>
        <v>0</v>
      </c>
      <c r="D726" s="276">
        <f>ROUND(C113,0)</f>
        <v>1325</v>
      </c>
      <c r="E726" s="276">
        <f>ROUND(C114,0)</f>
        <v>0</v>
      </c>
      <c r="F726" s="276">
        <f>ROUND(D111,0)</f>
        <v>28926</v>
      </c>
      <c r="G726" s="276">
        <f>ROUND(D112,0)</f>
        <v>0</v>
      </c>
      <c r="H726" s="276">
        <f>ROUND(D113,0)</f>
        <v>12365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93</v>
      </c>
      <c r="Q726" s="276">
        <f>ROUND(C123,0)</f>
        <v>0</v>
      </c>
      <c r="R726" s="276">
        <f>ROUND(C124,0)</f>
        <v>0</v>
      </c>
      <c r="S726" s="276">
        <f>ROUND(C125,0)</f>
        <v>44</v>
      </c>
      <c r="T726" s="276"/>
      <c r="U726" s="276">
        <f>ROUND(C126,0)</f>
        <v>0</v>
      </c>
      <c r="V726" s="276">
        <f>ROUND(C128,0)</f>
        <v>137</v>
      </c>
      <c r="W726" s="276">
        <f>ROUND(C129,0)</f>
        <v>0</v>
      </c>
      <c r="X726" s="276">
        <f>ROUND(B138,0)</f>
        <v>468</v>
      </c>
      <c r="Y726" s="276">
        <f>ROUND(B139,0)</f>
        <v>12805</v>
      </c>
      <c r="Z726" s="276">
        <f>ROUND(B140,0)</f>
        <v>120</v>
      </c>
      <c r="AA726" s="276">
        <f>ROUND(B141,0)</f>
        <v>28322528</v>
      </c>
      <c r="AB726" s="276">
        <f>ROUND(B142,0)</f>
        <v>73800</v>
      </c>
      <c r="AC726" s="276">
        <f>ROUND(C138,0)</f>
        <v>721</v>
      </c>
      <c r="AD726" s="276">
        <f>ROUND(C139,0)</f>
        <v>13102</v>
      </c>
      <c r="AE726" s="276">
        <f>ROUND(C140,0)</f>
        <v>0</v>
      </c>
      <c r="AF726" s="276">
        <f>ROUND(C141,0)</f>
        <v>28948069</v>
      </c>
      <c r="AG726" s="276">
        <f>ROUND(C142,0)</f>
        <v>0</v>
      </c>
      <c r="AH726" s="276">
        <f>ROUND(D138,0)</f>
        <v>318</v>
      </c>
      <c r="AI726" s="276">
        <f>ROUND(D139,0)</f>
        <v>3019</v>
      </c>
      <c r="AJ726" s="276">
        <f>ROUND(D140,0)</f>
        <v>427</v>
      </c>
      <c r="AK726" s="276">
        <f>ROUND(D141,0)</f>
        <v>6811944</v>
      </c>
      <c r="AL726" s="276">
        <f>ROUND(D142,0)</f>
        <v>357450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587</v>
      </c>
      <c r="BC726" s="276">
        <f>ROUND(B151,0)</f>
        <v>7646</v>
      </c>
      <c r="BD726" s="276">
        <f>ROUND(B152,0)</f>
        <v>1050</v>
      </c>
      <c r="BE726" s="276">
        <f>ROUND(B153,0)</f>
        <v>16060600</v>
      </c>
      <c r="BF726" s="276">
        <f>ROUND(B154,0)</f>
        <v>418350</v>
      </c>
      <c r="BG726" s="276">
        <f>ROUND(C150,0)</f>
        <v>306</v>
      </c>
      <c r="BH726" s="276">
        <f>ROUND(C151,0)</f>
        <v>1873</v>
      </c>
      <c r="BI726" s="276">
        <f>ROUND(C152,0)</f>
        <v>0</v>
      </c>
      <c r="BJ726" s="276">
        <f>ROUND(C153,0)</f>
        <v>3922700</v>
      </c>
      <c r="BK726" s="276">
        <f>ROUND(C154,0)</f>
        <v>0</v>
      </c>
      <c r="BL726" s="276">
        <f>ROUND(D150,0)</f>
        <v>432</v>
      </c>
      <c r="BM726" s="276">
        <f>ROUND(D151,0)</f>
        <v>2846</v>
      </c>
      <c r="BN726" s="276">
        <f>ROUND(D152,0)</f>
        <v>938</v>
      </c>
      <c r="BO726" s="276">
        <f>ROUND(D153,0)</f>
        <v>5968100</v>
      </c>
      <c r="BP726" s="276">
        <f>ROUND(D154,0)</f>
        <v>388800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921*2019*A</v>
      </c>
      <c r="B730" s="276">
        <f>ROUND(C250,0)</f>
        <v>-70504</v>
      </c>
      <c r="C730" s="276">
        <f>ROUND(C251,0)</f>
        <v>0</v>
      </c>
      <c r="D730" s="276">
        <f>ROUND(C252,0)</f>
        <v>12868638</v>
      </c>
      <c r="E730" s="276">
        <f>ROUND(C253,0)</f>
        <v>5740996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99847</v>
      </c>
      <c r="J730" s="276">
        <f>ROUND(C258,0)</f>
        <v>92091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3880000</v>
      </c>
      <c r="P730" s="276">
        <f>ROUND(C268,0)</f>
        <v>764901</v>
      </c>
      <c r="Q730" s="276">
        <f>ROUND(C269,0)</f>
        <v>5591000</v>
      </c>
      <c r="R730" s="276">
        <f>ROUND(C270,0)</f>
        <v>16326222</v>
      </c>
      <c r="S730" s="276">
        <f>ROUND(C271,0)</f>
        <v>0</v>
      </c>
      <c r="T730" s="276">
        <f>ROUND(C272,0)</f>
        <v>1126451</v>
      </c>
      <c r="U730" s="276">
        <f>ROUND(C273,0)</f>
        <v>0</v>
      </c>
      <c r="V730" s="276">
        <f>ROUND(C274,0)</f>
        <v>1263134</v>
      </c>
      <c r="W730" s="276">
        <f>ROUND(C275,0)</f>
        <v>0</v>
      </c>
      <c r="X730" s="276">
        <f>ROUND(C276,0)</f>
        <v>6872504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928869</v>
      </c>
      <c r="AI730" s="276">
        <f>ROUND(C306,0)</f>
        <v>1538974</v>
      </c>
      <c r="AJ730" s="276">
        <f>ROUND(C307,0)</f>
        <v>53186</v>
      </c>
      <c r="AK730" s="276">
        <f>ROUND(C308,0)</f>
        <v>172707</v>
      </c>
      <c r="AL730" s="276">
        <f>ROUND(C309,0)</f>
        <v>-256770</v>
      </c>
      <c r="AM730" s="276">
        <f>ROUND(C310,0)</f>
        <v>0</v>
      </c>
      <c r="AN730" s="276">
        <f>ROUND(C311,0)</f>
        <v>0</v>
      </c>
      <c r="AO730" s="276">
        <f>ROUND(C312,0)</f>
        <v>361998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15275776</v>
      </c>
      <c r="BC730" s="276"/>
      <c r="BD730" s="276"/>
      <c r="BE730" s="276">
        <f>ROUND(C337,0)</f>
        <v>0</v>
      </c>
      <c r="BF730" s="276">
        <f>ROUND(C336,0)</f>
        <v>11253540</v>
      </c>
      <c r="BG730" s="276"/>
      <c r="BH730" s="276"/>
      <c r="BI730" s="276">
        <f>ROUND(CE60,2)</f>
        <v>249.42</v>
      </c>
      <c r="BJ730" s="276">
        <f>ROUND(C359,0)</f>
        <v>90033941</v>
      </c>
      <c r="BK730" s="276">
        <f>ROUND(C360,0)</f>
        <v>1238400</v>
      </c>
      <c r="BL730" s="276">
        <f>ROUND(C364,0)</f>
        <v>50778061</v>
      </c>
      <c r="BM730" s="276">
        <f>ROUND(C365,0)</f>
        <v>141473</v>
      </c>
      <c r="BN730" s="276">
        <f>ROUND(C366,0)</f>
        <v>151918</v>
      </c>
      <c r="BO730" s="276">
        <f>ROUND(C370,0)</f>
        <v>10374</v>
      </c>
      <c r="BP730" s="276">
        <f>ROUND(C371,0)</f>
        <v>0</v>
      </c>
      <c r="BQ730" s="276">
        <f>ROUND(C378,0)</f>
        <v>21050986</v>
      </c>
      <c r="BR730" s="276">
        <f>ROUND(C379,0)</f>
        <v>3881249</v>
      </c>
      <c r="BS730" s="276">
        <f>ROUND(C380,0)</f>
        <v>1284104</v>
      </c>
      <c r="BT730" s="276">
        <f>ROUND(C381,0)</f>
        <v>1429286</v>
      </c>
      <c r="BU730" s="276">
        <f>ROUND(C382,0)</f>
        <v>627360</v>
      </c>
      <c r="BV730" s="276">
        <f>ROUND(C383,0)</f>
        <v>1199448</v>
      </c>
      <c r="BW730" s="276">
        <f>ROUND(C384,0)</f>
        <v>1513800</v>
      </c>
      <c r="BX730" s="276">
        <f>ROUND(C385,0)</f>
        <v>58294</v>
      </c>
      <c r="BY730" s="276">
        <f>ROUND(C386,0)</f>
        <v>421213</v>
      </c>
      <c r="BZ730" s="276">
        <f>ROUND(C387,0)</f>
        <v>1958486</v>
      </c>
      <c r="CA730" s="276">
        <f>ROUND(C388,0)</f>
        <v>0</v>
      </c>
      <c r="CB730" s="276">
        <f>C363</f>
        <v>678545</v>
      </c>
      <c r="CC730" s="276">
        <f>ROUND(C389,0)</f>
        <v>554433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921*2019*6010*A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921*2019*6030*A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921*2019*6070*A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921*2019*6100*A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921*2019*6120*A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921*2019*6140*A</v>
      </c>
      <c r="B739" s="276">
        <f>ROUND(H59,0)</f>
        <v>28926</v>
      </c>
      <c r="C739" s="278">
        <f>ROUND(H60,2)</f>
        <v>103.4</v>
      </c>
      <c r="D739" s="276">
        <f>ROUND(H61,0)</f>
        <v>7942298</v>
      </c>
      <c r="E739" s="276">
        <f>ROUND(H62,0)</f>
        <v>1464351</v>
      </c>
      <c r="F739" s="276">
        <f>ROUND(H63,0)</f>
        <v>0</v>
      </c>
      <c r="G739" s="276">
        <f>ROUND(H64,0)</f>
        <v>156149</v>
      </c>
      <c r="H739" s="276">
        <f>ROUND(H65,0)</f>
        <v>0</v>
      </c>
      <c r="I739" s="276">
        <f>ROUND(H66,0)</f>
        <v>-260577</v>
      </c>
      <c r="J739" s="276">
        <f>ROUND(H67,0)</f>
        <v>329918</v>
      </c>
      <c r="K739" s="276">
        <f>ROUND(H68,0)</f>
        <v>11756</v>
      </c>
      <c r="L739" s="276">
        <f>ROUND(H69,0)</f>
        <v>122350</v>
      </c>
      <c r="M739" s="276">
        <f>ROUND(H70,0)</f>
        <v>0</v>
      </c>
      <c r="N739" s="276">
        <f>ROUND(H75,0)</f>
        <v>60659900</v>
      </c>
      <c r="O739" s="276">
        <f>ROUND(H73,0)</f>
        <v>60659900</v>
      </c>
      <c r="P739" s="276">
        <f>IF(H76&gt;0,ROUND(H76,0),0)</f>
        <v>24889</v>
      </c>
      <c r="Q739" s="276">
        <f>IF(H77&gt;0,ROUND(H77,0),0)</f>
        <v>86778</v>
      </c>
      <c r="R739" s="276">
        <f>IF(H78&gt;0,ROUND(H78,0),0)</f>
        <v>24889</v>
      </c>
      <c r="S739" s="276">
        <f>IF(H79&gt;0,ROUND(H79,0),0)</f>
        <v>28680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921*2019*6150*A</v>
      </c>
      <c r="B740" s="276">
        <f>ROUND(I59,0)</f>
        <v>12365</v>
      </c>
      <c r="C740" s="278">
        <f>ROUND(I60,2)</f>
        <v>31.36</v>
      </c>
      <c r="D740" s="276">
        <f>ROUND(I61,0)</f>
        <v>2714050</v>
      </c>
      <c r="E740" s="276">
        <f>ROUND(I62,0)</f>
        <v>500400</v>
      </c>
      <c r="F740" s="276">
        <f>ROUND(I63,0)</f>
        <v>0</v>
      </c>
      <c r="G740" s="276">
        <f>ROUND(I64,0)</f>
        <v>33392</v>
      </c>
      <c r="H740" s="276">
        <f>ROUND(I65,0)</f>
        <v>0</v>
      </c>
      <c r="I740" s="276">
        <f>ROUND(I66,0)</f>
        <v>-83491</v>
      </c>
      <c r="J740" s="276">
        <f>ROUND(I67,0)</f>
        <v>126922</v>
      </c>
      <c r="K740" s="276">
        <f>ROUND(I68,0)</f>
        <v>2098</v>
      </c>
      <c r="L740" s="276">
        <f>ROUND(I69,0)</f>
        <v>18081</v>
      </c>
      <c r="M740" s="276">
        <f>ROUND(I70,0)</f>
        <v>0</v>
      </c>
      <c r="N740" s="276">
        <f>ROUND(I75,0)</f>
        <v>25957700</v>
      </c>
      <c r="O740" s="276">
        <f>ROUND(I73,0)</f>
        <v>25957700</v>
      </c>
      <c r="P740" s="276">
        <f>IF(I76&gt;0,ROUND(I76,0),0)</f>
        <v>9575</v>
      </c>
      <c r="Q740" s="276">
        <f>IF(I77&gt;0,ROUND(I77,0),0)</f>
        <v>37095</v>
      </c>
      <c r="R740" s="276">
        <f>IF(I78&gt;0,ROUND(I78,0),0)</f>
        <v>9575</v>
      </c>
      <c r="S740" s="276">
        <f>IF(I79&gt;0,ROUND(I79,0),0)</f>
        <v>12370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921*2019*6170*A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921*2019*6200*A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921*2019*6210*A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921*2019*6330*A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921*2019*6400*A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921*2019*7010*A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921*2019*7020*A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921*2019*7030*A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921*2019*7040*A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921*2019*7050*A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921*2019*7060*A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921*2019*7070*A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137882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921*2019*7110*A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921*2019*7120*A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921*2019*7130*A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921*2019*7140*A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921*2019*7150*A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921*2019*7160*A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921*2019*7170*A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331158</v>
      </c>
      <c r="H759" s="276">
        <f>ROUND(AB65,0)</f>
        <v>0</v>
      </c>
      <c r="I759" s="276">
        <f>ROUND(AB66,0)</f>
        <v>632641</v>
      </c>
      <c r="J759" s="276">
        <f>ROUND(AB67,0)</f>
        <v>9252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698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921*2019*7180*A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921*2019*7190*A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921*2019*7200*A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921*2019*7220*A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921*2019*7230*A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921*2019*7240*A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921*2019*7250*A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921*2019*7260*A</v>
      </c>
      <c r="B767" s="276">
        <f>ROUND(AJ59,0)</f>
        <v>2535</v>
      </c>
      <c r="C767" s="278">
        <f>ROUND(AJ60,2)</f>
        <v>11.14</v>
      </c>
      <c r="D767" s="276">
        <f>ROUND(AJ61,0)</f>
        <v>2981512</v>
      </c>
      <c r="E767" s="276">
        <f>ROUND(AJ62,0)</f>
        <v>549713</v>
      </c>
      <c r="F767" s="276">
        <f>ROUND(AJ63,0)</f>
        <v>1055736</v>
      </c>
      <c r="G767" s="276">
        <f>ROUND(AJ64,0)</f>
        <v>2170</v>
      </c>
      <c r="H767" s="276">
        <f>ROUND(AJ65,0)</f>
        <v>0</v>
      </c>
      <c r="I767" s="276">
        <f>ROUND(AJ66,0)</f>
        <v>4</v>
      </c>
      <c r="J767" s="276">
        <f>ROUND(AJ67,0)</f>
        <v>55196</v>
      </c>
      <c r="K767" s="276">
        <f>ROUND(AJ68,0)</f>
        <v>1996</v>
      </c>
      <c r="L767" s="276">
        <f>ROUND(AJ69,0)</f>
        <v>30298</v>
      </c>
      <c r="M767" s="276">
        <f>ROUND(AJ70,0)</f>
        <v>0</v>
      </c>
      <c r="N767" s="276">
        <f>ROUND(AJ75,0)</f>
        <v>4654741</v>
      </c>
      <c r="O767" s="276">
        <f>ROUND(AJ73,0)</f>
        <v>3416341</v>
      </c>
      <c r="P767" s="276">
        <f>IF(AJ76&gt;0,ROUND(AJ76,0),0)</f>
        <v>4164</v>
      </c>
      <c r="Q767" s="276">
        <f>IF(AJ77&gt;0,ROUND(AJ77,0),0)</f>
        <v>0</v>
      </c>
      <c r="R767" s="276">
        <f>IF(AJ78&gt;0,ROUND(AJ78,0),0)</f>
        <v>4164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921*2019*7310*A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921*2019*7320*A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921*2019*7330*A</v>
      </c>
      <c r="B770" s="276">
        <f>ROUND(AM59,0)</f>
        <v>0</v>
      </c>
      <c r="C770" s="278">
        <f>ROUND(AM60,2)</f>
        <v>3.89</v>
      </c>
      <c r="D770" s="276">
        <f>ROUND(AM61,0)</f>
        <v>302868</v>
      </c>
      <c r="E770" s="276">
        <f>ROUND(AM62,0)</f>
        <v>55841</v>
      </c>
      <c r="F770" s="276">
        <f>ROUND(AM63,0)</f>
        <v>295</v>
      </c>
      <c r="G770" s="276">
        <f>ROUND(AM64,0)</f>
        <v>6412</v>
      </c>
      <c r="H770" s="276">
        <f>ROUND(AM65,0)</f>
        <v>0</v>
      </c>
      <c r="I770" s="276">
        <f>ROUND(AM66,0)</f>
        <v>315</v>
      </c>
      <c r="J770" s="276">
        <f>ROUND(AM67,0)</f>
        <v>6495</v>
      </c>
      <c r="K770" s="276">
        <f>ROUND(AM68,0)</f>
        <v>0</v>
      </c>
      <c r="L770" s="276">
        <f>ROUND(AM69,0)</f>
        <v>2480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490</v>
      </c>
      <c r="Q770" s="276">
        <f>IF(AM77&gt;0,ROUND(AM77,0),0)</f>
        <v>0</v>
      </c>
      <c r="R770" s="276">
        <f>IF(AM78&gt;0,ROUND(AM78,0),0)</f>
        <v>490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921*2019*7340*A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921*2019*7350*A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921*2019*7380*A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921*2019*7390*A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921*2019*7400*A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921*2019*7410*A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921*2019*7420*A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921*2019*7430*A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921*2019*7490*A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921*2019*8200*A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921*2019*8310*A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921*2019*8320*A</v>
      </c>
      <c r="B782" s="276">
        <f>ROUND(AY59,0)</f>
        <v>123873</v>
      </c>
      <c r="C782" s="278">
        <f>ROUND(AY60,2)</f>
        <v>12.63</v>
      </c>
      <c r="D782" s="276">
        <f>ROUND(AY61,0)</f>
        <v>603444</v>
      </c>
      <c r="E782" s="276">
        <f>ROUND(AY62,0)</f>
        <v>111259</v>
      </c>
      <c r="F782" s="276">
        <f>ROUND(AY63,0)</f>
        <v>0</v>
      </c>
      <c r="G782" s="276">
        <f>ROUND(AY64,0)</f>
        <v>724894</v>
      </c>
      <c r="H782" s="276">
        <f>ROUND(AY65,0)</f>
        <v>0</v>
      </c>
      <c r="I782" s="276">
        <f>ROUND(AY66,0)</f>
        <v>55167</v>
      </c>
      <c r="J782" s="276">
        <f>ROUND(AY67,0)</f>
        <v>71752</v>
      </c>
      <c r="K782" s="276">
        <f>ROUND(AY68,0)</f>
        <v>1393</v>
      </c>
      <c r="L782" s="276">
        <f>ROUND(AY69,0)</f>
        <v>1792</v>
      </c>
      <c r="M782" s="276">
        <f>ROUND(AY70,0)</f>
        <v>10374</v>
      </c>
      <c r="N782" s="276"/>
      <c r="O782" s="276"/>
      <c r="P782" s="276">
        <f>IF(AY76&gt;0,ROUND(AY76,0),0)</f>
        <v>5413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921*2019*8330*A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921*2019*8350*A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211525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921*2019*8360*A</v>
      </c>
      <c r="B785" s="276"/>
      <c r="C785" s="278">
        <f>ROUND(BB60,2)</f>
        <v>18.850000000000001</v>
      </c>
      <c r="D785" s="276">
        <f>ROUND(BB61,0)</f>
        <v>1386614</v>
      </c>
      <c r="E785" s="276">
        <f>ROUND(BB62,0)</f>
        <v>255655</v>
      </c>
      <c r="F785" s="276">
        <f>ROUND(BB63,0)</f>
        <v>0</v>
      </c>
      <c r="G785" s="276">
        <f>ROUND(BB64,0)</f>
        <v>3530</v>
      </c>
      <c r="H785" s="276">
        <f>ROUND(BB65,0)</f>
        <v>0</v>
      </c>
      <c r="I785" s="276">
        <f>ROUND(BB66,0)</f>
        <v>71329</v>
      </c>
      <c r="J785" s="276">
        <f>ROUND(BB67,0)</f>
        <v>17272</v>
      </c>
      <c r="K785" s="276">
        <f>ROUND(BB68,0)</f>
        <v>0</v>
      </c>
      <c r="L785" s="276">
        <f>ROUND(BB69,0)</f>
        <v>5844</v>
      </c>
      <c r="M785" s="276">
        <f>ROUND(BB70,0)</f>
        <v>0</v>
      </c>
      <c r="N785" s="276"/>
      <c r="O785" s="276"/>
      <c r="P785" s="276">
        <f>IF(BB76&gt;0,ROUND(BB76,0),0)</f>
        <v>1303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921*2019*8370*A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921*2019*8420*A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921*2019*8430*A</v>
      </c>
      <c r="B788" s="276">
        <f>ROUND(BE59,0)</f>
        <v>114201</v>
      </c>
      <c r="C788" s="278">
        <f>ROUND(BE60,2)</f>
        <v>4.4400000000000004</v>
      </c>
      <c r="D788" s="276">
        <f>ROUND(BE61,0)</f>
        <v>278004</v>
      </c>
      <c r="E788" s="276">
        <f>ROUND(BE62,0)</f>
        <v>51257</v>
      </c>
      <c r="F788" s="276">
        <f>ROUND(BE63,0)</f>
        <v>0</v>
      </c>
      <c r="G788" s="276">
        <f>ROUND(BE64,0)</f>
        <v>47930</v>
      </c>
      <c r="H788" s="276">
        <f>ROUND(BE65,0)</f>
        <v>483171</v>
      </c>
      <c r="I788" s="276">
        <f>ROUND(BE66,0)</f>
        <v>213733</v>
      </c>
      <c r="J788" s="276">
        <f>ROUND(BE67,0)</f>
        <v>344221</v>
      </c>
      <c r="K788" s="276">
        <f>ROUND(BE68,0)</f>
        <v>16878</v>
      </c>
      <c r="L788" s="276">
        <f>ROUND(BE69,0)</f>
        <v>722</v>
      </c>
      <c r="M788" s="276">
        <f>ROUND(BE70,0)</f>
        <v>0</v>
      </c>
      <c r="N788" s="276"/>
      <c r="O788" s="276"/>
      <c r="P788" s="276">
        <f>IF(BE76&gt;0,ROUND(BE76,0),0)</f>
        <v>25968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921*2019*8460*A</v>
      </c>
      <c r="B789" s="276"/>
      <c r="C789" s="278">
        <f>ROUND(BF60,2)</f>
        <v>10.52</v>
      </c>
      <c r="D789" s="276">
        <f>ROUND(BF61,0)</f>
        <v>457564</v>
      </c>
      <c r="E789" s="276">
        <f>ROUND(BF62,0)</f>
        <v>84363</v>
      </c>
      <c r="F789" s="276">
        <f>ROUND(BF63,0)</f>
        <v>0</v>
      </c>
      <c r="G789" s="276">
        <f>ROUND(BF64,0)</f>
        <v>58254</v>
      </c>
      <c r="H789" s="276">
        <f>ROUND(BF65,0)</f>
        <v>23439</v>
      </c>
      <c r="I789" s="276">
        <f>ROUND(BF66,0)</f>
        <v>-10217</v>
      </c>
      <c r="J789" s="276">
        <f>ROUND(BF67,0)</f>
        <v>21249</v>
      </c>
      <c r="K789" s="276">
        <f>ROUND(BF68,0)</f>
        <v>0</v>
      </c>
      <c r="L789" s="276">
        <f>ROUND(BF69,0)</f>
        <v>2424</v>
      </c>
      <c r="M789" s="276">
        <f>ROUND(BF70,0)</f>
        <v>0</v>
      </c>
      <c r="N789" s="276"/>
      <c r="O789" s="276"/>
      <c r="P789" s="276">
        <f>IF(BF76&gt;0,ROUND(BF76,0),0)</f>
        <v>1603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921*2019*8470*A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1660</v>
      </c>
      <c r="H790" s="276">
        <f>ROUND(BG65,0)</f>
        <v>48541</v>
      </c>
      <c r="I790" s="276">
        <f>ROUND(BG66,0)</f>
        <v>659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921*2019*8480*A</v>
      </c>
      <c r="B791" s="276"/>
      <c r="C791" s="278">
        <f>ROUND(BH60,2)</f>
        <v>1.02</v>
      </c>
      <c r="D791" s="276">
        <f>ROUND(BH61,0)</f>
        <v>90934</v>
      </c>
      <c r="E791" s="276">
        <f>ROUND(BH62,0)</f>
        <v>16766</v>
      </c>
      <c r="F791" s="276">
        <f>ROUND(BH63,0)</f>
        <v>0</v>
      </c>
      <c r="G791" s="276">
        <f>ROUND(BH64,0)</f>
        <v>4158</v>
      </c>
      <c r="H791" s="276">
        <f>ROUND(BH65,0)</f>
        <v>0</v>
      </c>
      <c r="I791" s="276">
        <f>ROUND(BH66,0)</f>
        <v>22377</v>
      </c>
      <c r="J791" s="276">
        <f>ROUND(BH67,0)</f>
        <v>6045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456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921*2019*8490*A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921*2019*8510*A</v>
      </c>
      <c r="B793" s="276"/>
      <c r="C793" s="278">
        <f>ROUND(BJ60,2)</f>
        <v>3.09</v>
      </c>
      <c r="D793" s="276">
        <f>ROUND(BJ61,0)</f>
        <v>306107</v>
      </c>
      <c r="E793" s="276">
        <f>ROUND(BJ62,0)</f>
        <v>56438</v>
      </c>
      <c r="F793" s="276">
        <f>ROUND(BJ63,0)</f>
        <v>0</v>
      </c>
      <c r="G793" s="276">
        <f>ROUND(BJ64,0)</f>
        <v>2972</v>
      </c>
      <c r="H793" s="276">
        <f>ROUND(BJ65,0)</f>
        <v>900</v>
      </c>
      <c r="I793" s="276">
        <f>ROUND(BJ66,0)</f>
        <v>0</v>
      </c>
      <c r="J793" s="276">
        <f>ROUND(BJ67,0)</f>
        <v>13203</v>
      </c>
      <c r="K793" s="276">
        <f>ROUND(BJ68,0)</f>
        <v>1540</v>
      </c>
      <c r="L793" s="276">
        <f>ROUND(BJ69,0)</f>
        <v>3061</v>
      </c>
      <c r="M793" s="276">
        <f>ROUND(BJ70,0)</f>
        <v>0</v>
      </c>
      <c r="N793" s="276"/>
      <c r="O793" s="276"/>
      <c r="P793" s="276">
        <f>IF(BJ76&gt;0,ROUND(BJ76,0),0)</f>
        <v>996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921*2019*8530*A</v>
      </c>
      <c r="B794" s="276"/>
      <c r="C794" s="278">
        <f>ROUND(BK60,2)</f>
        <v>5.42</v>
      </c>
      <c r="D794" s="276">
        <f>ROUND(BK61,0)</f>
        <v>324009</v>
      </c>
      <c r="E794" s="276">
        <f>ROUND(BK62,0)</f>
        <v>59739</v>
      </c>
      <c r="F794" s="276">
        <f>ROUND(BK63,0)</f>
        <v>13017</v>
      </c>
      <c r="G794" s="276">
        <f>ROUND(BK64,0)</f>
        <v>3216</v>
      </c>
      <c r="H794" s="276">
        <f>ROUND(BK65,0)</f>
        <v>0</v>
      </c>
      <c r="I794" s="276">
        <f>ROUND(BK66,0)</f>
        <v>3863</v>
      </c>
      <c r="J794" s="276">
        <f>ROUND(BK67,0)</f>
        <v>13534</v>
      </c>
      <c r="K794" s="276">
        <f>ROUND(BK68,0)</f>
        <v>0</v>
      </c>
      <c r="L794" s="276">
        <f>ROUND(BK69,0)</f>
        <v>9</v>
      </c>
      <c r="M794" s="276">
        <f>ROUND(BK70,0)</f>
        <v>0</v>
      </c>
      <c r="N794" s="276"/>
      <c r="O794" s="276"/>
      <c r="P794" s="276">
        <f>IF(BK76&gt;0,ROUND(BK76,0),0)</f>
        <v>1021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921*2019*8560*A</v>
      </c>
      <c r="B795" s="276"/>
      <c r="C795" s="278">
        <f>ROUND(BL60,2)</f>
        <v>14.24</v>
      </c>
      <c r="D795" s="276">
        <f>ROUND(BL61,0)</f>
        <v>859621</v>
      </c>
      <c r="E795" s="276">
        <f>ROUND(BL62,0)</f>
        <v>158492</v>
      </c>
      <c r="F795" s="276">
        <f>ROUND(BL63,0)</f>
        <v>0</v>
      </c>
      <c r="G795" s="276">
        <f>ROUND(BL64,0)</f>
        <v>8668</v>
      </c>
      <c r="H795" s="276">
        <f>ROUND(BL65,0)</f>
        <v>915</v>
      </c>
      <c r="I795" s="276">
        <f>ROUND(BL66,0)</f>
        <v>305</v>
      </c>
      <c r="J795" s="276">
        <f>ROUND(BL67,0)</f>
        <v>51683</v>
      </c>
      <c r="K795" s="276">
        <f>ROUND(BL68,0)</f>
        <v>5014</v>
      </c>
      <c r="L795" s="276">
        <f>ROUND(BL69,0)</f>
        <v>17400</v>
      </c>
      <c r="M795" s="276">
        <f>ROUND(BL70,0)</f>
        <v>0</v>
      </c>
      <c r="N795" s="276"/>
      <c r="O795" s="276"/>
      <c r="P795" s="276">
        <f>IF(BL76&gt;0,ROUND(BL76,0),0)</f>
        <v>3899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921*2019*8590*A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921*2019*8610*A</v>
      </c>
      <c r="B797" s="276"/>
      <c r="C797" s="278">
        <f>ROUND(BN60,2)</f>
        <v>4.9000000000000004</v>
      </c>
      <c r="D797" s="276">
        <f>ROUND(BN61,0)</f>
        <v>740543</v>
      </c>
      <c r="E797" s="276">
        <f>ROUND(BN62,0)</f>
        <v>136537</v>
      </c>
      <c r="F797" s="276">
        <f>ROUND(BN63,0)</f>
        <v>215056</v>
      </c>
      <c r="G797" s="276">
        <f>ROUND(BN64,0)</f>
        <v>10717</v>
      </c>
      <c r="H797" s="276">
        <f>ROUND(BN65,0)</f>
        <v>68229</v>
      </c>
      <c r="I797" s="276">
        <f>ROUND(BN66,0)</f>
        <v>41778</v>
      </c>
      <c r="J797" s="276">
        <f>ROUND(BN67,0)</f>
        <v>373993</v>
      </c>
      <c r="K797" s="276">
        <f>ROUND(BN68,0)</f>
        <v>12855</v>
      </c>
      <c r="L797" s="276">
        <f>ROUND(BN69,0)</f>
        <v>215432</v>
      </c>
      <c r="M797" s="276">
        <f>ROUND(BN70,0)</f>
        <v>0</v>
      </c>
      <c r="N797" s="276"/>
      <c r="O797" s="276"/>
      <c r="P797" s="276">
        <f>IF(BN76&gt;0,ROUND(BN76,0),0)</f>
        <v>28214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921*2019*8620*A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921*2019*8630*A</v>
      </c>
      <c r="B799" s="276"/>
      <c r="C799" s="278">
        <f>ROUND(BP60,2)</f>
        <v>2.65</v>
      </c>
      <c r="D799" s="276">
        <f>ROUND(BP61,0)</f>
        <v>206450</v>
      </c>
      <c r="E799" s="276">
        <f>ROUND(BP62,0)</f>
        <v>38064</v>
      </c>
      <c r="F799" s="276">
        <f>ROUND(BP63,0)</f>
        <v>0</v>
      </c>
      <c r="G799" s="276">
        <f>ROUND(BP64,0)</f>
        <v>3785</v>
      </c>
      <c r="H799" s="276">
        <f>ROUND(BP65,0)</f>
        <v>1250</v>
      </c>
      <c r="I799" s="276">
        <f>ROUND(BP66,0)</f>
        <v>2424</v>
      </c>
      <c r="J799" s="276">
        <f>ROUND(BP67,0)</f>
        <v>7238</v>
      </c>
      <c r="K799" s="276">
        <f>ROUND(BP68,0)</f>
        <v>0</v>
      </c>
      <c r="L799" s="276">
        <f>ROUND(BP69,0)</f>
        <v>85836</v>
      </c>
      <c r="M799" s="276">
        <f>ROUND(BP70,0)</f>
        <v>0</v>
      </c>
      <c r="N799" s="276"/>
      <c r="O799" s="276"/>
      <c r="P799" s="276">
        <f>IF(BP76&gt;0,ROUND(BP76,0),0)</f>
        <v>546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921*2019*8640*A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921*2019*8650*A</v>
      </c>
      <c r="B801" s="276"/>
      <c r="C801" s="278">
        <f>ROUND(BR60,2)</f>
        <v>2.13</v>
      </c>
      <c r="D801" s="276">
        <f>ROUND(BR61,0)</f>
        <v>165587</v>
      </c>
      <c r="E801" s="276">
        <f>ROUND(BR62,0)</f>
        <v>30530</v>
      </c>
      <c r="F801" s="276">
        <f>ROUND(BR63,0)</f>
        <v>0</v>
      </c>
      <c r="G801" s="276">
        <f>ROUND(BR64,0)</f>
        <v>4405</v>
      </c>
      <c r="H801" s="276">
        <f>ROUND(BR65,0)</f>
        <v>0</v>
      </c>
      <c r="I801" s="276">
        <f>ROUND(BR66,0)</f>
        <v>2211</v>
      </c>
      <c r="J801" s="276">
        <f>ROUND(BR67,0)</f>
        <v>4308</v>
      </c>
      <c r="K801" s="276">
        <f>ROUND(BR68,0)</f>
        <v>0</v>
      </c>
      <c r="L801" s="276">
        <f>ROUND(BR69,0)</f>
        <v>31693</v>
      </c>
      <c r="M801" s="276">
        <f>ROUND(BR70,0)</f>
        <v>0</v>
      </c>
      <c r="N801" s="276"/>
      <c r="O801" s="276"/>
      <c r="P801" s="276">
        <f>IF(BR76&gt;0,ROUND(BR76,0),0)</f>
        <v>325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921*2019*8660*A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921*2019*8670*A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921*2019*8680*A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921*2019*8690*A</v>
      </c>
      <c r="B805" s="276"/>
      <c r="C805" s="278">
        <f>ROUND(BV60,2)</f>
        <v>4.21</v>
      </c>
      <c r="D805" s="276">
        <f>ROUND(BV61,0)</f>
        <v>233723</v>
      </c>
      <c r="E805" s="276">
        <f>ROUND(BV62,0)</f>
        <v>43092</v>
      </c>
      <c r="F805" s="276">
        <f>ROUND(BV63,0)</f>
        <v>0</v>
      </c>
      <c r="G805" s="276">
        <f>ROUND(BV64,0)</f>
        <v>10942</v>
      </c>
      <c r="H805" s="276">
        <f>ROUND(BV65,0)</f>
        <v>0</v>
      </c>
      <c r="I805" s="276">
        <f>ROUND(BV66,0)</f>
        <v>156655</v>
      </c>
      <c r="J805" s="276">
        <f>ROUND(BV67,0)</f>
        <v>33391</v>
      </c>
      <c r="K805" s="276">
        <f>ROUND(BV68,0)</f>
        <v>2724</v>
      </c>
      <c r="L805" s="276">
        <f>ROUND(BV69,0)</f>
        <v>6991</v>
      </c>
      <c r="M805" s="276">
        <f>ROUND(BV70,0)</f>
        <v>0</v>
      </c>
      <c r="N805" s="276"/>
      <c r="O805" s="276"/>
      <c r="P805" s="276">
        <f>IF(BV76&gt;0,ROUND(BV76,0),0)</f>
        <v>2519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921*2019*8700*A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921*2019*8710*A</v>
      </c>
      <c r="B807" s="276"/>
      <c r="C807" s="278">
        <f>ROUND(BX60,2)</f>
        <v>4.87</v>
      </c>
      <c r="D807" s="276">
        <f>ROUND(BX61,0)</f>
        <v>397788</v>
      </c>
      <c r="E807" s="276">
        <f>ROUND(BX62,0)</f>
        <v>73342</v>
      </c>
      <c r="F807" s="276">
        <f>ROUND(BX63,0)</f>
        <v>0</v>
      </c>
      <c r="G807" s="276">
        <f>ROUND(BX64,0)</f>
        <v>5408</v>
      </c>
      <c r="H807" s="276">
        <f>ROUND(BX65,0)</f>
        <v>0</v>
      </c>
      <c r="I807" s="276">
        <f>ROUND(BX66,0)</f>
        <v>0</v>
      </c>
      <c r="J807" s="276">
        <f>ROUND(BX67,0)</f>
        <v>2863</v>
      </c>
      <c r="K807" s="276">
        <f>ROUND(BX68,0)</f>
        <v>0</v>
      </c>
      <c r="L807" s="276">
        <f>ROUND(BX69,0)</f>
        <v>177</v>
      </c>
      <c r="M807" s="276">
        <f>ROUND(BX70,0)</f>
        <v>0</v>
      </c>
      <c r="N807" s="276"/>
      <c r="O807" s="276"/>
      <c r="P807" s="276">
        <f>IF(BX76&gt;0,ROUND(BX76,0),0)</f>
        <v>216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921*2019*8720*A</v>
      </c>
      <c r="B808" s="276"/>
      <c r="C808" s="278">
        <f>ROUND(BY60,2)</f>
        <v>10.66</v>
      </c>
      <c r="D808" s="276">
        <f>ROUND(BY61,0)</f>
        <v>1059870</v>
      </c>
      <c r="E808" s="276">
        <f>ROUND(BY62,0)</f>
        <v>195410</v>
      </c>
      <c r="F808" s="276">
        <f>ROUND(BY63,0)</f>
        <v>0</v>
      </c>
      <c r="G808" s="276">
        <f>ROUND(BY64,0)</f>
        <v>9466</v>
      </c>
      <c r="H808" s="276">
        <f>ROUND(BY65,0)</f>
        <v>915</v>
      </c>
      <c r="I808" s="276">
        <f>ROUND(BY66,0)</f>
        <v>865</v>
      </c>
      <c r="J808" s="276">
        <f>ROUND(BY67,0)</f>
        <v>25265</v>
      </c>
      <c r="K808" s="276">
        <f>ROUND(BY68,0)</f>
        <v>2040</v>
      </c>
      <c r="L808" s="276">
        <f>ROUND(BY69,0)</f>
        <v>9843</v>
      </c>
      <c r="M808" s="276">
        <f>ROUND(BY70,0)</f>
        <v>0</v>
      </c>
      <c r="N808" s="276"/>
      <c r="O808" s="276"/>
      <c r="P808" s="276">
        <f>IF(BY76&gt;0,ROUND(BY76,0),0)</f>
        <v>1906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921*2019*8730*A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921*2019*8740*A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921*2019*8770*A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921*2019*8790*A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921*2019*9000*A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2379699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249.42</v>
      </c>
      <c r="D815" s="277">
        <f t="shared" si="22"/>
        <v>21050986</v>
      </c>
      <c r="E815" s="277">
        <f t="shared" si="22"/>
        <v>3881249</v>
      </c>
      <c r="F815" s="277">
        <f t="shared" si="22"/>
        <v>1284104</v>
      </c>
      <c r="G815" s="277">
        <f t="shared" si="22"/>
        <v>1429286</v>
      </c>
      <c r="H815" s="277">
        <f t="shared" si="22"/>
        <v>627360</v>
      </c>
      <c r="I815" s="277">
        <f t="shared" si="22"/>
        <v>1199448</v>
      </c>
      <c r="J815" s="277">
        <f t="shared" si="22"/>
        <v>1513800</v>
      </c>
      <c r="K815" s="277">
        <f t="shared" si="22"/>
        <v>58294</v>
      </c>
      <c r="L815" s="277">
        <f>SUM(L734:L813)+SUM(U734:U813)</f>
        <v>2934132</v>
      </c>
      <c r="M815" s="277">
        <f>SUM(M734:M813)+SUM(V734:V813)</f>
        <v>10374</v>
      </c>
      <c r="N815" s="277">
        <f t="shared" ref="N815:Y815" si="23">SUM(N734:N813)</f>
        <v>91272341</v>
      </c>
      <c r="O815" s="277">
        <f t="shared" si="23"/>
        <v>90033941</v>
      </c>
      <c r="P815" s="277">
        <f t="shared" si="23"/>
        <v>114201</v>
      </c>
      <c r="Q815" s="277">
        <f t="shared" si="23"/>
        <v>123873</v>
      </c>
      <c r="R815" s="277">
        <f t="shared" si="23"/>
        <v>39118</v>
      </c>
      <c r="S815" s="277">
        <f t="shared" si="23"/>
        <v>41050</v>
      </c>
      <c r="T815" s="281">
        <f t="shared" si="23"/>
        <v>0</v>
      </c>
      <c r="U815" s="277">
        <f t="shared" si="23"/>
        <v>2379699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249.42</v>
      </c>
      <c r="D816" s="277">
        <f>CE61</f>
        <v>21050986</v>
      </c>
      <c r="E816" s="277">
        <f>CE62</f>
        <v>3881249</v>
      </c>
      <c r="F816" s="277">
        <f>CE63</f>
        <v>1284104</v>
      </c>
      <c r="G816" s="277">
        <f>CE64</f>
        <v>1429286</v>
      </c>
      <c r="H816" s="280">
        <f>CE65</f>
        <v>627360</v>
      </c>
      <c r="I816" s="280">
        <f>CE66</f>
        <v>1199448</v>
      </c>
      <c r="J816" s="280">
        <f>CE67</f>
        <v>1513800</v>
      </c>
      <c r="K816" s="280">
        <f>CE68</f>
        <v>58294</v>
      </c>
      <c r="L816" s="280">
        <f>CE69</f>
        <v>2934132</v>
      </c>
      <c r="M816" s="280">
        <f>CE70</f>
        <v>10374</v>
      </c>
      <c r="N816" s="277">
        <f>CE75</f>
        <v>91272341</v>
      </c>
      <c r="O816" s="277">
        <f>CE73</f>
        <v>90033941</v>
      </c>
      <c r="P816" s="277">
        <f>CE76</f>
        <v>114201</v>
      </c>
      <c r="Q816" s="277">
        <f>CE77</f>
        <v>123873</v>
      </c>
      <c r="R816" s="277">
        <f>CE78</f>
        <v>39118</v>
      </c>
      <c r="S816" s="277">
        <f>CE79</f>
        <v>41050</v>
      </c>
      <c r="T816" s="281">
        <f>CE80</f>
        <v>0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14728324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21050986</v>
      </c>
      <c r="E817" s="180">
        <f>C379</f>
        <v>3881249</v>
      </c>
      <c r="F817" s="180">
        <f>C380</f>
        <v>1284104</v>
      </c>
      <c r="G817" s="240">
        <f>C381</f>
        <v>1429286</v>
      </c>
      <c r="H817" s="240">
        <f>C382</f>
        <v>627360</v>
      </c>
      <c r="I817" s="240">
        <f>C383</f>
        <v>1199448</v>
      </c>
      <c r="J817" s="240">
        <f>C384</f>
        <v>1513800</v>
      </c>
      <c r="K817" s="240">
        <f>C385</f>
        <v>58294</v>
      </c>
      <c r="L817" s="240">
        <f>C386+C387+C388+C389</f>
        <v>2934132</v>
      </c>
      <c r="M817" s="240">
        <f>C370</f>
        <v>10374</v>
      </c>
      <c r="N817" s="180">
        <f>D361</f>
        <v>91272341</v>
      </c>
      <c r="O817" s="180">
        <f>C359</f>
        <v>90033941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Cascade Behavioral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H-921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12844 Miitary Rd S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Tukwila, WA 98168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abSelected="1" zoomScale="75" workbookViewId="0">
      <selection activeCell="G4" sqref="G4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H-921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Cascade Behavioral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Chris West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Margot Mokdessi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Dwight Lacy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206-244-0180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206-243-7002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1282</v>
      </c>
      <c r="G23" s="21">
        <f>data!D111</f>
        <v>31675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1425</v>
      </c>
      <c r="G25" s="21">
        <f>data!D113</f>
        <v>11938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44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137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93</v>
      </c>
      <c r="E36" s="49" t="s">
        <v>292</v>
      </c>
      <c r="F36" s="24"/>
      <c r="G36" s="21">
        <f>data!C128</f>
        <v>137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Cascade Behavioral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393</v>
      </c>
      <c r="C7" s="48">
        <f>data!B139</f>
        <v>13330</v>
      </c>
      <c r="D7" s="48">
        <f>data!B140</f>
        <v>299</v>
      </c>
      <c r="E7" s="48">
        <f>data!B141</f>
        <v>29950019</v>
      </c>
      <c r="F7" s="48">
        <f>data!B142</f>
        <v>316755</v>
      </c>
      <c r="G7" s="48">
        <f>data!B141+data!B142</f>
        <v>30266774</v>
      </c>
    </row>
    <row r="8" spans="1:13" ht="20.149999999999999" customHeight="1" x14ac:dyDescent="0.35">
      <c r="A8" s="23" t="s">
        <v>297</v>
      </c>
      <c r="B8" s="48">
        <f>data!C138</f>
        <v>631</v>
      </c>
      <c r="C8" s="48">
        <f>data!C139</f>
        <v>14752</v>
      </c>
      <c r="D8" s="48">
        <f>data!C140</f>
        <v>0</v>
      </c>
      <c r="E8" s="48">
        <f>data!C141</f>
        <v>34309615</v>
      </c>
      <c r="F8" s="48">
        <f>data!C142</f>
        <v>0</v>
      </c>
      <c r="G8" s="48">
        <f>data!C141+data!C142</f>
        <v>34309615</v>
      </c>
    </row>
    <row r="9" spans="1:13" ht="20.149999999999999" customHeight="1" x14ac:dyDescent="0.35">
      <c r="A9" s="23" t="s">
        <v>1058</v>
      </c>
      <c r="B9" s="48">
        <f>data!D138</f>
        <v>258</v>
      </c>
      <c r="C9" s="48">
        <f>data!D139</f>
        <v>3593</v>
      </c>
      <c r="D9" s="48">
        <f>data!D140</f>
        <v>991</v>
      </c>
      <c r="E9" s="48">
        <f>data!D141</f>
        <v>7992418</v>
      </c>
      <c r="F9" s="48">
        <f>data!D142</f>
        <v>1043725</v>
      </c>
      <c r="G9" s="48">
        <f>data!D141+data!D142</f>
        <v>9036143</v>
      </c>
    </row>
    <row r="10" spans="1:13" ht="20.149999999999999" customHeight="1" x14ac:dyDescent="0.35">
      <c r="A10" s="111" t="s">
        <v>203</v>
      </c>
      <c r="B10" s="48">
        <f>data!E138</f>
        <v>1282</v>
      </c>
      <c r="C10" s="48">
        <f>data!E139</f>
        <v>31675</v>
      </c>
      <c r="D10" s="48">
        <f>data!E140</f>
        <v>1290</v>
      </c>
      <c r="E10" s="48">
        <f>data!E141</f>
        <v>72252052</v>
      </c>
      <c r="F10" s="48">
        <f>data!E142</f>
        <v>1360480</v>
      </c>
      <c r="G10" s="48">
        <f>data!E141+data!E142</f>
        <v>73612532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604</v>
      </c>
      <c r="C25" s="48">
        <f>data!B151</f>
        <v>6989</v>
      </c>
      <c r="D25" s="48">
        <f>data!B152</f>
        <v>835</v>
      </c>
      <c r="E25" s="48">
        <f>data!B153</f>
        <v>15375700</v>
      </c>
      <c r="F25" s="48">
        <f>data!B154</f>
        <v>474100</v>
      </c>
      <c r="G25" s="48">
        <f>data!B153+data!B154</f>
        <v>15849800</v>
      </c>
    </row>
    <row r="26" spans="1:7" ht="20.149999999999999" customHeight="1" x14ac:dyDescent="0.35">
      <c r="A26" s="23" t="s">
        <v>297</v>
      </c>
      <c r="B26" s="48">
        <f>data!C150</f>
        <v>373</v>
      </c>
      <c r="C26" s="48">
        <f>data!C151</f>
        <v>2271</v>
      </c>
      <c r="D26" s="48">
        <f>data!C152</f>
        <v>0</v>
      </c>
      <c r="E26" s="48">
        <f>data!C153</f>
        <v>4978600</v>
      </c>
      <c r="F26" s="48">
        <f>data!C154</f>
        <v>0</v>
      </c>
      <c r="G26" s="48">
        <f>data!C153+data!C154</f>
        <v>4978600</v>
      </c>
    </row>
    <row r="27" spans="1:7" ht="20.149999999999999" customHeight="1" x14ac:dyDescent="0.35">
      <c r="A27" s="23" t="s">
        <v>1058</v>
      </c>
      <c r="B27" s="48">
        <f>data!D150</f>
        <v>448</v>
      </c>
      <c r="C27" s="48">
        <f>data!D151</f>
        <v>2678</v>
      </c>
      <c r="D27" s="48">
        <f>data!D152</f>
        <v>491</v>
      </c>
      <c r="E27" s="48">
        <f>data!D153</f>
        <v>5909200</v>
      </c>
      <c r="F27" s="48">
        <f>data!D154</f>
        <v>256750</v>
      </c>
      <c r="G27" s="48">
        <f>data!D153+data!D154</f>
        <v>6165950</v>
      </c>
    </row>
    <row r="28" spans="1:7" ht="20.149999999999999" customHeight="1" x14ac:dyDescent="0.35">
      <c r="A28" s="111" t="s">
        <v>203</v>
      </c>
      <c r="B28" s="48">
        <f>data!E150</f>
        <v>1425</v>
      </c>
      <c r="C28" s="48">
        <f>data!E151</f>
        <v>11938</v>
      </c>
      <c r="D28" s="48">
        <f>data!E152</f>
        <v>1326</v>
      </c>
      <c r="E28" s="48">
        <f>data!E153</f>
        <v>26263500</v>
      </c>
      <c r="F28" s="48">
        <f>data!E154</f>
        <v>730850</v>
      </c>
      <c r="G28" s="48">
        <f>data!E153+data!E154</f>
        <v>26994350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Cascade Behavioral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1523174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153459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586415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1578297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243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117650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88143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4047381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86128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86128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406156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57936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464092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78702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2306827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2385529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Cascade Behavioral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3880000</v>
      </c>
      <c r="D7" s="21">
        <f>data!C195</f>
        <v>0</v>
      </c>
      <c r="E7" s="21">
        <f>data!D195</f>
        <v>0</v>
      </c>
      <c r="F7" s="21">
        <f>data!E195</f>
        <v>3880000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764901</v>
      </c>
      <c r="D8" s="21">
        <f>data!C196</f>
        <v>0</v>
      </c>
      <c r="E8" s="21">
        <f>data!D196</f>
        <v>0</v>
      </c>
      <c r="F8" s="21">
        <f>data!E196</f>
        <v>764901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5591000</v>
      </c>
      <c r="D9" s="21">
        <f>data!C197</f>
        <v>0</v>
      </c>
      <c r="E9" s="21">
        <f>data!D197</f>
        <v>0</v>
      </c>
      <c r="F9" s="21">
        <f>data!E197</f>
        <v>5591000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16326222</v>
      </c>
      <c r="D10" s="21">
        <f>data!C198</f>
        <v>363100</v>
      </c>
      <c r="E10" s="21">
        <f>data!D198</f>
        <v>0</v>
      </c>
      <c r="F10" s="21">
        <f>data!E198</f>
        <v>16689322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1126452</v>
      </c>
      <c r="D12" s="21">
        <f>data!C200</f>
        <v>194543</v>
      </c>
      <c r="E12" s="21">
        <f>data!D200</f>
        <v>0</v>
      </c>
      <c r="F12" s="21">
        <f>data!E200</f>
        <v>1320995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1263135</v>
      </c>
      <c r="D15" s="21">
        <f>data!C203</f>
        <v>351407</v>
      </c>
      <c r="E15" s="21">
        <f>data!D203</f>
        <v>0</v>
      </c>
      <c r="F15" s="21">
        <f>data!E203</f>
        <v>1614542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28951710</v>
      </c>
      <c r="D16" s="21">
        <f>data!C204</f>
        <v>909050</v>
      </c>
      <c r="E16" s="21">
        <f>data!D204</f>
        <v>0</v>
      </c>
      <c r="F16" s="21">
        <f>data!E204</f>
        <v>29860760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450590</v>
      </c>
      <c r="D24" s="21">
        <f>data!C209</f>
        <v>76490</v>
      </c>
      <c r="E24" s="21">
        <f>data!D209</f>
        <v>0</v>
      </c>
      <c r="F24" s="21">
        <f>data!E209</f>
        <v>527080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1133731</v>
      </c>
      <c r="D25" s="21">
        <f>data!C210</f>
        <v>186367</v>
      </c>
      <c r="E25" s="21">
        <f>data!D210</f>
        <v>0</v>
      </c>
      <c r="F25" s="21">
        <f>data!E210</f>
        <v>1320098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4595649</v>
      </c>
      <c r="D26" s="21">
        <f>data!C211</f>
        <v>1144173</v>
      </c>
      <c r="E26" s="21">
        <f>data!D211</f>
        <v>0</v>
      </c>
      <c r="F26" s="21">
        <f>data!E211</f>
        <v>5739822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692534</v>
      </c>
      <c r="D28" s="21">
        <f>data!C213</f>
        <v>157071</v>
      </c>
      <c r="E28" s="21">
        <f>data!D213</f>
        <v>0</v>
      </c>
      <c r="F28" s="21">
        <f>data!E213</f>
        <v>849605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6872504</v>
      </c>
      <c r="D32" s="21">
        <f>data!C217</f>
        <v>1564101</v>
      </c>
      <c r="E32" s="21">
        <f>data!D217</f>
        <v>0</v>
      </c>
      <c r="F32" s="21">
        <f>data!E217</f>
        <v>8436605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Cascade Behavioral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1260765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21635136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27833097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30303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1093453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6938096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807214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58337299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49798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1154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50952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7323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234187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59890526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30" zoomScale="75" workbookViewId="0">
      <selection activeCell="C151" sqref="C151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Cascade Behavioral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-130278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19747525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8597292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122102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110668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11252725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3880000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764901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5591000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16689322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1320995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1614542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29860760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8436605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21424155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32676880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Cascade Behavioral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673826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1670684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3247647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222860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-259176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65001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5620842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12456834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14599204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27056038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32676880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Cascade Behavioral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98515552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2091330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100606882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1260765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58337299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50952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241510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59890526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40716356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5921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5921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40722277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21354087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4047381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2030180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1520225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670304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1319847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1564101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86128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464092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2385529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3008169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38450043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2272234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2272234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2272234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Cascade Behavioral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31675</v>
      </c>
      <c r="I9" s="14">
        <f>data!I59</f>
        <v>11938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105.95</v>
      </c>
      <c r="I10" s="26">
        <f>data!I60</f>
        <v>30.16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8513367</v>
      </c>
      <c r="I11" s="14">
        <f>data!I61</f>
        <v>2716160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1613595</v>
      </c>
      <c r="I12" s="14">
        <f>data!I62</f>
        <v>514812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226570</v>
      </c>
      <c r="I14" s="14">
        <f>data!I64</f>
        <v>47870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-301646</v>
      </c>
      <c r="I16" s="14">
        <f>data!I66</f>
        <v>31657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340881</v>
      </c>
      <c r="I17" s="14">
        <f>data!I67</f>
        <v>131140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12073</v>
      </c>
      <c r="I18" s="14">
        <f>data!I68</f>
        <v>2123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130908</v>
      </c>
      <c r="I19" s="14">
        <f>data!I69</f>
        <v>14368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10535748</v>
      </c>
      <c r="I21" s="14">
        <f>data!I71</f>
        <v>3458130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82394600</v>
      </c>
      <c r="I24" s="14">
        <f>data!I73</f>
        <v>13554200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82394600</v>
      </c>
      <c r="I26" s="14">
        <f>data!I75</f>
        <v>13554200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24889</v>
      </c>
      <c r="I28" s="14">
        <f>data!I76</f>
        <v>9575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96518</v>
      </c>
      <c r="I29" s="14">
        <f>data!I77</f>
        <v>36348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24889</v>
      </c>
      <c r="I30" s="14">
        <f>data!I78</f>
        <v>9575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28680</v>
      </c>
      <c r="I31" s="14">
        <f>data!I79</f>
        <v>12370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Cascade Behavioral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Cascade Behavioral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89124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89124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Cascade Behavioral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340754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626471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9560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976785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698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Cascade Behavioral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2616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9.81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2504483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474691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1758278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4323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450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57030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1958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52845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4854058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2566752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2091330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4658082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4164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4164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Cascade Behavioral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5.33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379068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71847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161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6982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11280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6711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2348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478397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490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490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Cascade Behavioral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133604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11.98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594001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112585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698485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46929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74137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1632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1293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-5921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1523141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5413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Cascade Behavioral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114201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16.899999999999999</v>
      </c>
      <c r="F234" s="26">
        <f>data!BC60</f>
        <v>0</v>
      </c>
      <c r="G234" s="26">
        <f>data!BD60</f>
        <v>0</v>
      </c>
      <c r="H234" s="26">
        <f>data!BE60</f>
        <v>3.61</v>
      </c>
      <c r="I234" s="26">
        <f>data!BF60</f>
        <v>10.9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1269251</v>
      </c>
      <c r="F235" s="14">
        <f>data!BC61</f>
        <v>0</v>
      </c>
      <c r="G235" s="14">
        <f>data!BD61</f>
        <v>0</v>
      </c>
      <c r="H235" s="14">
        <f>data!BE61</f>
        <v>273591</v>
      </c>
      <c r="I235" s="14">
        <f>data!BF61</f>
        <v>491053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240570</v>
      </c>
      <c r="F236" s="14">
        <f>data!BC62</f>
        <v>0</v>
      </c>
      <c r="G236" s="14">
        <f>data!BD62</f>
        <v>0</v>
      </c>
      <c r="H236" s="14">
        <f>data!BE62</f>
        <v>51856</v>
      </c>
      <c r="I236" s="14">
        <f>data!BF62</f>
        <v>93073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6266</v>
      </c>
      <c r="F238" s="14">
        <f>data!BC64</f>
        <v>0</v>
      </c>
      <c r="G238" s="14">
        <f>data!BD64</f>
        <v>0</v>
      </c>
      <c r="H238" s="14">
        <f>data!BE64</f>
        <v>55945</v>
      </c>
      <c r="I238" s="14">
        <f>data!BF64</f>
        <v>74702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486014</v>
      </c>
      <c r="I239" s="14">
        <f>data!BF65</f>
        <v>12300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227868</v>
      </c>
      <c r="E240" s="14">
        <f>data!BB66</f>
        <v>209060</v>
      </c>
      <c r="F240" s="14">
        <f>data!BC66</f>
        <v>0</v>
      </c>
      <c r="G240" s="14">
        <f>data!BD66</f>
        <v>0</v>
      </c>
      <c r="H240" s="14">
        <f>data!BE66</f>
        <v>155184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17846</v>
      </c>
      <c r="F241" s="14">
        <f>data!BC67</f>
        <v>0</v>
      </c>
      <c r="G241" s="14">
        <f>data!BD67</f>
        <v>0</v>
      </c>
      <c r="H241" s="14">
        <f>data!BE67</f>
        <v>355659</v>
      </c>
      <c r="I241" s="14">
        <f>data!BF67</f>
        <v>21955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1216</v>
      </c>
      <c r="F242" s="14">
        <f>data!BC68</f>
        <v>0</v>
      </c>
      <c r="G242" s="14">
        <f>data!BD68</f>
        <v>0</v>
      </c>
      <c r="H242" s="14">
        <f>data!BE68</f>
        <v>35424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2231</v>
      </c>
      <c r="F243" s="14">
        <f>data!BC69</f>
        <v>0</v>
      </c>
      <c r="G243" s="14">
        <f>data!BD69</f>
        <v>0</v>
      </c>
      <c r="H243" s="14">
        <f>data!BE69</f>
        <v>12</v>
      </c>
      <c r="I243" s="14">
        <f>data!BF69</f>
        <v>2423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227868</v>
      </c>
      <c r="E245" s="14">
        <f>data!BB71</f>
        <v>1746440</v>
      </c>
      <c r="F245" s="14">
        <f>data!BC71</f>
        <v>0</v>
      </c>
      <c r="G245" s="14">
        <f>data!BD71</f>
        <v>0</v>
      </c>
      <c r="H245" s="14">
        <f>data!BE71</f>
        <v>1413685</v>
      </c>
      <c r="I245" s="14">
        <f>data!BF71</f>
        <v>695506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1303</v>
      </c>
      <c r="F252" s="85">
        <f>data!BC76</f>
        <v>0</v>
      </c>
      <c r="G252" s="85">
        <f>data!BD76</f>
        <v>0</v>
      </c>
      <c r="H252" s="85">
        <f>data!BE76</f>
        <v>25968</v>
      </c>
      <c r="I252" s="85">
        <f>data!BF76</f>
        <v>1603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Cascade Behavioral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0.98</v>
      </c>
      <c r="E266" s="26">
        <f>data!BI60</f>
        <v>0</v>
      </c>
      <c r="F266" s="26">
        <f>data!BJ60</f>
        <v>3.01</v>
      </c>
      <c r="G266" s="26">
        <f>data!BK60</f>
        <v>5.53</v>
      </c>
      <c r="H266" s="26">
        <f>data!BL60</f>
        <v>16.760000000000002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78024</v>
      </c>
      <c r="E267" s="14">
        <f>data!BI61</f>
        <v>0</v>
      </c>
      <c r="F267" s="14">
        <f>data!BJ61</f>
        <v>306882</v>
      </c>
      <c r="G267" s="14">
        <f>data!BK61</f>
        <v>353179</v>
      </c>
      <c r="H267" s="14">
        <f>data!BL61</f>
        <v>1232790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14788</v>
      </c>
      <c r="E268" s="14">
        <f>data!BI62</f>
        <v>0</v>
      </c>
      <c r="F268" s="14">
        <f>data!BJ62</f>
        <v>58165</v>
      </c>
      <c r="G268" s="14">
        <f>data!BK62</f>
        <v>66940</v>
      </c>
      <c r="H268" s="14">
        <f>data!BL62</f>
        <v>233659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46727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5061</v>
      </c>
      <c r="E270" s="14">
        <f>data!BI64</f>
        <v>0</v>
      </c>
      <c r="F270" s="14">
        <f>data!BJ64</f>
        <v>2695</v>
      </c>
      <c r="G270" s="14">
        <f>data!BK64</f>
        <v>3366</v>
      </c>
      <c r="H270" s="14">
        <f>data!BL64</f>
        <v>11900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77599</v>
      </c>
      <c r="D271" s="14">
        <f>data!BH65</f>
        <v>5605</v>
      </c>
      <c r="E271" s="14">
        <f>data!BI65</f>
        <v>0</v>
      </c>
      <c r="F271" s="14">
        <f>data!BJ65</f>
        <v>900</v>
      </c>
      <c r="G271" s="14">
        <f>data!BK65</f>
        <v>0</v>
      </c>
      <c r="H271" s="14">
        <f>data!BL65</f>
        <v>1189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23563</v>
      </c>
      <c r="E272" s="14">
        <f>data!BI66</f>
        <v>0</v>
      </c>
      <c r="F272" s="14">
        <f>data!BJ66</f>
        <v>63</v>
      </c>
      <c r="G272" s="14">
        <f>data!BK66</f>
        <v>4207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6245</v>
      </c>
      <c r="E273" s="14">
        <f>data!BI67</f>
        <v>0</v>
      </c>
      <c r="F273" s="14">
        <f>data!BJ67</f>
        <v>13641</v>
      </c>
      <c r="G273" s="14">
        <f>data!BK67</f>
        <v>13984</v>
      </c>
      <c r="H273" s="14">
        <f>data!BL67</f>
        <v>53401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1680</v>
      </c>
      <c r="G274" s="14">
        <f>data!BK68</f>
        <v>0</v>
      </c>
      <c r="H274" s="14">
        <f>data!BL68</f>
        <v>5316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1000</v>
      </c>
      <c r="E275" s="14">
        <f>data!BI69</f>
        <v>0</v>
      </c>
      <c r="F275" s="14">
        <f>data!BJ69</f>
        <v>1045</v>
      </c>
      <c r="G275" s="14">
        <f>data!BK69</f>
        <v>17234</v>
      </c>
      <c r="H275" s="14">
        <f>data!BL69</f>
        <v>14902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77599</v>
      </c>
      <c r="D277" s="14">
        <f>data!BH71</f>
        <v>134286</v>
      </c>
      <c r="E277" s="14">
        <f>data!BI71</f>
        <v>0</v>
      </c>
      <c r="F277" s="14">
        <f>data!BJ71</f>
        <v>385071</v>
      </c>
      <c r="G277" s="14">
        <f>data!BK71</f>
        <v>505637</v>
      </c>
      <c r="H277" s="14">
        <f>data!BL71</f>
        <v>1553157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456</v>
      </c>
      <c r="E284" s="85">
        <f>data!BI76</f>
        <v>0</v>
      </c>
      <c r="F284" s="85">
        <f>data!BJ76</f>
        <v>996</v>
      </c>
      <c r="G284" s="85">
        <f>data!BK76</f>
        <v>1021</v>
      </c>
      <c r="H284" s="85">
        <f>data!BL76</f>
        <v>3899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Cascade Behavioral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6.37</v>
      </c>
      <c r="D298" s="26">
        <f>data!BO60</f>
        <v>0</v>
      </c>
      <c r="E298" s="26">
        <f>data!BP60</f>
        <v>2.5299999999999998</v>
      </c>
      <c r="F298" s="26">
        <f>data!BQ60</f>
        <v>0</v>
      </c>
      <c r="G298" s="26">
        <f>data!BR60</f>
        <v>1.98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725013</v>
      </c>
      <c r="D299" s="14">
        <f>data!BO61</f>
        <v>0</v>
      </c>
      <c r="E299" s="14">
        <f>data!BP61</f>
        <v>182440</v>
      </c>
      <c r="F299" s="14">
        <f>data!BQ61</f>
        <v>0</v>
      </c>
      <c r="G299" s="14">
        <f>data!BR61</f>
        <v>156603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137416</v>
      </c>
      <c r="D300" s="14">
        <f>data!BO62</f>
        <v>0</v>
      </c>
      <c r="E300" s="14">
        <f>data!BP62</f>
        <v>34579</v>
      </c>
      <c r="F300" s="14">
        <f>data!BQ62</f>
        <v>0</v>
      </c>
      <c r="G300" s="14">
        <f>data!BR62</f>
        <v>29682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225014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6486</v>
      </c>
      <c r="D302" s="14">
        <f>data!BO64</f>
        <v>0</v>
      </c>
      <c r="E302" s="14">
        <f>data!BP64</f>
        <v>2897</v>
      </c>
      <c r="F302" s="14">
        <f>data!BQ64</f>
        <v>0</v>
      </c>
      <c r="G302" s="14">
        <f>data!BR64</f>
        <v>5041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81287</v>
      </c>
      <c r="D303" s="14">
        <f>data!BO65</f>
        <v>0</v>
      </c>
      <c r="E303" s="14">
        <f>data!BP65</f>
        <v>1625</v>
      </c>
      <c r="F303" s="14">
        <f>data!BQ65</f>
        <v>0</v>
      </c>
      <c r="G303" s="14">
        <f>data!BR65</f>
        <v>1143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76891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2176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386420</v>
      </c>
      <c r="D305" s="14">
        <f>data!BO67</f>
        <v>0</v>
      </c>
      <c r="E305" s="14">
        <f>data!BP67</f>
        <v>7478</v>
      </c>
      <c r="F305" s="14">
        <f>data!BQ67</f>
        <v>0</v>
      </c>
      <c r="G305" s="14">
        <f>data!BR67</f>
        <v>4451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13208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2634932</v>
      </c>
      <c r="D307" s="14">
        <f>data!BO69</f>
        <v>0</v>
      </c>
      <c r="E307" s="14">
        <f>data!BP69</f>
        <v>71549</v>
      </c>
      <c r="F307" s="14">
        <f>data!BQ69</f>
        <v>0</v>
      </c>
      <c r="G307" s="14">
        <f>data!BR69</f>
        <v>59281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4286667</v>
      </c>
      <c r="D309" s="14">
        <f>data!BO71</f>
        <v>0</v>
      </c>
      <c r="E309" s="14">
        <f>data!BP71</f>
        <v>300568</v>
      </c>
      <c r="F309" s="14">
        <f>data!BQ71</f>
        <v>0</v>
      </c>
      <c r="G309" s="14">
        <f>data!BR71</f>
        <v>258377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28214</v>
      </c>
      <c r="D316" s="85">
        <f>data!BO76</f>
        <v>0</v>
      </c>
      <c r="E316" s="85">
        <f>data!BP76</f>
        <v>546</v>
      </c>
      <c r="F316" s="85">
        <f>data!BQ76</f>
        <v>0</v>
      </c>
      <c r="G316" s="85">
        <f>data!BR76</f>
        <v>325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Cascade Behavioral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3.85</v>
      </c>
      <c r="E330" s="26">
        <f>data!BW60</f>
        <v>0</v>
      </c>
      <c r="F330" s="26">
        <f>data!BX60</f>
        <v>4.13</v>
      </c>
      <c r="G330" s="26">
        <f>data!BY60</f>
        <v>9.4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221356</v>
      </c>
      <c r="E331" s="86">
        <f>data!BW61</f>
        <v>0</v>
      </c>
      <c r="F331" s="86">
        <f>data!BX61</f>
        <v>353335</v>
      </c>
      <c r="G331" s="86">
        <f>data!BY61</f>
        <v>1003491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41955</v>
      </c>
      <c r="E332" s="86">
        <f>data!BW62</f>
        <v>0</v>
      </c>
      <c r="F332" s="86">
        <f>data!BX62</f>
        <v>66970</v>
      </c>
      <c r="G332" s="86">
        <f>data!BY62</f>
        <v>190198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8759</v>
      </c>
      <c r="E334" s="86">
        <f>data!BW64</f>
        <v>0</v>
      </c>
      <c r="F334" s="86">
        <f>data!BX64</f>
        <v>5445</v>
      </c>
      <c r="G334" s="86">
        <f>data!BY64</f>
        <v>6678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2192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115750</v>
      </c>
      <c r="E336" s="86">
        <f>data!BW66</f>
        <v>0</v>
      </c>
      <c r="F336" s="86">
        <f>data!BX66</f>
        <v>0</v>
      </c>
      <c r="G336" s="86">
        <f>data!BY66</f>
        <v>1270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34500</v>
      </c>
      <c r="E337" s="86">
        <f>data!BW67</f>
        <v>0</v>
      </c>
      <c r="F337" s="86">
        <f>data!BX67</f>
        <v>2958</v>
      </c>
      <c r="G337" s="86">
        <f>data!BY67</f>
        <v>26104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10882</v>
      </c>
      <c r="E338" s="86">
        <f>data!BW68</f>
        <v>0</v>
      </c>
      <c r="F338" s="86">
        <f>data!BX68</f>
        <v>0</v>
      </c>
      <c r="G338" s="86">
        <f>data!BY68</f>
        <v>616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307</v>
      </c>
      <c r="E339" s="86">
        <f>data!BW69</f>
        <v>0</v>
      </c>
      <c r="F339" s="86">
        <f>data!BX69</f>
        <v>0</v>
      </c>
      <c r="G339" s="86">
        <f>data!BY69</f>
        <v>1491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433509</v>
      </c>
      <c r="E341" s="14">
        <f>data!BW71</f>
        <v>0</v>
      </c>
      <c r="F341" s="14">
        <f>data!BX71</f>
        <v>428708</v>
      </c>
      <c r="G341" s="14">
        <f>data!BY71</f>
        <v>1232040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2519</v>
      </c>
      <c r="E348" s="85">
        <f>data!BW76</f>
        <v>0</v>
      </c>
      <c r="F348" s="85">
        <f>data!BX76</f>
        <v>216</v>
      </c>
      <c r="G348" s="85">
        <f>data!BY76</f>
        <v>1906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Cascade Behavioral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249.18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21354087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4047381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2030180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1520225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670304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1319847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1564101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86128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2849621</v>
      </c>
      <c r="F371" s="219"/>
      <c r="G371" s="219"/>
      <c r="H371" s="219"/>
      <c r="I371" s="86">
        <f>data!CE69</f>
        <v>5857790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-5921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2849621</v>
      </c>
      <c r="F373" s="219"/>
      <c r="G373" s="219"/>
      <c r="H373" s="219"/>
      <c r="I373" s="14">
        <f>data!CE71</f>
        <v>38444122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98515552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2091330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100606882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114201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132866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39118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41050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