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T815" i="10" s="1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P815" i="10" s="1"/>
  <c r="O736" i="10"/>
  <c r="M736" i="10"/>
  <c r="L736" i="10"/>
  <c r="K736" i="10"/>
  <c r="I736" i="10"/>
  <c r="H736" i="10"/>
  <c r="H815" i="10" s="1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S815" i="10" s="1"/>
  <c r="R734" i="10"/>
  <c r="Q734" i="10"/>
  <c r="P734" i="10"/>
  <c r="O734" i="10"/>
  <c r="O815" i="10" s="1"/>
  <c r="M734" i="10"/>
  <c r="L734" i="10"/>
  <c r="K734" i="10"/>
  <c r="K815" i="10" s="1"/>
  <c r="I734" i="10"/>
  <c r="H734" i="10"/>
  <c r="G734" i="10"/>
  <c r="G815" i="10" s="1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L612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F546" i="10" s="1"/>
  <c r="B546" i="10"/>
  <c r="E545" i="10"/>
  <c r="D545" i="10"/>
  <c r="B545" i="10"/>
  <c r="E544" i="10"/>
  <c r="D544" i="10"/>
  <c r="B544" i="10"/>
  <c r="F544" i="10" s="1"/>
  <c r="B543" i="10"/>
  <c r="B542" i="10"/>
  <c r="B541" i="10"/>
  <c r="E540" i="10"/>
  <c r="D540" i="10"/>
  <c r="B540" i="10"/>
  <c r="E539" i="10"/>
  <c r="D539" i="10"/>
  <c r="B539" i="10"/>
  <c r="F539" i="10" s="1"/>
  <c r="H538" i="10"/>
  <c r="E538" i="10"/>
  <c r="D538" i="10"/>
  <c r="B538" i="10"/>
  <c r="F538" i="10" s="1"/>
  <c r="E537" i="10"/>
  <c r="D537" i="10"/>
  <c r="B537" i="10"/>
  <c r="F537" i="10" s="1"/>
  <c r="E536" i="10"/>
  <c r="D536" i="10"/>
  <c r="B536" i="10"/>
  <c r="H536" i="10" s="1"/>
  <c r="H535" i="10"/>
  <c r="E535" i="10"/>
  <c r="D535" i="10"/>
  <c r="B535" i="10"/>
  <c r="F535" i="10" s="1"/>
  <c r="H534" i="10"/>
  <c r="E534" i="10"/>
  <c r="D534" i="10"/>
  <c r="B534" i="10"/>
  <c r="F534" i="10" s="1"/>
  <c r="E533" i="10"/>
  <c r="D533" i="10"/>
  <c r="B533" i="10"/>
  <c r="F533" i="10" s="1"/>
  <c r="F532" i="10"/>
  <c r="E532" i="10"/>
  <c r="D532" i="10"/>
  <c r="B532" i="10"/>
  <c r="H532" i="10" s="1"/>
  <c r="H531" i="10"/>
  <c r="E531" i="10"/>
  <c r="D531" i="10"/>
  <c r="B531" i="10"/>
  <c r="F531" i="10" s="1"/>
  <c r="H530" i="10"/>
  <c r="E530" i="10"/>
  <c r="D530" i="10"/>
  <c r="B530" i="10"/>
  <c r="F530" i="10" s="1"/>
  <c r="E529" i="10"/>
  <c r="D529" i="10"/>
  <c r="B529" i="10"/>
  <c r="F529" i="10" s="1"/>
  <c r="E528" i="10"/>
  <c r="D528" i="10"/>
  <c r="B528" i="10"/>
  <c r="H528" i="10" s="1"/>
  <c r="H527" i="10"/>
  <c r="E527" i="10"/>
  <c r="D527" i="10"/>
  <c r="B527" i="10"/>
  <c r="F527" i="10" s="1"/>
  <c r="E526" i="10"/>
  <c r="D526" i="10"/>
  <c r="B526" i="10"/>
  <c r="F526" i="10" s="1"/>
  <c r="E525" i="10"/>
  <c r="D525" i="10"/>
  <c r="B525" i="10"/>
  <c r="F525" i="10" s="1"/>
  <c r="F524" i="10"/>
  <c r="E524" i="10"/>
  <c r="D524" i="10"/>
  <c r="B524" i="10"/>
  <c r="E523" i="10"/>
  <c r="D523" i="10"/>
  <c r="B523" i="10"/>
  <c r="F523" i="10" s="1"/>
  <c r="E522" i="10"/>
  <c r="D522" i="10"/>
  <c r="B522" i="10"/>
  <c r="F522" i="10" s="1"/>
  <c r="F521" i="10"/>
  <c r="B521" i="10"/>
  <c r="E520" i="10"/>
  <c r="D520" i="10"/>
  <c r="B520" i="10"/>
  <c r="E519" i="10"/>
  <c r="D519" i="10"/>
  <c r="B519" i="10"/>
  <c r="F519" i="10" s="1"/>
  <c r="E518" i="10"/>
  <c r="D518" i="10"/>
  <c r="B518" i="10"/>
  <c r="F518" i="10" s="1"/>
  <c r="E517" i="10"/>
  <c r="D517" i="10"/>
  <c r="B517" i="10"/>
  <c r="F517" i="10" s="1"/>
  <c r="E516" i="10"/>
  <c r="D516" i="10"/>
  <c r="B516" i="10"/>
  <c r="E515" i="10"/>
  <c r="D515" i="10"/>
  <c r="B515" i="10"/>
  <c r="F515" i="10" s="1"/>
  <c r="E514" i="10"/>
  <c r="D514" i="10"/>
  <c r="B514" i="10"/>
  <c r="F514" i="10" s="1"/>
  <c r="B513" i="10"/>
  <c r="F512" i="10"/>
  <c r="B512" i="10"/>
  <c r="E511" i="10"/>
  <c r="D511" i="10"/>
  <c r="B511" i="10"/>
  <c r="F511" i="10" s="1"/>
  <c r="F510" i="10"/>
  <c r="E510" i="10"/>
  <c r="D510" i="10"/>
  <c r="B510" i="10"/>
  <c r="E509" i="10"/>
  <c r="D509" i="10"/>
  <c r="B509" i="10"/>
  <c r="F509" i="10" s="1"/>
  <c r="E508" i="10"/>
  <c r="D508" i="10"/>
  <c r="B508" i="10"/>
  <c r="F508" i="10" s="1"/>
  <c r="E507" i="10"/>
  <c r="D507" i="10"/>
  <c r="B507" i="10"/>
  <c r="F507" i="10" s="1"/>
  <c r="F506" i="10"/>
  <c r="E506" i="10"/>
  <c r="D506" i="10"/>
  <c r="B506" i="10"/>
  <c r="H506" i="10" s="1"/>
  <c r="H505" i="10"/>
  <c r="E505" i="10"/>
  <c r="D505" i="10"/>
  <c r="B505" i="10"/>
  <c r="F505" i="10" s="1"/>
  <c r="H504" i="10"/>
  <c r="E504" i="10"/>
  <c r="D504" i="10"/>
  <c r="B504" i="10"/>
  <c r="F504" i="10" s="1"/>
  <c r="E503" i="10"/>
  <c r="D503" i="10"/>
  <c r="B503" i="10"/>
  <c r="F503" i="10" s="1"/>
  <c r="E502" i="10"/>
  <c r="D502" i="10"/>
  <c r="B502" i="10"/>
  <c r="H502" i="10" s="1"/>
  <c r="E501" i="10"/>
  <c r="D501" i="10"/>
  <c r="B501" i="10"/>
  <c r="F501" i="10" s="1"/>
  <c r="E500" i="10"/>
  <c r="D500" i="10"/>
  <c r="B500" i="10"/>
  <c r="E499" i="10"/>
  <c r="D499" i="10"/>
  <c r="B499" i="10"/>
  <c r="F499" i="10" s="1"/>
  <c r="E498" i="10"/>
  <c r="D498" i="10"/>
  <c r="B498" i="10"/>
  <c r="H497" i="10"/>
  <c r="E497" i="10"/>
  <c r="D497" i="10"/>
  <c r="B497" i="10"/>
  <c r="F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C475" i="10"/>
  <c r="B475" i="10"/>
  <c r="B474" i="10"/>
  <c r="C473" i="10"/>
  <c r="B473" i="10"/>
  <c r="B472" i="10"/>
  <c r="B471" i="10"/>
  <c r="B470" i="10"/>
  <c r="C469" i="10"/>
  <c r="B469" i="10"/>
  <c r="B468" i="10"/>
  <c r="B465" i="10"/>
  <c r="C464" i="10"/>
  <c r="B464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C440" i="10"/>
  <c r="C439" i="10"/>
  <c r="B439" i="10"/>
  <c r="C438" i="10"/>
  <c r="B438" i="10"/>
  <c r="B440" i="10" s="1"/>
  <c r="B437" i="10"/>
  <c r="B436" i="10"/>
  <c r="B435" i="10"/>
  <c r="D434" i="10"/>
  <c r="B434" i="10"/>
  <c r="D433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C414" i="10"/>
  <c r="B414" i="10"/>
  <c r="A412" i="10"/>
  <c r="D390" i="10"/>
  <c r="B441" i="10" s="1"/>
  <c r="D372" i="10"/>
  <c r="D367" i="10"/>
  <c r="D368" i="10" s="1"/>
  <c r="D373" i="10" s="1"/>
  <c r="D391" i="10" s="1"/>
  <c r="D393" i="10" s="1"/>
  <c r="D396" i="10" s="1"/>
  <c r="D361" i="10"/>
  <c r="N817" i="10" s="1"/>
  <c r="D329" i="10"/>
  <c r="D328" i="10"/>
  <c r="D330" i="10" s="1"/>
  <c r="D319" i="10"/>
  <c r="D314" i="10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B446" i="10" s="1"/>
  <c r="D229" i="10"/>
  <c r="B445" i="10" s="1"/>
  <c r="D221" i="10"/>
  <c r="CD722" i="10" s="1"/>
  <c r="D217" i="10"/>
  <c r="C217" i="10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436" i="10" s="1"/>
  <c r="D181" i="10"/>
  <c r="D435" i="10" s="1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D463" i="10" s="1"/>
  <c r="D465" i="10" s="1"/>
  <c r="E140" i="10"/>
  <c r="E139" i="10"/>
  <c r="C415" i="10" s="1"/>
  <c r="E138" i="10"/>
  <c r="E127" i="10"/>
  <c r="CE80" i="10"/>
  <c r="T816" i="10" s="1"/>
  <c r="CE79" i="10"/>
  <c r="CE78" i="10"/>
  <c r="CE77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E73" i="10"/>
  <c r="O816" i="10" s="1"/>
  <c r="CD71" i="10"/>
  <c r="C575" i="10" s="1"/>
  <c r="CE70" i="10"/>
  <c r="CE69" i="10"/>
  <c r="L816" i="10" s="1"/>
  <c r="CE68" i="10"/>
  <c r="K816" i="10" s="1"/>
  <c r="CE66" i="10"/>
  <c r="I816" i="10" s="1"/>
  <c r="CE65" i="10"/>
  <c r="CE64" i="10"/>
  <c r="C430" i="10" s="1"/>
  <c r="CE63" i="10"/>
  <c r="F816" i="10" s="1"/>
  <c r="CC62" i="10"/>
  <c r="BY62" i="10"/>
  <c r="BU62" i="10"/>
  <c r="BQ62" i="10"/>
  <c r="BM62" i="10"/>
  <c r="BI62" i="10"/>
  <c r="BE62" i="10"/>
  <c r="BA62" i="10"/>
  <c r="AW62" i="10"/>
  <c r="AS62" i="10"/>
  <c r="AO62" i="10"/>
  <c r="AK62" i="10"/>
  <c r="AG62" i="10"/>
  <c r="AC62" i="10"/>
  <c r="Y62" i="10"/>
  <c r="U62" i="10"/>
  <c r="Q62" i="10"/>
  <c r="M62" i="10"/>
  <c r="I62" i="10"/>
  <c r="E62" i="10"/>
  <c r="CE61" i="10"/>
  <c r="D816" i="10" s="1"/>
  <c r="CE60" i="10"/>
  <c r="B53" i="10"/>
  <c r="CE51" i="10"/>
  <c r="B49" i="10"/>
  <c r="CC48" i="10"/>
  <c r="CB48" i="10"/>
  <c r="CB62" i="10" s="1"/>
  <c r="CA48" i="10"/>
  <c r="CA62" i="10" s="1"/>
  <c r="BZ48" i="10"/>
  <c r="BZ62" i="10" s="1"/>
  <c r="E809" i="10" s="1"/>
  <c r="BY48" i="10"/>
  <c r="BX48" i="10"/>
  <c r="BX62" i="10" s="1"/>
  <c r="BW48" i="10"/>
  <c r="BW62" i="10" s="1"/>
  <c r="BV48" i="10"/>
  <c r="BV62" i="10" s="1"/>
  <c r="E805" i="10" s="1"/>
  <c r="BU48" i="10"/>
  <c r="BT48" i="10"/>
  <c r="BT62" i="10" s="1"/>
  <c r="BS48" i="10"/>
  <c r="BS62" i="10" s="1"/>
  <c r="BR48" i="10"/>
  <c r="BR62" i="10" s="1"/>
  <c r="E801" i="10" s="1"/>
  <c r="BQ48" i="10"/>
  <c r="BP48" i="10"/>
  <c r="BP62" i="10" s="1"/>
  <c r="BO48" i="10"/>
  <c r="BO62" i="10" s="1"/>
  <c r="BN48" i="10"/>
  <c r="BN62" i="10" s="1"/>
  <c r="E797" i="10" s="1"/>
  <c r="BM48" i="10"/>
  <c r="BL48" i="10"/>
  <c r="BL62" i="10" s="1"/>
  <c r="BK48" i="10"/>
  <c r="BK62" i="10" s="1"/>
  <c r="BJ48" i="10"/>
  <c r="BJ62" i="10" s="1"/>
  <c r="E793" i="10" s="1"/>
  <c r="BI48" i="10"/>
  <c r="BH48" i="10"/>
  <c r="BH62" i="10" s="1"/>
  <c r="BG48" i="10"/>
  <c r="BG62" i="10" s="1"/>
  <c r="BF48" i="10"/>
  <c r="BF62" i="10" s="1"/>
  <c r="E789" i="10" s="1"/>
  <c r="BE48" i="10"/>
  <c r="BD48" i="10"/>
  <c r="BD62" i="10" s="1"/>
  <c r="BC48" i="10"/>
  <c r="BC62" i="10" s="1"/>
  <c r="BB48" i="10"/>
  <c r="BB62" i="10" s="1"/>
  <c r="E785" i="10" s="1"/>
  <c r="BA48" i="10"/>
  <c r="AZ48" i="10"/>
  <c r="AZ62" i="10" s="1"/>
  <c r="AY48" i="10"/>
  <c r="AY62" i="10" s="1"/>
  <c r="AX48" i="10"/>
  <c r="AX62" i="10" s="1"/>
  <c r="E781" i="10" s="1"/>
  <c r="AW48" i="10"/>
  <c r="AV48" i="10"/>
  <c r="AV62" i="10" s="1"/>
  <c r="AU48" i="10"/>
  <c r="AU62" i="10" s="1"/>
  <c r="AT48" i="10"/>
  <c r="AT62" i="10" s="1"/>
  <c r="E777" i="10" s="1"/>
  <c r="AS48" i="10"/>
  <c r="AR48" i="10"/>
  <c r="AR62" i="10" s="1"/>
  <c r="AQ48" i="10"/>
  <c r="AQ62" i="10" s="1"/>
  <c r="AP48" i="10"/>
  <c r="AP62" i="10" s="1"/>
  <c r="E773" i="10" s="1"/>
  <c r="AO48" i="10"/>
  <c r="AN48" i="10"/>
  <c r="AN62" i="10" s="1"/>
  <c r="AM48" i="10"/>
  <c r="AM62" i="10" s="1"/>
  <c r="AL48" i="10"/>
  <c r="AL62" i="10" s="1"/>
  <c r="E769" i="10" s="1"/>
  <c r="AK48" i="10"/>
  <c r="AJ48" i="10"/>
  <c r="AJ62" i="10" s="1"/>
  <c r="AI48" i="10"/>
  <c r="AI62" i="10" s="1"/>
  <c r="AH48" i="10"/>
  <c r="AH62" i="10" s="1"/>
  <c r="E765" i="10" s="1"/>
  <c r="AG48" i="10"/>
  <c r="AF48" i="10"/>
  <c r="AF62" i="10" s="1"/>
  <c r="AE48" i="10"/>
  <c r="AE62" i="10" s="1"/>
  <c r="AD48" i="10"/>
  <c r="AD62" i="10" s="1"/>
  <c r="E761" i="10" s="1"/>
  <c r="AC48" i="10"/>
  <c r="AB48" i="10"/>
  <c r="AB62" i="10" s="1"/>
  <c r="AA48" i="10"/>
  <c r="AA62" i="10" s="1"/>
  <c r="Z48" i="10"/>
  <c r="Z62" i="10" s="1"/>
  <c r="E757" i="10" s="1"/>
  <c r="Y48" i="10"/>
  <c r="X48" i="10"/>
  <c r="X62" i="10" s="1"/>
  <c r="W48" i="10"/>
  <c r="W62" i="10" s="1"/>
  <c r="V48" i="10"/>
  <c r="V62" i="10" s="1"/>
  <c r="E753" i="10" s="1"/>
  <c r="U48" i="10"/>
  <c r="T48" i="10"/>
  <c r="T62" i="10" s="1"/>
  <c r="S48" i="10"/>
  <c r="S62" i="10" s="1"/>
  <c r="R48" i="10"/>
  <c r="R62" i="10" s="1"/>
  <c r="E749" i="10" s="1"/>
  <c r="Q48" i="10"/>
  <c r="P48" i="10"/>
  <c r="P62" i="10" s="1"/>
  <c r="O48" i="10"/>
  <c r="O62" i="10" s="1"/>
  <c r="N48" i="10"/>
  <c r="N62" i="10" s="1"/>
  <c r="E745" i="10" s="1"/>
  <c r="M48" i="10"/>
  <c r="L48" i="10"/>
  <c r="L62" i="10" s="1"/>
  <c r="K48" i="10"/>
  <c r="K62" i="10" s="1"/>
  <c r="J48" i="10"/>
  <c r="J62" i="10" s="1"/>
  <c r="E741" i="10" s="1"/>
  <c r="I48" i="10"/>
  <c r="H48" i="10"/>
  <c r="H62" i="10" s="1"/>
  <c r="G48" i="10"/>
  <c r="G62" i="10" s="1"/>
  <c r="F48" i="10"/>
  <c r="F62" i="10" s="1"/>
  <c r="E737" i="10" s="1"/>
  <c r="E48" i="10"/>
  <c r="D48" i="10"/>
  <c r="D62" i="10" s="1"/>
  <c r="C48" i="10"/>
  <c r="C62" i="10" s="1"/>
  <c r="CE47" i="10"/>
  <c r="E747" i="10" l="1"/>
  <c r="E759" i="10"/>
  <c r="E771" i="10"/>
  <c r="E775" i="10"/>
  <c r="E795" i="10"/>
  <c r="E807" i="10"/>
  <c r="E768" i="10"/>
  <c r="F540" i="10"/>
  <c r="H540" i="10"/>
  <c r="E740" i="10"/>
  <c r="E756" i="10"/>
  <c r="E772" i="10"/>
  <c r="E788" i="10"/>
  <c r="E804" i="10"/>
  <c r="N734" i="10"/>
  <c r="N815" i="10" s="1"/>
  <c r="CE75" i="10"/>
  <c r="E217" i="10"/>
  <c r="C478" i="10" s="1"/>
  <c r="F500" i="10"/>
  <c r="F528" i="10"/>
  <c r="E739" i="10"/>
  <c r="E751" i="10"/>
  <c r="E767" i="10"/>
  <c r="E783" i="10"/>
  <c r="E791" i="10"/>
  <c r="E803" i="10"/>
  <c r="E752" i="10"/>
  <c r="E800" i="10"/>
  <c r="Q816" i="10"/>
  <c r="G612" i="10"/>
  <c r="C816" i="10"/>
  <c r="BI730" i="10"/>
  <c r="H612" i="10"/>
  <c r="H816" i="10"/>
  <c r="C431" i="10"/>
  <c r="E735" i="10"/>
  <c r="E743" i="10"/>
  <c r="E755" i="10"/>
  <c r="E763" i="10"/>
  <c r="E779" i="10"/>
  <c r="E787" i="10"/>
  <c r="E799" i="10"/>
  <c r="E811" i="10"/>
  <c r="E736" i="10"/>
  <c r="E784" i="10"/>
  <c r="CE48" i="10"/>
  <c r="E744" i="10"/>
  <c r="E760" i="10"/>
  <c r="E776" i="10"/>
  <c r="E792" i="10"/>
  <c r="E808" i="10"/>
  <c r="M816" i="10"/>
  <c r="C458" i="10"/>
  <c r="D339" i="10"/>
  <c r="C482" i="10" s="1"/>
  <c r="E734" i="10"/>
  <c r="CE62" i="10"/>
  <c r="E738" i="10"/>
  <c r="E742" i="10"/>
  <c r="E746" i="10"/>
  <c r="E750" i="10"/>
  <c r="E754" i="10"/>
  <c r="E758" i="10"/>
  <c r="E762" i="10"/>
  <c r="E766" i="10"/>
  <c r="E770" i="10"/>
  <c r="E774" i="10"/>
  <c r="E778" i="10"/>
  <c r="E782" i="10"/>
  <c r="E786" i="10"/>
  <c r="E790" i="10"/>
  <c r="E794" i="10"/>
  <c r="E798" i="10"/>
  <c r="E802" i="10"/>
  <c r="E806" i="10"/>
  <c r="E810" i="10"/>
  <c r="E748" i="10"/>
  <c r="E764" i="10"/>
  <c r="E780" i="10"/>
  <c r="E796" i="10"/>
  <c r="E812" i="10"/>
  <c r="D438" i="10"/>
  <c r="F498" i="10"/>
  <c r="F502" i="10"/>
  <c r="F516" i="10"/>
  <c r="F520" i="10"/>
  <c r="F536" i="10"/>
  <c r="R816" i="10"/>
  <c r="I612" i="10"/>
  <c r="E204" i="10"/>
  <c r="C476" i="10" s="1"/>
  <c r="C432" i="10"/>
  <c r="C463" i="10"/>
  <c r="H499" i="10"/>
  <c r="H507" i="10"/>
  <c r="F513" i="10"/>
  <c r="H525" i="10"/>
  <c r="H533" i="10"/>
  <c r="H537" i="10"/>
  <c r="F545" i="10"/>
  <c r="S816" i="10"/>
  <c r="J612" i="10"/>
  <c r="D242" i="10"/>
  <c r="B448" i="10" s="1"/>
  <c r="C427" i="10"/>
  <c r="C434" i="10"/>
  <c r="D612" i="10"/>
  <c r="G816" i="10"/>
  <c r="F612" i="10"/>
  <c r="C429" i="10"/>
  <c r="B444" i="10"/>
  <c r="D815" i="10"/>
  <c r="L815" i="10"/>
  <c r="I815" i="10"/>
  <c r="M815" i="10"/>
  <c r="Q815" i="10"/>
  <c r="F815" i="10"/>
  <c r="R815" i="10"/>
  <c r="C815" i="10"/>
  <c r="E815" i="10" l="1"/>
  <c r="N816" i="10"/>
  <c r="K612" i="10"/>
  <c r="C465" i="10"/>
  <c r="E816" i="10"/>
  <c r="C428" i="10"/>
  <c r="B575" i="1" l="1"/>
  <c r="A493" i="1"/>
  <c r="A412" i="1"/>
  <c r="F493" i="1"/>
  <c r="D493" i="1"/>
  <c r="B493" i="1"/>
  <c r="CF730" i="10"/>
  <c r="CF79" i="10"/>
  <c r="CF76" i="10"/>
  <c r="CA52" i="10" l="1"/>
  <c r="CA67" i="10" s="1"/>
  <c r="BW52" i="10"/>
  <c r="BW67" i="10" s="1"/>
  <c r="BS52" i="10"/>
  <c r="BS67" i="10" s="1"/>
  <c r="BO52" i="10"/>
  <c r="BO67" i="10" s="1"/>
  <c r="BK52" i="10"/>
  <c r="BK67" i="10" s="1"/>
  <c r="BG52" i="10"/>
  <c r="BG67" i="10" s="1"/>
  <c r="BC52" i="10"/>
  <c r="BC67" i="10" s="1"/>
  <c r="AY52" i="10"/>
  <c r="AY67" i="10" s="1"/>
  <c r="AU52" i="10"/>
  <c r="AU67" i="10" s="1"/>
  <c r="AQ52" i="10"/>
  <c r="AQ67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S52" i="10"/>
  <c r="S67" i="10" s="1"/>
  <c r="O52" i="10"/>
  <c r="O67" i="10" s="1"/>
  <c r="K52" i="10"/>
  <c r="K67" i="10" s="1"/>
  <c r="G52" i="10"/>
  <c r="G67" i="10" s="1"/>
  <c r="C52" i="10"/>
  <c r="BZ52" i="10"/>
  <c r="BZ67" i="10" s="1"/>
  <c r="BV52" i="10"/>
  <c r="BV67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CC52" i="10"/>
  <c r="CC67" i="10" s="1"/>
  <c r="BY52" i="10"/>
  <c r="BY67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BX52" i="10"/>
  <c r="BX67" i="10" s="1"/>
  <c r="BH52" i="10"/>
  <c r="BH67" i="10" s="1"/>
  <c r="AR52" i="10"/>
  <c r="AR67" i="10" s="1"/>
  <c r="AB52" i="10"/>
  <c r="AB67" i="10" s="1"/>
  <c r="L52" i="10"/>
  <c r="L67" i="10" s="1"/>
  <c r="BT52" i="10"/>
  <c r="BT67" i="10" s="1"/>
  <c r="BD52" i="10"/>
  <c r="BD67" i="10" s="1"/>
  <c r="AN52" i="10"/>
  <c r="AN67" i="10" s="1"/>
  <c r="X52" i="10"/>
  <c r="X67" i="10" s="1"/>
  <c r="H52" i="10"/>
  <c r="H67" i="10" s="1"/>
  <c r="P52" i="10"/>
  <c r="P67" i="10" s="1"/>
  <c r="AV52" i="10"/>
  <c r="AV67" i="10" s="1"/>
  <c r="BP52" i="10"/>
  <c r="BP67" i="10" s="1"/>
  <c r="AZ52" i="10"/>
  <c r="AZ67" i="10" s="1"/>
  <c r="AJ52" i="10"/>
  <c r="AJ67" i="10" s="1"/>
  <c r="T52" i="10"/>
  <c r="T67" i="10" s="1"/>
  <c r="D52" i="10"/>
  <c r="D67" i="10" s="1"/>
  <c r="CB52" i="10"/>
  <c r="CB67" i="10" s="1"/>
  <c r="BL52" i="10"/>
  <c r="BL67" i="10" s="1"/>
  <c r="AF52" i="10"/>
  <c r="AF67" i="10" s="1"/>
  <c r="CF77" i="10"/>
  <c r="J735" i="10" l="1"/>
  <c r="D71" i="10"/>
  <c r="J799" i="10"/>
  <c r="BP71" i="10"/>
  <c r="J755" i="10"/>
  <c r="X71" i="10"/>
  <c r="J743" i="10"/>
  <c r="L71" i="10"/>
  <c r="J807" i="10"/>
  <c r="BX71" i="10"/>
  <c r="J748" i="10"/>
  <c r="Q71" i="10"/>
  <c r="J764" i="10"/>
  <c r="AG71" i="10"/>
  <c r="J780" i="10"/>
  <c r="AW71" i="10"/>
  <c r="J796" i="10"/>
  <c r="BM71" i="10"/>
  <c r="J812" i="10"/>
  <c r="CC71" i="10"/>
  <c r="J749" i="10"/>
  <c r="R71" i="10"/>
  <c r="J765" i="10"/>
  <c r="AH71" i="10"/>
  <c r="J781" i="10"/>
  <c r="AX71" i="10"/>
  <c r="J797" i="10"/>
  <c r="BN71" i="10"/>
  <c r="C67" i="10"/>
  <c r="CE52" i="10"/>
  <c r="J750" i="10"/>
  <c r="S71" i="10"/>
  <c r="J766" i="10"/>
  <c r="AI71" i="10"/>
  <c r="J782" i="10"/>
  <c r="AY71" i="10"/>
  <c r="J798" i="10"/>
  <c r="BO71" i="10"/>
  <c r="J763" i="10"/>
  <c r="AF71" i="10"/>
  <c r="J751" i="10"/>
  <c r="T71" i="10"/>
  <c r="J779" i="10"/>
  <c r="AV71" i="10"/>
  <c r="J771" i="10"/>
  <c r="AN71" i="10"/>
  <c r="J759" i="10"/>
  <c r="AB71" i="10"/>
  <c r="J736" i="10"/>
  <c r="E71" i="10"/>
  <c r="J752" i="10"/>
  <c r="U71" i="10"/>
  <c r="J768" i="10"/>
  <c r="AK71" i="10"/>
  <c r="J784" i="10"/>
  <c r="BA71" i="10"/>
  <c r="J800" i="10"/>
  <c r="BQ71" i="10"/>
  <c r="J737" i="10"/>
  <c r="F71" i="10"/>
  <c r="J753" i="10"/>
  <c r="V71" i="10"/>
  <c r="J769" i="10"/>
  <c r="AL71" i="10"/>
  <c r="J785" i="10"/>
  <c r="BB71" i="10"/>
  <c r="J801" i="10"/>
  <c r="BR71" i="10"/>
  <c r="J738" i="10"/>
  <c r="G71" i="10"/>
  <c r="J754" i="10"/>
  <c r="W71" i="10"/>
  <c r="J770" i="10"/>
  <c r="AM71" i="10"/>
  <c r="J786" i="10"/>
  <c r="BC71" i="10"/>
  <c r="J802" i="10"/>
  <c r="BS71" i="10"/>
  <c r="J767" i="10"/>
  <c r="AJ71" i="10"/>
  <c r="J747" i="10"/>
  <c r="P71" i="10"/>
  <c r="J787" i="10"/>
  <c r="BD71" i="10"/>
  <c r="J775" i="10"/>
  <c r="AR71" i="10"/>
  <c r="J740" i="10"/>
  <c r="I71" i="10"/>
  <c r="J756" i="10"/>
  <c r="Y71" i="10"/>
  <c r="J772" i="10"/>
  <c r="AO71" i="10"/>
  <c r="J788" i="10"/>
  <c r="BE71" i="10"/>
  <c r="J804" i="10"/>
  <c r="BU71" i="10"/>
  <c r="J741" i="10"/>
  <c r="J71" i="10"/>
  <c r="J757" i="10"/>
  <c r="Z71" i="10"/>
  <c r="J773" i="10"/>
  <c r="AP71" i="10"/>
  <c r="J789" i="10"/>
  <c r="BF71" i="10"/>
  <c r="J805" i="10"/>
  <c r="BV71" i="10"/>
  <c r="J742" i="10"/>
  <c r="K71" i="10"/>
  <c r="J758" i="10"/>
  <c r="AA71" i="10"/>
  <c r="J774" i="10"/>
  <c r="AQ71" i="10"/>
  <c r="J790" i="10"/>
  <c r="BG71" i="10"/>
  <c r="J806" i="10"/>
  <c r="BW71" i="10"/>
  <c r="J795" i="10"/>
  <c r="BL71" i="10"/>
  <c r="J811" i="10"/>
  <c r="CB71" i="10"/>
  <c r="J783" i="10"/>
  <c r="AZ71" i="10"/>
  <c r="J739" i="10"/>
  <c r="H71" i="10"/>
  <c r="J803" i="10"/>
  <c r="BT71" i="10"/>
  <c r="J791" i="10"/>
  <c r="BH71" i="10"/>
  <c r="J744" i="10"/>
  <c r="M71" i="10"/>
  <c r="J760" i="10"/>
  <c r="AC71" i="10"/>
  <c r="J776" i="10"/>
  <c r="AS71" i="10"/>
  <c r="J792" i="10"/>
  <c r="BI71" i="10"/>
  <c r="J808" i="10"/>
  <c r="BY71" i="10"/>
  <c r="J745" i="10"/>
  <c r="N71" i="10"/>
  <c r="J761" i="10"/>
  <c r="AD71" i="10"/>
  <c r="J777" i="10"/>
  <c r="AT71" i="10"/>
  <c r="J793" i="10"/>
  <c r="BJ71" i="10"/>
  <c r="J809" i="10"/>
  <c r="BZ71" i="10"/>
  <c r="J746" i="10"/>
  <c r="O71" i="10"/>
  <c r="J762" i="10"/>
  <c r="AE71" i="10"/>
  <c r="J778" i="10"/>
  <c r="AU71" i="10"/>
  <c r="J794" i="10"/>
  <c r="BK71" i="10"/>
  <c r="J810" i="10"/>
  <c r="CA71" i="10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B465" i="1" s="1"/>
  <c r="D372" i="1"/>
  <c r="C125" i="8" s="1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433" i="1" s="1"/>
  <c r="E196" i="1"/>
  <c r="C469" i="1" s="1"/>
  <c r="E197" i="1"/>
  <c r="F9" i="6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D190" i="1"/>
  <c r="D437" i="1" s="1"/>
  <c r="D186" i="1"/>
  <c r="D436" i="1" s="1"/>
  <c r="D181" i="1"/>
  <c r="D177" i="1"/>
  <c r="C20" i="5" s="1"/>
  <c r="E154" i="1"/>
  <c r="E153" i="1"/>
  <c r="E28" i="4" s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10" i="4" s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1" i="1"/>
  <c r="C432" i="1"/>
  <c r="B438" i="1"/>
  <c r="B440" i="1" s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X48" i="1"/>
  <c r="X62" i="1" s="1"/>
  <c r="C16" i="8"/>
  <c r="C473" i="1"/>
  <c r="F12" i="6"/>
  <c r="G122" i="9"/>
  <c r="F90" i="9"/>
  <c r="C218" i="9"/>
  <c r="D366" i="9"/>
  <c r="CE64" i="1"/>
  <c r="F612" i="1" s="1"/>
  <c r="D368" i="9"/>
  <c r="C276" i="9"/>
  <c r="CE70" i="1"/>
  <c r="C458" i="1" s="1"/>
  <c r="CE76" i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F28" i="4"/>
  <c r="F24" i="6"/>
  <c r="BC48" i="1"/>
  <c r="BC62" i="1" s="1"/>
  <c r="F236" i="9" s="1"/>
  <c r="CD71" i="1"/>
  <c r="E373" i="9" s="1"/>
  <c r="E48" i="1"/>
  <c r="E62" i="1" s="1"/>
  <c r="Q48" i="1"/>
  <c r="Q62" i="1" s="1"/>
  <c r="AI48" i="1"/>
  <c r="AI62" i="1" s="1"/>
  <c r="C615" i="1"/>
  <c r="I612" i="1"/>
  <c r="E372" i="9"/>
  <c r="BN48" i="1"/>
  <c r="BN62" i="1" s="1"/>
  <c r="AX48" i="1"/>
  <c r="AX62" i="1" s="1"/>
  <c r="AH48" i="1"/>
  <c r="AH62" i="1" s="1"/>
  <c r="F48" i="1"/>
  <c r="F62" i="1" s="1"/>
  <c r="C14" i="5"/>
  <c r="D428" i="1"/>
  <c r="I380" i="9"/>
  <c r="D612" i="1"/>
  <c r="CF76" i="1"/>
  <c r="BC52" i="1" s="1"/>
  <c r="BC67" i="1" s="1"/>
  <c r="I366" i="9"/>
  <c r="H52" i="1"/>
  <c r="H67" i="1" s="1"/>
  <c r="CA52" i="1"/>
  <c r="CA67" i="1" s="1"/>
  <c r="BK52" i="1"/>
  <c r="BK67" i="1" s="1"/>
  <c r="G273" i="9" s="1"/>
  <c r="AG52" i="1"/>
  <c r="AG67" i="1" s="1"/>
  <c r="AD52" i="1"/>
  <c r="AD67" i="1" s="1"/>
  <c r="BH52" i="1"/>
  <c r="BH67" i="1" s="1"/>
  <c r="BW52" i="1"/>
  <c r="BW67" i="1" s="1"/>
  <c r="AR52" i="1" l="1"/>
  <c r="AR67" i="1" s="1"/>
  <c r="W52" i="1"/>
  <c r="W67" i="1" s="1"/>
  <c r="AP52" i="1"/>
  <c r="AP67" i="1" s="1"/>
  <c r="C112" i="8"/>
  <c r="J52" i="1"/>
  <c r="J67" i="1" s="1"/>
  <c r="Z52" i="1"/>
  <c r="Z67" i="1" s="1"/>
  <c r="G28" i="4"/>
  <c r="BG52" i="1"/>
  <c r="BG67" i="1" s="1"/>
  <c r="C273" i="9" s="1"/>
  <c r="E52" i="1"/>
  <c r="E67" i="1" s="1"/>
  <c r="BI52" i="1"/>
  <c r="BI67" i="1" s="1"/>
  <c r="BX52" i="1"/>
  <c r="BX67" i="1" s="1"/>
  <c r="F337" i="9" s="1"/>
  <c r="AU52" i="1"/>
  <c r="AU67" i="1" s="1"/>
  <c r="E209" i="9" s="1"/>
  <c r="O52" i="1"/>
  <c r="O67" i="1" s="1"/>
  <c r="BZ52" i="1"/>
  <c r="BZ67" i="1" s="1"/>
  <c r="H337" i="9" s="1"/>
  <c r="Q52" i="1"/>
  <c r="Q67" i="1" s="1"/>
  <c r="Q71" i="1" s="1"/>
  <c r="AT52" i="1"/>
  <c r="AT67" i="1" s="1"/>
  <c r="D209" i="9" s="1"/>
  <c r="D330" i="1"/>
  <c r="C86" i="8" s="1"/>
  <c r="AF52" i="1"/>
  <c r="AF67" i="1" s="1"/>
  <c r="BJ52" i="1"/>
  <c r="BJ67" i="1" s="1"/>
  <c r="C52" i="1"/>
  <c r="C67" i="1" s="1"/>
  <c r="AH52" i="1"/>
  <c r="AH67" i="1" s="1"/>
  <c r="F145" i="9" s="1"/>
  <c r="BP52" i="1"/>
  <c r="BP67" i="1" s="1"/>
  <c r="E305" i="9" s="1"/>
  <c r="N52" i="1"/>
  <c r="N67" i="1" s="1"/>
  <c r="G49" i="9" s="1"/>
  <c r="X52" i="1"/>
  <c r="X67" i="1" s="1"/>
  <c r="C113" i="9" s="1"/>
  <c r="K52" i="1"/>
  <c r="K67" i="1" s="1"/>
  <c r="AV52" i="1"/>
  <c r="AV67" i="1" s="1"/>
  <c r="F8" i="6"/>
  <c r="C470" i="1"/>
  <c r="AB52" i="1"/>
  <c r="AB67" i="1" s="1"/>
  <c r="AL52" i="1"/>
  <c r="AL67" i="1" s="1"/>
  <c r="C177" i="9" s="1"/>
  <c r="AN52" i="1"/>
  <c r="AN67" i="1" s="1"/>
  <c r="E177" i="9" s="1"/>
  <c r="I52" i="1"/>
  <c r="I67" i="1" s="1"/>
  <c r="I17" i="9" s="1"/>
  <c r="S52" i="1"/>
  <c r="S67" i="1" s="1"/>
  <c r="D32" i="6"/>
  <c r="C417" i="1"/>
  <c r="Y52" i="1"/>
  <c r="Y67" i="1" s="1"/>
  <c r="D113" i="9" s="1"/>
  <c r="P52" i="1"/>
  <c r="P67" i="1" s="1"/>
  <c r="I49" i="9" s="1"/>
  <c r="BB52" i="1"/>
  <c r="BB67" i="1" s="1"/>
  <c r="E241" i="9" s="1"/>
  <c r="AS52" i="1"/>
  <c r="AS67" i="1" s="1"/>
  <c r="C209" i="9" s="1"/>
  <c r="BO52" i="1"/>
  <c r="BO67" i="1" s="1"/>
  <c r="D305" i="9" s="1"/>
  <c r="U52" i="1"/>
  <c r="U67" i="1" s="1"/>
  <c r="G81" i="9" s="1"/>
  <c r="V52" i="1"/>
  <c r="V67" i="1" s="1"/>
  <c r="BS52" i="1"/>
  <c r="BS67" i="1" s="1"/>
  <c r="BU52" i="1"/>
  <c r="BU67" i="1" s="1"/>
  <c r="BA52" i="1"/>
  <c r="BA67" i="1" s="1"/>
  <c r="L52" i="1"/>
  <c r="L67" i="1" s="1"/>
  <c r="E49" i="9" s="1"/>
  <c r="AE52" i="1"/>
  <c r="AE67" i="1" s="1"/>
  <c r="C145" i="9" s="1"/>
  <c r="CC52" i="1"/>
  <c r="CC67" i="1" s="1"/>
  <c r="AI52" i="1"/>
  <c r="AI67" i="1" s="1"/>
  <c r="BL52" i="1"/>
  <c r="BL67" i="1" s="1"/>
  <c r="C430" i="1"/>
  <c r="AQ52" i="1"/>
  <c r="AQ67" i="1" s="1"/>
  <c r="AJ52" i="1"/>
  <c r="AJ67" i="1" s="1"/>
  <c r="H145" i="9" s="1"/>
  <c r="AZ52" i="1"/>
  <c r="AZ67" i="1" s="1"/>
  <c r="C241" i="9" s="1"/>
  <c r="AC52" i="1"/>
  <c r="AC67" i="1" s="1"/>
  <c r="H113" i="9" s="1"/>
  <c r="BT52" i="1"/>
  <c r="BT67" i="1" s="1"/>
  <c r="I305" i="9" s="1"/>
  <c r="R52" i="1"/>
  <c r="R67" i="1" s="1"/>
  <c r="AO52" i="1"/>
  <c r="AO67" i="1" s="1"/>
  <c r="F177" i="9" s="1"/>
  <c r="C635" i="10"/>
  <c r="C556" i="10"/>
  <c r="B556" i="1"/>
  <c r="C696" i="10"/>
  <c r="C524" i="10"/>
  <c r="B524" i="1"/>
  <c r="C571" i="10"/>
  <c r="C646" i="10"/>
  <c r="B571" i="1"/>
  <c r="C711" i="10"/>
  <c r="C539" i="10"/>
  <c r="B539" i="1"/>
  <c r="C679" i="10"/>
  <c r="C507" i="10"/>
  <c r="G507" i="10" s="1"/>
  <c r="B507" i="1"/>
  <c r="C634" i="10"/>
  <c r="C554" i="10"/>
  <c r="B554" i="1"/>
  <c r="C694" i="10"/>
  <c r="C522" i="10"/>
  <c r="B522" i="1"/>
  <c r="C553" i="10"/>
  <c r="C636" i="10"/>
  <c r="B553" i="1"/>
  <c r="C673" i="10"/>
  <c r="C501" i="10"/>
  <c r="B501" i="1"/>
  <c r="F501" i="1" s="1"/>
  <c r="C573" i="10"/>
  <c r="C622" i="10"/>
  <c r="B573" i="1"/>
  <c r="C568" i="10"/>
  <c r="C643" i="10"/>
  <c r="B568" i="1"/>
  <c r="C536" i="10"/>
  <c r="G536" i="10" s="1"/>
  <c r="C708" i="10"/>
  <c r="B536" i="1"/>
  <c r="C676" i="10"/>
  <c r="C504" i="10"/>
  <c r="G504" i="10" s="1"/>
  <c r="B504" i="1"/>
  <c r="C551" i="10"/>
  <c r="C629" i="10"/>
  <c r="B551" i="1"/>
  <c r="C691" i="10"/>
  <c r="C519" i="10"/>
  <c r="B519" i="1"/>
  <c r="C566" i="10"/>
  <c r="C641" i="10"/>
  <c r="B566" i="1"/>
  <c r="C706" i="10"/>
  <c r="C534" i="10"/>
  <c r="G534" i="10" s="1"/>
  <c r="B534" i="1"/>
  <c r="C674" i="10"/>
  <c r="C502" i="10"/>
  <c r="G502" i="10" s="1"/>
  <c r="B502" i="1"/>
  <c r="C549" i="10"/>
  <c r="C624" i="10"/>
  <c r="B549" i="1"/>
  <c r="C701" i="10"/>
  <c r="C529" i="10"/>
  <c r="B529" i="1"/>
  <c r="C633" i="10"/>
  <c r="C548" i="10"/>
  <c r="B548" i="1"/>
  <c r="C688" i="10"/>
  <c r="C516" i="10"/>
  <c r="B516" i="1"/>
  <c r="C563" i="10"/>
  <c r="C626" i="10"/>
  <c r="B563" i="1"/>
  <c r="C703" i="10"/>
  <c r="C531" i="10"/>
  <c r="G531" i="10" s="1"/>
  <c r="B531" i="1"/>
  <c r="C671" i="10"/>
  <c r="C499" i="10"/>
  <c r="G499" i="10" s="1"/>
  <c r="B499" i="1"/>
  <c r="C546" i="10"/>
  <c r="C630" i="10"/>
  <c r="B546" i="1"/>
  <c r="C686" i="10"/>
  <c r="C514" i="10"/>
  <c r="B514" i="1"/>
  <c r="C693" i="10"/>
  <c r="C521" i="10"/>
  <c r="B521" i="1"/>
  <c r="C713" i="10"/>
  <c r="C541" i="10"/>
  <c r="B541" i="1"/>
  <c r="C697" i="10"/>
  <c r="C525" i="10"/>
  <c r="G525" i="10" s="1"/>
  <c r="B525" i="1"/>
  <c r="C625" i="10"/>
  <c r="C544" i="10"/>
  <c r="B544" i="1"/>
  <c r="C684" i="10"/>
  <c r="C512" i="10"/>
  <c r="B512" i="1"/>
  <c r="C559" i="10"/>
  <c r="C619" i="10"/>
  <c r="B559" i="1"/>
  <c r="C699" i="10"/>
  <c r="C527" i="10"/>
  <c r="G527" i="10" s="1"/>
  <c r="B527" i="1"/>
  <c r="C574" i="10"/>
  <c r="C620" i="10"/>
  <c r="B574" i="1"/>
  <c r="C631" i="10"/>
  <c r="C542" i="10"/>
  <c r="B542" i="1"/>
  <c r="C682" i="10"/>
  <c r="C510" i="10"/>
  <c r="B510" i="1"/>
  <c r="C677" i="10"/>
  <c r="C505" i="10"/>
  <c r="G505" i="10" s="1"/>
  <c r="B505" i="1"/>
  <c r="C561" i="10"/>
  <c r="C621" i="10"/>
  <c r="B561" i="1"/>
  <c r="C647" i="10"/>
  <c r="C572" i="10"/>
  <c r="B572" i="1"/>
  <c r="C712" i="10"/>
  <c r="C540" i="10"/>
  <c r="G540" i="10" s="1"/>
  <c r="B540" i="1"/>
  <c r="C680" i="10"/>
  <c r="C508" i="10"/>
  <c r="B508" i="1"/>
  <c r="C555" i="10"/>
  <c r="C617" i="10"/>
  <c r="B555" i="1"/>
  <c r="C695" i="10"/>
  <c r="C523" i="10"/>
  <c r="B523" i="1"/>
  <c r="C645" i="10"/>
  <c r="C570" i="10"/>
  <c r="B570" i="1"/>
  <c r="C710" i="10"/>
  <c r="C538" i="10"/>
  <c r="G538" i="10" s="1"/>
  <c r="B538" i="1"/>
  <c r="C678" i="10"/>
  <c r="C506" i="10"/>
  <c r="G506" i="10" s="1"/>
  <c r="B506" i="1"/>
  <c r="C565" i="10"/>
  <c r="C640" i="10"/>
  <c r="B565" i="1"/>
  <c r="C628" i="10"/>
  <c r="C545" i="10"/>
  <c r="B545" i="1"/>
  <c r="C557" i="10"/>
  <c r="C637" i="10"/>
  <c r="B557" i="1"/>
  <c r="C552" i="10"/>
  <c r="C618" i="10"/>
  <c r="B552" i="1"/>
  <c r="C692" i="10"/>
  <c r="C520" i="10"/>
  <c r="B520" i="1"/>
  <c r="C567" i="10"/>
  <c r="C642" i="10"/>
  <c r="B567" i="1"/>
  <c r="C707" i="10"/>
  <c r="C535" i="10"/>
  <c r="G535" i="10" s="1"/>
  <c r="B535" i="1"/>
  <c r="C675" i="10"/>
  <c r="C503" i="10"/>
  <c r="B503" i="1"/>
  <c r="C614" i="10"/>
  <c r="C550" i="10"/>
  <c r="B550" i="1"/>
  <c r="C690" i="10"/>
  <c r="C518" i="10"/>
  <c r="B518" i="1"/>
  <c r="C709" i="10"/>
  <c r="C537" i="10"/>
  <c r="G537" i="10" s="1"/>
  <c r="B537" i="1"/>
  <c r="C681" i="10"/>
  <c r="C509" i="10"/>
  <c r="B509" i="1"/>
  <c r="C639" i="10"/>
  <c r="C564" i="10"/>
  <c r="B564" i="1"/>
  <c r="C704" i="10"/>
  <c r="C532" i="10"/>
  <c r="G532" i="10" s="1"/>
  <c r="B532" i="1"/>
  <c r="C672" i="10"/>
  <c r="C500" i="10"/>
  <c r="B500" i="1"/>
  <c r="C547" i="10"/>
  <c r="C632" i="10"/>
  <c r="B547" i="1"/>
  <c r="C687" i="10"/>
  <c r="C515" i="10"/>
  <c r="B515" i="1"/>
  <c r="F515" i="1" s="1"/>
  <c r="C623" i="10"/>
  <c r="C562" i="10"/>
  <c r="B562" i="1"/>
  <c r="C702" i="10"/>
  <c r="C530" i="10"/>
  <c r="G530" i="10" s="1"/>
  <c r="B530" i="1"/>
  <c r="C670" i="10"/>
  <c r="C498" i="10"/>
  <c r="B498" i="1"/>
  <c r="C705" i="10"/>
  <c r="C533" i="10"/>
  <c r="G533" i="10" s="1"/>
  <c r="B533" i="1"/>
  <c r="C685" i="10"/>
  <c r="C513" i="10"/>
  <c r="B513" i="1"/>
  <c r="C627" i="10"/>
  <c r="C560" i="10"/>
  <c r="B560" i="1"/>
  <c r="C700" i="10"/>
  <c r="C528" i="10"/>
  <c r="G528" i="10" s="1"/>
  <c r="B528" i="1"/>
  <c r="C543" i="10"/>
  <c r="C616" i="10"/>
  <c r="B543" i="1"/>
  <c r="C683" i="10"/>
  <c r="C511" i="10"/>
  <c r="B511" i="1"/>
  <c r="F511" i="1" s="1"/>
  <c r="C638" i="10"/>
  <c r="C558" i="10"/>
  <c r="B558" i="1"/>
  <c r="C698" i="10"/>
  <c r="C526" i="10"/>
  <c r="B526" i="1"/>
  <c r="C644" i="10"/>
  <c r="C569" i="10"/>
  <c r="B569" i="1"/>
  <c r="C689" i="10"/>
  <c r="C517" i="10"/>
  <c r="B517" i="1"/>
  <c r="F517" i="1" s="1"/>
  <c r="C669" i="10"/>
  <c r="C497" i="10"/>
  <c r="G497" i="10" s="1"/>
  <c r="B497" i="1"/>
  <c r="J734" i="10"/>
  <c r="J815" i="10" s="1"/>
  <c r="CE67" i="10"/>
  <c r="C71" i="10"/>
  <c r="B476" i="1"/>
  <c r="C33" i="8"/>
  <c r="D5" i="7"/>
  <c r="C34" i="5"/>
  <c r="G10" i="4"/>
  <c r="G612" i="1"/>
  <c r="C81" i="9"/>
  <c r="C464" i="1"/>
  <c r="C575" i="1"/>
  <c r="I372" i="9"/>
  <c r="C440" i="1"/>
  <c r="V48" i="1"/>
  <c r="V62" i="1" s="1"/>
  <c r="AP48" i="1"/>
  <c r="AP62" i="1" s="1"/>
  <c r="G172" i="9" s="1"/>
  <c r="BF48" i="1"/>
  <c r="BF62" i="1" s="1"/>
  <c r="BV48" i="1"/>
  <c r="BV62" i="1" s="1"/>
  <c r="D332" i="9" s="1"/>
  <c r="CB48" i="1"/>
  <c r="CB62" i="1" s="1"/>
  <c r="C364" i="9" s="1"/>
  <c r="BO48" i="1"/>
  <c r="BO62" i="1" s="1"/>
  <c r="D300" i="9" s="1"/>
  <c r="AW48" i="1"/>
  <c r="AW62" i="1" s="1"/>
  <c r="BQ48" i="1"/>
  <c r="BQ62" i="1" s="1"/>
  <c r="F300" i="9" s="1"/>
  <c r="C427" i="1"/>
  <c r="AU48" i="1"/>
  <c r="AU62" i="1" s="1"/>
  <c r="AU71" i="1" s="1"/>
  <c r="C540" i="1" s="1"/>
  <c r="G540" i="1" s="1"/>
  <c r="H48" i="1"/>
  <c r="H62" i="1" s="1"/>
  <c r="AD48" i="1"/>
  <c r="AD62" i="1" s="1"/>
  <c r="AD71" i="1" s="1"/>
  <c r="AT48" i="1"/>
  <c r="AT62" i="1" s="1"/>
  <c r="D204" i="9" s="1"/>
  <c r="BJ48" i="1"/>
  <c r="BJ62" i="1" s="1"/>
  <c r="F268" i="9" s="1"/>
  <c r="BY48" i="1"/>
  <c r="BY62" i="1" s="1"/>
  <c r="S48" i="1"/>
  <c r="S62" i="1" s="1"/>
  <c r="CC48" i="1"/>
  <c r="CC62" i="1" s="1"/>
  <c r="BM48" i="1"/>
  <c r="BM62" i="1" s="1"/>
  <c r="AM48" i="1"/>
  <c r="AM62" i="1" s="1"/>
  <c r="D172" i="9" s="1"/>
  <c r="G48" i="1"/>
  <c r="G62" i="1" s="1"/>
  <c r="G12" i="9" s="1"/>
  <c r="P48" i="1"/>
  <c r="P62" i="1" s="1"/>
  <c r="P71" i="1" s="1"/>
  <c r="I53" i="9" s="1"/>
  <c r="N48" i="1"/>
  <c r="N62" i="1" s="1"/>
  <c r="N71" i="1" s="1"/>
  <c r="AL48" i="1"/>
  <c r="AL62" i="1" s="1"/>
  <c r="C172" i="9" s="1"/>
  <c r="BB48" i="1"/>
  <c r="BB62" i="1" s="1"/>
  <c r="BR48" i="1"/>
  <c r="BR62" i="1" s="1"/>
  <c r="G300" i="9" s="1"/>
  <c r="AY48" i="1"/>
  <c r="AY62" i="1" s="1"/>
  <c r="AG48" i="1"/>
  <c r="AG62" i="1" s="1"/>
  <c r="E140" i="9" s="1"/>
  <c r="AK48" i="1"/>
  <c r="AK62" i="1" s="1"/>
  <c r="I140" i="9" s="1"/>
  <c r="M48" i="1"/>
  <c r="M62" i="1" s="1"/>
  <c r="F44" i="9" s="1"/>
  <c r="I363" i="9"/>
  <c r="AS48" i="1"/>
  <c r="AS62" i="1" s="1"/>
  <c r="R48" i="1"/>
  <c r="R62" i="1" s="1"/>
  <c r="AF48" i="1"/>
  <c r="AF62" i="1" s="1"/>
  <c r="D140" i="9" s="1"/>
  <c r="AN48" i="1"/>
  <c r="AN62" i="1" s="1"/>
  <c r="AV48" i="1"/>
  <c r="AV62" i="1" s="1"/>
  <c r="AV71" i="1" s="1"/>
  <c r="F213" i="9" s="1"/>
  <c r="BD48" i="1"/>
  <c r="BD62" i="1" s="1"/>
  <c r="G236" i="9" s="1"/>
  <c r="BL48" i="1"/>
  <c r="BL62" i="1" s="1"/>
  <c r="H268" i="9" s="1"/>
  <c r="BT48" i="1"/>
  <c r="BT62" i="1" s="1"/>
  <c r="CA48" i="1"/>
  <c r="CA62" i="1" s="1"/>
  <c r="CA71" i="1" s="1"/>
  <c r="C572" i="1" s="1"/>
  <c r="K48" i="1"/>
  <c r="K62" i="1" s="1"/>
  <c r="AQ48" i="1"/>
  <c r="AQ62" i="1" s="1"/>
  <c r="BW48" i="1"/>
  <c r="BW62" i="1" s="1"/>
  <c r="E332" i="9" s="1"/>
  <c r="Y48" i="1"/>
  <c r="Y62" i="1" s="1"/>
  <c r="BE48" i="1"/>
  <c r="BE62" i="1" s="1"/>
  <c r="H236" i="9" s="1"/>
  <c r="U48" i="1"/>
  <c r="U62" i="1" s="1"/>
  <c r="U71" i="1" s="1"/>
  <c r="BI48" i="1"/>
  <c r="BI62" i="1" s="1"/>
  <c r="E268" i="9" s="1"/>
  <c r="AE48" i="1"/>
  <c r="AE62" i="1" s="1"/>
  <c r="AC48" i="1"/>
  <c r="AC62" i="1" s="1"/>
  <c r="H108" i="9" s="1"/>
  <c r="L48" i="1"/>
  <c r="L62" i="1" s="1"/>
  <c r="E44" i="9" s="1"/>
  <c r="AB48" i="1"/>
  <c r="AB62" i="1" s="1"/>
  <c r="AB71" i="1" s="1"/>
  <c r="J48" i="1"/>
  <c r="J62" i="1" s="1"/>
  <c r="C44" i="9" s="1"/>
  <c r="Z48" i="1"/>
  <c r="Z62" i="1" s="1"/>
  <c r="Z71" i="1" s="1"/>
  <c r="AJ48" i="1"/>
  <c r="AJ62" i="1" s="1"/>
  <c r="AJ71" i="1" s="1"/>
  <c r="AR48" i="1"/>
  <c r="AR62" i="1" s="1"/>
  <c r="AR71" i="1" s="1"/>
  <c r="AZ48" i="1"/>
  <c r="AZ62" i="1" s="1"/>
  <c r="BH48" i="1"/>
  <c r="BH62" i="1" s="1"/>
  <c r="D268" i="9" s="1"/>
  <c r="BP48" i="1"/>
  <c r="BP62" i="1" s="1"/>
  <c r="BX48" i="1"/>
  <c r="BX62" i="1" s="1"/>
  <c r="C48" i="1"/>
  <c r="C62" i="1" s="1"/>
  <c r="C12" i="9" s="1"/>
  <c r="AA48" i="1"/>
  <c r="AA62" i="1" s="1"/>
  <c r="F108" i="9" s="1"/>
  <c r="BG48" i="1"/>
  <c r="BG62" i="1" s="1"/>
  <c r="I48" i="1"/>
  <c r="I62" i="1" s="1"/>
  <c r="I12" i="9" s="1"/>
  <c r="AO48" i="1"/>
  <c r="AO62" i="1" s="1"/>
  <c r="F172" i="9" s="1"/>
  <c r="BU48" i="1"/>
  <c r="BU62" i="1" s="1"/>
  <c r="C332" i="9" s="1"/>
  <c r="BA48" i="1"/>
  <c r="BA62" i="1" s="1"/>
  <c r="D236" i="9" s="1"/>
  <c r="O48" i="1"/>
  <c r="O62" i="1" s="1"/>
  <c r="H44" i="9" s="1"/>
  <c r="BS48" i="1"/>
  <c r="BS62" i="1" s="1"/>
  <c r="BZ48" i="1"/>
  <c r="BZ62" i="1" s="1"/>
  <c r="H332" i="9" s="1"/>
  <c r="D48" i="1"/>
  <c r="D62" i="1" s="1"/>
  <c r="D12" i="9" s="1"/>
  <c r="T48" i="1"/>
  <c r="T62" i="1" s="1"/>
  <c r="F76" i="9" s="1"/>
  <c r="W48" i="1"/>
  <c r="W62" i="1" s="1"/>
  <c r="I76" i="9" s="1"/>
  <c r="H17" i="9"/>
  <c r="C141" i="8"/>
  <c r="D368" i="1"/>
  <c r="C120" i="8" s="1"/>
  <c r="F11" i="6"/>
  <c r="C475" i="1"/>
  <c r="B10" i="4"/>
  <c r="CF77" i="1"/>
  <c r="E81" i="9"/>
  <c r="F241" i="9"/>
  <c r="G145" i="9"/>
  <c r="I81" i="9"/>
  <c r="D186" i="9"/>
  <c r="I90" i="9"/>
  <c r="C434" i="1"/>
  <c r="C429" i="1"/>
  <c r="BK71" i="1"/>
  <c r="D49" i="9"/>
  <c r="Y71" i="1"/>
  <c r="D117" i="9" s="1"/>
  <c r="H12" i="9"/>
  <c r="I332" i="9"/>
  <c r="D76" i="9"/>
  <c r="F204" i="9"/>
  <c r="E76" i="9"/>
  <c r="BC71" i="1"/>
  <c r="I362" i="9"/>
  <c r="S71" i="1"/>
  <c r="I113" i="9"/>
  <c r="H177" i="9"/>
  <c r="D273" i="9"/>
  <c r="D145" i="9"/>
  <c r="E113" i="9"/>
  <c r="I337" i="9"/>
  <c r="C236" i="9"/>
  <c r="I268" i="9"/>
  <c r="F332" i="9"/>
  <c r="BA71" i="1"/>
  <c r="E300" i="9"/>
  <c r="R71" i="1"/>
  <c r="H300" i="9"/>
  <c r="C76" i="9"/>
  <c r="C337" i="9"/>
  <c r="AH71" i="1"/>
  <c r="F140" i="9"/>
  <c r="C49" i="9"/>
  <c r="G113" i="9"/>
  <c r="F209" i="9"/>
  <c r="I108" i="9"/>
  <c r="AT71" i="1"/>
  <c r="G332" i="9"/>
  <c r="E273" i="9"/>
  <c r="C300" i="9"/>
  <c r="D241" i="9"/>
  <c r="E145" i="9"/>
  <c r="H305" i="9"/>
  <c r="V71" i="1"/>
  <c r="H76" i="9"/>
  <c r="AP71" i="1"/>
  <c r="C17" i="9"/>
  <c r="H204" i="9"/>
  <c r="I177" i="9"/>
  <c r="D369" i="9"/>
  <c r="D81" i="9"/>
  <c r="E236" i="9"/>
  <c r="O71" i="1"/>
  <c r="B446" i="1"/>
  <c r="D242" i="1"/>
  <c r="H273" i="9"/>
  <c r="F12" i="9"/>
  <c r="H81" i="9"/>
  <c r="G140" i="9"/>
  <c r="AI71" i="1"/>
  <c r="E12" i="9"/>
  <c r="E71" i="1"/>
  <c r="C418" i="1"/>
  <c r="D438" i="1"/>
  <c r="C108" i="9"/>
  <c r="F14" i="6"/>
  <c r="C471" i="1"/>
  <c r="F10" i="6"/>
  <c r="D339" i="1"/>
  <c r="D26" i="9"/>
  <c r="CE75" i="1"/>
  <c r="E337" i="9"/>
  <c r="G177" i="9"/>
  <c r="H49" i="9"/>
  <c r="G204" i="9"/>
  <c r="D108" i="9"/>
  <c r="E204" i="9"/>
  <c r="F7" i="6"/>
  <c r="E204" i="1"/>
  <c r="C468" i="1"/>
  <c r="I383" i="9"/>
  <c r="D22" i="7"/>
  <c r="C40" i="5"/>
  <c r="W71" i="1"/>
  <c r="C420" i="1"/>
  <c r="B28" i="4"/>
  <c r="F186" i="9"/>
  <c r="E17" i="9"/>
  <c r="F273" i="9"/>
  <c r="I204" i="9"/>
  <c r="H172" i="9"/>
  <c r="BD52" i="1"/>
  <c r="BD67" i="1" s="1"/>
  <c r="AM52" i="1"/>
  <c r="AM67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BY52" i="1"/>
  <c r="BY67" i="1" s="1"/>
  <c r="AY52" i="1"/>
  <c r="AY67" i="1" s="1"/>
  <c r="AY71" i="1" s="1"/>
  <c r="BM52" i="1"/>
  <c r="BM67" i="1" s="1"/>
  <c r="BM71" i="1" s="1"/>
  <c r="C638" i="1" s="1"/>
  <c r="CB52" i="1"/>
  <c r="CB67" i="1" s="1"/>
  <c r="AW52" i="1"/>
  <c r="AW67" i="1" s="1"/>
  <c r="AW71" i="1" s="1"/>
  <c r="T52" i="1"/>
  <c r="T67" i="1" s="1"/>
  <c r="BN52" i="1"/>
  <c r="BN67" i="1" s="1"/>
  <c r="BN71" i="1" s="1"/>
  <c r="M52" i="1"/>
  <c r="M67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CC71" i="1"/>
  <c r="D464" i="1"/>
  <c r="D465" i="1" s="1"/>
  <c r="H154" i="9"/>
  <c r="I367" i="9"/>
  <c r="D434" i="1"/>
  <c r="D292" i="1"/>
  <c r="C58" i="9"/>
  <c r="BB71" i="1" l="1"/>
  <c r="X71" i="1"/>
  <c r="I172" i="9"/>
  <c r="I71" i="1"/>
  <c r="AN71" i="1"/>
  <c r="E181" i="9" s="1"/>
  <c r="BG71" i="1"/>
  <c r="C552" i="1" s="1"/>
  <c r="T71" i="1"/>
  <c r="C513" i="1" s="1"/>
  <c r="G513" i="1" s="1"/>
  <c r="AL71" i="1"/>
  <c r="C703" i="1" s="1"/>
  <c r="AS71" i="1"/>
  <c r="C710" i="1" s="1"/>
  <c r="G71" i="1"/>
  <c r="G44" i="9"/>
  <c r="BJ71" i="1"/>
  <c r="CB71" i="1"/>
  <c r="BD71" i="1"/>
  <c r="G245" i="9" s="1"/>
  <c r="AE71" i="1"/>
  <c r="C524" i="1" s="1"/>
  <c r="G524" i="1" s="1"/>
  <c r="J816" i="10"/>
  <c r="C433" i="10"/>
  <c r="C441" i="10" s="1"/>
  <c r="CE71" i="10"/>
  <c r="C716" i="10" s="1"/>
  <c r="G498" i="10"/>
  <c r="H498" i="10" s="1"/>
  <c r="H509" i="10"/>
  <c r="G509" i="10"/>
  <c r="G503" i="10"/>
  <c r="H503" i="10" s="1"/>
  <c r="G544" i="10"/>
  <c r="H544" i="10" s="1"/>
  <c r="G514" i="10"/>
  <c r="H514" i="10"/>
  <c r="G546" i="10"/>
  <c r="H546" i="10"/>
  <c r="G519" i="10"/>
  <c r="H519" i="10"/>
  <c r="G522" i="10"/>
  <c r="H522" i="10"/>
  <c r="G526" i="10"/>
  <c r="H526" i="10"/>
  <c r="G515" i="10"/>
  <c r="H515" i="10"/>
  <c r="G550" i="10"/>
  <c r="H550" i="10" s="1"/>
  <c r="G520" i="10"/>
  <c r="H520" i="10"/>
  <c r="H523" i="10"/>
  <c r="G523" i="10"/>
  <c r="G512" i="10"/>
  <c r="H512" i="10"/>
  <c r="G521" i="10"/>
  <c r="H521" i="10"/>
  <c r="F499" i="1"/>
  <c r="H499" i="1"/>
  <c r="G529" i="10"/>
  <c r="H529" i="10"/>
  <c r="H539" i="10"/>
  <c r="G539" i="10"/>
  <c r="F497" i="1"/>
  <c r="H497" i="1"/>
  <c r="H517" i="10"/>
  <c r="G517" i="10"/>
  <c r="G511" i="10"/>
  <c r="H511" i="10"/>
  <c r="G513" i="10"/>
  <c r="H513" i="10"/>
  <c r="G518" i="10"/>
  <c r="H518" i="10"/>
  <c r="C648" i="10"/>
  <c r="M716" i="10" s="1"/>
  <c r="Y816" i="10" s="1"/>
  <c r="D615" i="10"/>
  <c r="H545" i="10"/>
  <c r="G545" i="10"/>
  <c r="H505" i="1"/>
  <c r="F505" i="1"/>
  <c r="G510" i="10"/>
  <c r="H510" i="10"/>
  <c r="H501" i="10"/>
  <c r="G501" i="10"/>
  <c r="C496" i="10"/>
  <c r="C668" i="10"/>
  <c r="C715" i="10" s="1"/>
  <c r="B496" i="1"/>
  <c r="G500" i="10"/>
  <c r="H500" i="10"/>
  <c r="G508" i="10"/>
  <c r="H508" i="10"/>
  <c r="G516" i="10"/>
  <c r="H516" i="10"/>
  <c r="G524" i="10"/>
  <c r="H524" i="10"/>
  <c r="C538" i="1"/>
  <c r="G538" i="1" s="1"/>
  <c r="C213" i="9"/>
  <c r="BW71" i="1"/>
  <c r="C643" i="1" s="1"/>
  <c r="AG71" i="1"/>
  <c r="C526" i="1" s="1"/>
  <c r="G526" i="1" s="1"/>
  <c r="H140" i="9"/>
  <c r="C140" i="9"/>
  <c r="BI71" i="1"/>
  <c r="E277" i="9" s="1"/>
  <c r="BP71" i="1"/>
  <c r="E309" i="9" s="1"/>
  <c r="BX71" i="1"/>
  <c r="C644" i="1" s="1"/>
  <c r="G108" i="9"/>
  <c r="BO71" i="1"/>
  <c r="C560" i="1" s="1"/>
  <c r="BE71" i="1"/>
  <c r="C550" i="1" s="1"/>
  <c r="G550" i="1" s="1"/>
  <c r="BY71" i="1"/>
  <c r="G341" i="9" s="1"/>
  <c r="AM71" i="1"/>
  <c r="D181" i="9" s="1"/>
  <c r="I236" i="9"/>
  <c r="H71" i="1"/>
  <c r="C501" i="1" s="1"/>
  <c r="BR71" i="1"/>
  <c r="G309" i="9" s="1"/>
  <c r="M71" i="1"/>
  <c r="C506" i="1" s="1"/>
  <c r="G506" i="1" s="1"/>
  <c r="I300" i="9"/>
  <c r="J71" i="1"/>
  <c r="C675" i="1" s="1"/>
  <c r="C204" i="9"/>
  <c r="E172" i="9"/>
  <c r="CE62" i="1"/>
  <c r="I364" i="9" s="1"/>
  <c r="AF71" i="1"/>
  <c r="C525" i="1" s="1"/>
  <c r="G525" i="1" s="1"/>
  <c r="BU71" i="1"/>
  <c r="C641" i="1" s="1"/>
  <c r="BL71" i="1"/>
  <c r="C557" i="1" s="1"/>
  <c r="I44" i="9"/>
  <c r="CE48" i="1"/>
  <c r="G76" i="9"/>
  <c r="AA71" i="1"/>
  <c r="F117" i="9" s="1"/>
  <c r="AC71" i="1"/>
  <c r="C694" i="1" s="1"/>
  <c r="C689" i="1"/>
  <c r="BS71" i="1"/>
  <c r="C639" i="1" s="1"/>
  <c r="AO71" i="1"/>
  <c r="F181" i="9" s="1"/>
  <c r="AZ71" i="1"/>
  <c r="C628" i="1" s="1"/>
  <c r="AQ71" i="1"/>
  <c r="H181" i="9" s="1"/>
  <c r="BH71" i="1"/>
  <c r="D277" i="9" s="1"/>
  <c r="L71" i="1"/>
  <c r="C505" i="1" s="1"/>
  <c r="G505" i="1" s="1"/>
  <c r="D44" i="9"/>
  <c r="BZ71" i="1"/>
  <c r="C646" i="1" s="1"/>
  <c r="BT71" i="1"/>
  <c r="C640" i="1" s="1"/>
  <c r="K71" i="1"/>
  <c r="D53" i="9" s="1"/>
  <c r="C268" i="9"/>
  <c r="E108" i="9"/>
  <c r="C71" i="1"/>
  <c r="C668" i="1" s="1"/>
  <c r="C509" i="1"/>
  <c r="G509" i="1" s="1"/>
  <c r="C681" i="1"/>
  <c r="D373" i="1"/>
  <c r="C126" i="8" s="1"/>
  <c r="F21" i="9"/>
  <c r="C671" i="1"/>
  <c r="C277" i="9"/>
  <c r="CE67" i="1"/>
  <c r="C518" i="1"/>
  <c r="G518" i="1" s="1"/>
  <c r="C690" i="1"/>
  <c r="C562" i="1"/>
  <c r="G213" i="9"/>
  <c r="C631" i="1"/>
  <c r="C542" i="1"/>
  <c r="I149" i="9"/>
  <c r="C499" i="1"/>
  <c r="G499" i="1" s="1"/>
  <c r="D71" i="1"/>
  <c r="D21" i="9" s="1"/>
  <c r="C623" i="1"/>
  <c r="C712" i="1"/>
  <c r="G277" i="9"/>
  <c r="C635" i="1"/>
  <c r="C556" i="1"/>
  <c r="E213" i="9"/>
  <c r="C702" i="1"/>
  <c r="C705" i="1"/>
  <c r="CE52" i="1"/>
  <c r="C533" i="1"/>
  <c r="G533" i="1" s="1"/>
  <c r="I21" i="9"/>
  <c r="C674" i="1"/>
  <c r="C502" i="1"/>
  <c r="G502" i="1" s="1"/>
  <c r="I277" i="9"/>
  <c r="C558" i="1"/>
  <c r="E85" i="9"/>
  <c r="C512" i="1"/>
  <c r="G512" i="1" s="1"/>
  <c r="C684" i="1"/>
  <c r="C697" i="1"/>
  <c r="C713" i="1"/>
  <c r="C541" i="1"/>
  <c r="C633" i="1"/>
  <c r="F245" i="9"/>
  <c r="C548" i="1"/>
  <c r="C647" i="1"/>
  <c r="I341" i="9"/>
  <c r="C519" i="1"/>
  <c r="G519" i="1" s="1"/>
  <c r="C691" i="1"/>
  <c r="E117" i="9"/>
  <c r="F341" i="9"/>
  <c r="C569" i="1"/>
  <c r="C630" i="1"/>
  <c r="D245" i="9"/>
  <c r="C546" i="1"/>
  <c r="G546" i="1" s="1"/>
  <c r="G85" i="9"/>
  <c r="C686" i="1"/>
  <c r="C514" i="1"/>
  <c r="G514" i="1" s="1"/>
  <c r="C511" i="1"/>
  <c r="C683" i="1"/>
  <c r="C698" i="1"/>
  <c r="E149" i="9"/>
  <c r="H149" i="9"/>
  <c r="C529" i="1"/>
  <c r="G529" i="1" s="1"/>
  <c r="C701" i="1"/>
  <c r="C614" i="1"/>
  <c r="C521" i="1"/>
  <c r="G521" i="1" s="1"/>
  <c r="C693" i="1"/>
  <c r="G117" i="9"/>
  <c r="D85" i="9"/>
  <c r="C510" i="1"/>
  <c r="G510" i="1" s="1"/>
  <c r="C85" i="9"/>
  <c r="C682" i="1"/>
  <c r="C428" i="1"/>
  <c r="I181" i="9"/>
  <c r="C537" i="1"/>
  <c r="G537" i="1" s="1"/>
  <c r="C709" i="1"/>
  <c r="C53" i="9"/>
  <c r="C503" i="1"/>
  <c r="G503" i="1" s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C627" i="1"/>
  <c r="C620" i="1"/>
  <c r="C574" i="1"/>
  <c r="D373" i="9"/>
  <c r="H209" i="9"/>
  <c r="D337" i="9"/>
  <c r="F81" i="9"/>
  <c r="I209" i="9"/>
  <c r="I241" i="9"/>
  <c r="I378" i="9"/>
  <c r="K612" i="1"/>
  <c r="C465" i="1"/>
  <c r="G149" i="9"/>
  <c r="C528" i="1"/>
  <c r="G528" i="1" s="1"/>
  <c r="C700" i="1"/>
  <c r="C616" i="1"/>
  <c r="C543" i="1"/>
  <c r="H213" i="9"/>
  <c r="C619" i="1"/>
  <c r="C559" i="1"/>
  <c r="C309" i="9"/>
  <c r="D391" i="1"/>
  <c r="F32" i="6"/>
  <c r="C478" i="1"/>
  <c r="C305" i="9"/>
  <c r="C708" i="1"/>
  <c r="C102" i="8"/>
  <c r="C482" i="1"/>
  <c r="C498" i="1"/>
  <c r="G498" i="1" s="1"/>
  <c r="E21" i="9"/>
  <c r="C670" i="1"/>
  <c r="C687" i="1"/>
  <c r="C515" i="1"/>
  <c r="H85" i="9"/>
  <c r="F498" i="1"/>
  <c r="H21" i="9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C626" i="1"/>
  <c r="E245" i="9"/>
  <c r="C632" i="1"/>
  <c r="C547" i="1"/>
  <c r="C642" i="1"/>
  <c r="D341" i="9"/>
  <c r="C567" i="1"/>
  <c r="I245" i="9"/>
  <c r="C629" i="1"/>
  <c r="C551" i="1"/>
  <c r="C711" i="1"/>
  <c r="D213" i="9"/>
  <c r="C539" i="1"/>
  <c r="G539" i="1" s="1"/>
  <c r="F516" i="1"/>
  <c r="D17" i="9"/>
  <c r="F305" i="9"/>
  <c r="C622" i="1"/>
  <c r="C373" i="9"/>
  <c r="C573" i="1"/>
  <c r="C531" i="1"/>
  <c r="G531" i="1" s="1"/>
  <c r="C535" i="1"/>
  <c r="G535" i="1" s="1"/>
  <c r="C707" i="1"/>
  <c r="G181" i="9"/>
  <c r="C699" i="1"/>
  <c r="C527" i="1"/>
  <c r="G527" i="1" s="1"/>
  <c r="F149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68" i="1"/>
  <c r="E341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CE71" i="1" l="1"/>
  <c r="C554" i="1"/>
  <c r="C549" i="1"/>
  <c r="C618" i="1"/>
  <c r="C181" i="9"/>
  <c r="C433" i="1"/>
  <c r="C441" i="1" s="1"/>
  <c r="C685" i="1"/>
  <c r="C624" i="1"/>
  <c r="H524" i="1"/>
  <c r="C692" i="1"/>
  <c r="F85" i="9"/>
  <c r="C520" i="1"/>
  <c r="G520" i="1" s="1"/>
  <c r="C496" i="1"/>
  <c r="G496" i="1" s="1"/>
  <c r="C696" i="1"/>
  <c r="C117" i="9"/>
  <c r="C517" i="1"/>
  <c r="C704" i="1"/>
  <c r="C149" i="9"/>
  <c r="G496" i="10"/>
  <c r="H496" i="10"/>
  <c r="D716" i="10"/>
  <c r="D713" i="10"/>
  <c r="D708" i="10"/>
  <c r="D704" i="10"/>
  <c r="D700" i="10"/>
  <c r="D710" i="10"/>
  <c r="D706" i="10"/>
  <c r="D702" i="10"/>
  <c r="D698" i="10"/>
  <c r="D694" i="10"/>
  <c r="D690" i="10"/>
  <c r="D686" i="10"/>
  <c r="D682" i="10"/>
  <c r="D678" i="10"/>
  <c r="D674" i="10"/>
  <c r="D670" i="10"/>
  <c r="D647" i="10"/>
  <c r="D646" i="10"/>
  <c r="D645" i="10"/>
  <c r="D711" i="10"/>
  <c r="D707" i="10"/>
  <c r="D703" i="10"/>
  <c r="D699" i="10"/>
  <c r="D695" i="10"/>
  <c r="D701" i="10"/>
  <c r="D697" i="10"/>
  <c r="D689" i="10"/>
  <c r="D688" i="10"/>
  <c r="D687" i="10"/>
  <c r="D673" i="10"/>
  <c r="D672" i="10"/>
  <c r="D671" i="10"/>
  <c r="D712" i="10"/>
  <c r="D709" i="10"/>
  <c r="D681" i="10"/>
  <c r="D680" i="10"/>
  <c r="D679" i="10"/>
  <c r="D693" i="10"/>
  <c r="D692" i="10"/>
  <c r="D691" i="10"/>
  <c r="D669" i="10"/>
  <c r="D642" i="10"/>
  <c r="D629" i="10"/>
  <c r="D626" i="10"/>
  <c r="D623" i="10"/>
  <c r="D621" i="10"/>
  <c r="D619" i="10"/>
  <c r="D617" i="10"/>
  <c r="D696" i="10"/>
  <c r="D685" i="10"/>
  <c r="D684" i="10"/>
  <c r="D683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77" i="10"/>
  <c r="D676" i="10"/>
  <c r="D675" i="10"/>
  <c r="D668" i="10"/>
  <c r="D644" i="10"/>
  <c r="D643" i="10"/>
  <c r="D641" i="10"/>
  <c r="D628" i="10"/>
  <c r="D622" i="10"/>
  <c r="D620" i="10"/>
  <c r="D618" i="10"/>
  <c r="D616" i="10"/>
  <c r="D705" i="10"/>
  <c r="D627" i="10"/>
  <c r="C532" i="1"/>
  <c r="G532" i="1" s="1"/>
  <c r="C673" i="1"/>
  <c r="I369" i="9"/>
  <c r="C21" i="9"/>
  <c r="C545" i="1"/>
  <c r="G545" i="1" s="1"/>
  <c r="D149" i="9"/>
  <c r="C637" i="1"/>
  <c r="C534" i="1"/>
  <c r="G534" i="1" s="1"/>
  <c r="C621" i="1"/>
  <c r="C645" i="1"/>
  <c r="C571" i="1"/>
  <c r="C341" i="9"/>
  <c r="I309" i="9"/>
  <c r="C634" i="1"/>
  <c r="D309" i="9"/>
  <c r="C504" i="1"/>
  <c r="G504" i="1" s="1"/>
  <c r="C566" i="1"/>
  <c r="C245" i="9"/>
  <c r="C561" i="1"/>
  <c r="H341" i="9"/>
  <c r="F53" i="9"/>
  <c r="C570" i="1"/>
  <c r="H245" i="9"/>
  <c r="H277" i="9"/>
  <c r="C636" i="1"/>
  <c r="E53" i="9"/>
  <c r="C564" i="1"/>
  <c r="C676" i="1"/>
  <c r="C706" i="1"/>
  <c r="C536" i="1"/>
  <c r="G536" i="1" s="1"/>
  <c r="C522" i="1"/>
  <c r="G522" i="1" s="1"/>
  <c r="C553" i="1"/>
  <c r="C565" i="1"/>
  <c r="H117" i="9"/>
  <c r="C677" i="1"/>
  <c r="H309" i="9"/>
  <c r="C669" i="1"/>
  <c r="H550" i="1"/>
  <c r="C497" i="1"/>
  <c r="G497" i="1" s="1"/>
  <c r="H516" i="1"/>
  <c r="H498" i="1"/>
  <c r="D615" i="1"/>
  <c r="H544" i="1"/>
  <c r="G511" i="1"/>
  <c r="H511" i="1"/>
  <c r="G501" i="1"/>
  <c r="H501" i="1"/>
  <c r="G515" i="1"/>
  <c r="H515" i="1"/>
  <c r="H520" i="1"/>
  <c r="C716" i="1"/>
  <c r="I373" i="9"/>
  <c r="F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 s="1"/>
  <c r="F508" i="1"/>
  <c r="H508" i="1" s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C648" i="1" l="1"/>
  <c r="M716" i="1" s="1"/>
  <c r="H517" i="1"/>
  <c r="G517" i="1"/>
  <c r="D715" i="10"/>
  <c r="E623" i="10"/>
  <c r="E612" i="10"/>
  <c r="H522" i="1"/>
  <c r="C71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32" i="1"/>
  <c r="D617" i="1"/>
  <c r="D716" i="1"/>
  <c r="D709" i="1"/>
  <c r="D707" i="1"/>
  <c r="D713" i="1"/>
  <c r="D647" i="1"/>
  <c r="D63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4" i="1"/>
  <c r="D642" i="1"/>
  <c r="D697" i="1"/>
  <c r="D685" i="1"/>
  <c r="D636" i="1"/>
  <c r="D637" i="1"/>
  <c r="D694" i="1"/>
  <c r="D616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4" i="1"/>
  <c r="D690" i="1"/>
  <c r="D702" i="1"/>
  <c r="D698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16" i="10" l="1"/>
  <c r="E712" i="10"/>
  <c r="E709" i="10"/>
  <c r="E705" i="10"/>
  <c r="E701" i="10"/>
  <c r="E711" i="10"/>
  <c r="E707" i="10"/>
  <c r="E703" i="10"/>
  <c r="E699" i="10"/>
  <c r="E695" i="10"/>
  <c r="E691" i="10"/>
  <c r="E687" i="10"/>
  <c r="E683" i="10"/>
  <c r="E679" i="10"/>
  <c r="E675" i="10"/>
  <c r="E671" i="10"/>
  <c r="E644" i="10"/>
  <c r="E643" i="10"/>
  <c r="E642" i="10"/>
  <c r="E641" i="10"/>
  <c r="E713" i="10"/>
  <c r="E708" i="10"/>
  <c r="E704" i="10"/>
  <c r="E700" i="10"/>
  <c r="E696" i="10"/>
  <c r="E698" i="10"/>
  <c r="E686" i="10"/>
  <c r="E685" i="10"/>
  <c r="E684" i="10"/>
  <c r="E670" i="10"/>
  <c r="E669" i="10"/>
  <c r="E668" i="10"/>
  <c r="E647" i="10"/>
  <c r="E645" i="10"/>
  <c r="E706" i="10"/>
  <c r="E694" i="10"/>
  <c r="E693" i="10"/>
  <c r="E692" i="10"/>
  <c r="E678" i="10"/>
  <c r="E677" i="10"/>
  <c r="E676" i="10"/>
  <c r="E710" i="10"/>
  <c r="E690" i="10"/>
  <c r="E689" i="10"/>
  <c r="E688" i="10"/>
  <c r="E646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82" i="10"/>
  <c r="E681" i="10"/>
  <c r="E680" i="10"/>
  <c r="E628" i="10"/>
  <c r="E697" i="10"/>
  <c r="E674" i="10"/>
  <c r="E673" i="10"/>
  <c r="E672" i="10"/>
  <c r="E627" i="10"/>
  <c r="E702" i="10"/>
  <c r="E629" i="10"/>
  <c r="E626" i="10"/>
  <c r="D715" i="1"/>
  <c r="E623" i="1"/>
  <c r="E612" i="1"/>
  <c r="E715" i="10" l="1"/>
  <c r="F624" i="10"/>
  <c r="E710" i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93" i="1"/>
  <c r="E680" i="1"/>
  <c r="E673" i="1"/>
  <c r="E632" i="1"/>
  <c r="E679" i="1"/>
  <c r="E677" i="1"/>
  <c r="E628" i="1"/>
  <c r="E633" i="1"/>
  <c r="E629" i="1"/>
  <c r="E709" i="1"/>
  <c r="E694" i="1"/>
  <c r="E716" i="1"/>
  <c r="E695" i="1"/>
  <c r="E636" i="1"/>
  <c r="E703" i="1"/>
  <c r="E668" i="1"/>
  <c r="E692" i="1"/>
  <c r="E670" i="1"/>
  <c r="E708" i="1"/>
  <c r="E690" i="1"/>
  <c r="E682" i="1"/>
  <c r="E634" i="1"/>
  <c r="E685" i="1"/>
  <c r="E674" i="1"/>
  <c r="E638" i="1"/>
  <c r="E706" i="1"/>
  <c r="E704" i="1"/>
  <c r="E631" i="1"/>
  <c r="E678" i="1"/>
  <c r="E701" i="1"/>
  <c r="E642" i="1"/>
  <c r="E624" i="1"/>
  <c r="E712" i="1"/>
  <c r="E707" i="1"/>
  <c r="E646" i="1"/>
  <c r="E645" i="1"/>
  <c r="E711" i="1"/>
  <c r="E627" i="1"/>
  <c r="E635" i="1"/>
  <c r="E630" i="1"/>
  <c r="E640" i="1"/>
  <c r="E644" i="1"/>
  <c r="E699" i="1"/>
  <c r="E639" i="1"/>
  <c r="E625" i="1"/>
  <c r="E689" i="1"/>
  <c r="E676" i="1"/>
  <c r="E700" i="1"/>
  <c r="E697" i="1"/>
  <c r="E643" i="1"/>
  <c r="E684" i="1"/>
  <c r="E672" i="1"/>
  <c r="E637" i="1"/>
  <c r="F712" i="10" l="1"/>
  <c r="F713" i="10"/>
  <c r="F716" i="10"/>
  <c r="F710" i="10"/>
  <c r="F706" i="10"/>
  <c r="F702" i="10"/>
  <c r="F698" i="10"/>
  <c r="F708" i="10"/>
  <c r="F704" i="10"/>
  <c r="F700" i="10"/>
  <c r="F696" i="10"/>
  <c r="F692" i="10"/>
  <c r="F688" i="10"/>
  <c r="F684" i="10"/>
  <c r="F680" i="10"/>
  <c r="F676" i="10"/>
  <c r="F672" i="10"/>
  <c r="F668" i="10"/>
  <c r="F709" i="10"/>
  <c r="F705" i="10"/>
  <c r="F701" i="10"/>
  <c r="F697" i="10"/>
  <c r="F711" i="10"/>
  <c r="F683" i="10"/>
  <c r="F682" i="10"/>
  <c r="F681" i="10"/>
  <c r="F643" i="10"/>
  <c r="F703" i="10"/>
  <c r="F695" i="10"/>
  <c r="F691" i="10"/>
  <c r="F690" i="10"/>
  <c r="F689" i="10"/>
  <c r="F675" i="10"/>
  <c r="F674" i="10"/>
  <c r="F673" i="10"/>
  <c r="F707" i="10"/>
  <c r="F687" i="10"/>
  <c r="F686" i="10"/>
  <c r="F685" i="10"/>
  <c r="F645" i="10"/>
  <c r="F628" i="10"/>
  <c r="F679" i="10"/>
  <c r="F678" i="10"/>
  <c r="F677" i="10"/>
  <c r="F670" i="10"/>
  <c r="F644" i="10"/>
  <c r="F641" i="10"/>
  <c r="F627" i="10"/>
  <c r="F629" i="10"/>
  <c r="F626" i="10"/>
  <c r="F669" i="10"/>
  <c r="F646" i="10"/>
  <c r="F640" i="10"/>
  <c r="F638" i="10"/>
  <c r="F636" i="10"/>
  <c r="F634" i="10"/>
  <c r="F632" i="10"/>
  <c r="F630" i="10"/>
  <c r="F694" i="10"/>
  <c r="F671" i="10"/>
  <c r="F642" i="10"/>
  <c r="F699" i="10"/>
  <c r="F693" i="10"/>
  <c r="F639" i="10"/>
  <c r="F637" i="10"/>
  <c r="F635" i="10"/>
  <c r="F633" i="10"/>
  <c r="F631" i="10"/>
  <c r="F647" i="10"/>
  <c r="F625" i="10"/>
  <c r="E715" i="1"/>
  <c r="F624" i="1"/>
  <c r="F715" i="10" l="1"/>
  <c r="G625" i="10"/>
  <c r="F707" i="1"/>
  <c r="F629" i="1"/>
  <c r="F712" i="1"/>
  <c r="F705" i="1"/>
  <c r="F677" i="1"/>
  <c r="F693" i="1"/>
  <c r="F704" i="1"/>
  <c r="F643" i="1"/>
  <c r="F709" i="1"/>
  <c r="F679" i="1"/>
  <c r="F681" i="1"/>
  <c r="F696" i="1"/>
  <c r="F697" i="1"/>
  <c r="F640" i="1"/>
  <c r="F694" i="1"/>
  <c r="F702" i="1"/>
  <c r="F703" i="1"/>
  <c r="F644" i="1"/>
  <c r="F711" i="1"/>
  <c r="F699" i="1"/>
  <c r="F683" i="1"/>
  <c r="F630" i="1"/>
  <c r="F646" i="1"/>
  <c r="F670" i="1"/>
  <c r="F636" i="1"/>
  <c r="F684" i="1"/>
  <c r="F695" i="1"/>
  <c r="F692" i="1"/>
  <c r="F641" i="1"/>
  <c r="F669" i="1"/>
  <c r="F647" i="1"/>
  <c r="F689" i="1"/>
  <c r="F698" i="1"/>
  <c r="F645" i="1"/>
  <c r="F671" i="1"/>
  <c r="F642" i="1"/>
  <c r="F668" i="1"/>
  <c r="F710" i="1"/>
  <c r="F625" i="1"/>
  <c r="F633" i="1"/>
  <c r="F685" i="1"/>
  <c r="F687" i="1"/>
  <c r="F638" i="1"/>
  <c r="F691" i="1"/>
  <c r="F675" i="1"/>
  <c r="F627" i="1"/>
  <c r="F672" i="1"/>
  <c r="F688" i="1"/>
  <c r="F626" i="1"/>
  <c r="F635" i="1"/>
  <c r="F716" i="1"/>
  <c r="F632" i="1"/>
  <c r="F634" i="1"/>
  <c r="F674" i="1"/>
  <c r="F680" i="1"/>
  <c r="F631" i="1"/>
  <c r="F713" i="1"/>
  <c r="F701" i="1"/>
  <c r="F706" i="1"/>
  <c r="F686" i="1"/>
  <c r="F673" i="1"/>
  <c r="F637" i="1"/>
  <c r="F682" i="1"/>
  <c r="F700" i="1"/>
  <c r="F678" i="1"/>
  <c r="F628" i="1"/>
  <c r="F676" i="1"/>
  <c r="F690" i="1"/>
  <c r="F639" i="1"/>
  <c r="F708" i="1"/>
  <c r="G713" i="10" l="1"/>
  <c r="G712" i="10"/>
  <c r="G711" i="10"/>
  <c r="G707" i="10"/>
  <c r="G703" i="10"/>
  <c r="G699" i="10"/>
  <c r="G709" i="10"/>
  <c r="G705" i="10"/>
  <c r="G701" i="10"/>
  <c r="G697" i="10"/>
  <c r="G693" i="10"/>
  <c r="G689" i="10"/>
  <c r="G685" i="10"/>
  <c r="G681" i="10"/>
  <c r="G677" i="10"/>
  <c r="G673" i="10"/>
  <c r="G669" i="10"/>
  <c r="G716" i="10"/>
  <c r="G710" i="10"/>
  <c r="G706" i="10"/>
  <c r="G702" i="10"/>
  <c r="G698" i="10"/>
  <c r="G708" i="10"/>
  <c r="G696" i="10"/>
  <c r="G694" i="10"/>
  <c r="G680" i="10"/>
  <c r="G679" i="10"/>
  <c r="G678" i="10"/>
  <c r="G646" i="10"/>
  <c r="G700" i="10"/>
  <c r="G688" i="10"/>
  <c r="G687" i="10"/>
  <c r="G686" i="10"/>
  <c r="G672" i="10"/>
  <c r="G704" i="10"/>
  <c r="G684" i="10"/>
  <c r="G683" i="10"/>
  <c r="G682" i="10"/>
  <c r="G670" i="10"/>
  <c r="G644" i="10"/>
  <c r="G641" i="10"/>
  <c r="G627" i="10"/>
  <c r="G676" i="10"/>
  <c r="G675" i="10"/>
  <c r="G674" i="10"/>
  <c r="G668" i="10"/>
  <c r="G643" i="10"/>
  <c r="G629" i="10"/>
  <c r="G626" i="10"/>
  <c r="G671" i="10"/>
  <c r="G647" i="10"/>
  <c r="G642" i="10"/>
  <c r="G640" i="10"/>
  <c r="G639" i="10"/>
  <c r="G638" i="10"/>
  <c r="G637" i="10"/>
  <c r="G636" i="10"/>
  <c r="G635" i="10"/>
  <c r="G634" i="10"/>
  <c r="G633" i="10"/>
  <c r="G632" i="10"/>
  <c r="G631" i="10"/>
  <c r="G630" i="10"/>
  <c r="G695" i="10"/>
  <c r="G691" i="10"/>
  <c r="G692" i="10"/>
  <c r="G690" i="10"/>
  <c r="G645" i="10"/>
  <c r="G628" i="10"/>
  <c r="G625" i="1"/>
  <c r="F715" i="1"/>
  <c r="H628" i="10" l="1"/>
  <c r="G715" i="10"/>
  <c r="G688" i="1"/>
  <c r="G690" i="1"/>
  <c r="G710" i="1"/>
  <c r="G636" i="1"/>
  <c r="G706" i="1"/>
  <c r="G676" i="1"/>
  <c r="G639" i="1"/>
  <c r="G700" i="1"/>
  <c r="G694" i="1"/>
  <c r="G642" i="1"/>
  <c r="G673" i="1"/>
  <c r="G647" i="1"/>
  <c r="G685" i="1"/>
  <c r="G699" i="1"/>
  <c r="G641" i="1"/>
  <c r="G670" i="1"/>
  <c r="G644" i="1"/>
  <c r="G702" i="1"/>
  <c r="G645" i="1"/>
  <c r="G626" i="1"/>
  <c r="G628" i="1"/>
  <c r="G696" i="1"/>
  <c r="G705" i="1"/>
  <c r="G671" i="1"/>
  <c r="G681" i="1"/>
  <c r="G693" i="1"/>
  <c r="G692" i="1"/>
  <c r="G684" i="1"/>
  <c r="G716" i="1"/>
  <c r="G668" i="1"/>
  <c r="G635" i="1"/>
  <c r="G701" i="1"/>
  <c r="G627" i="1"/>
  <c r="G711" i="1"/>
  <c r="G695" i="1"/>
  <c r="G646" i="1"/>
  <c r="G634" i="1"/>
  <c r="G707" i="1"/>
  <c r="G709" i="1"/>
  <c r="G687" i="1"/>
  <c r="G682" i="1"/>
  <c r="G672" i="1"/>
  <c r="G630" i="1"/>
  <c r="G677" i="1"/>
  <c r="G637" i="1"/>
  <c r="G633" i="1"/>
  <c r="G704" i="1"/>
  <c r="G643" i="1"/>
  <c r="G680" i="1"/>
  <c r="G675" i="1"/>
  <c r="G689" i="1"/>
  <c r="G629" i="1"/>
  <c r="G678" i="1"/>
  <c r="G698" i="1"/>
  <c r="G638" i="1"/>
  <c r="G674" i="1"/>
  <c r="G712" i="1"/>
  <c r="G697" i="1"/>
  <c r="G703" i="1"/>
  <c r="G669" i="1"/>
  <c r="G632" i="1"/>
  <c r="G691" i="1"/>
  <c r="G713" i="1"/>
  <c r="G708" i="1"/>
  <c r="G686" i="1"/>
  <c r="G683" i="1"/>
  <c r="G679" i="1"/>
  <c r="G640" i="1"/>
  <c r="G631" i="1"/>
  <c r="H716" i="10" l="1"/>
  <c r="H708" i="10"/>
  <c r="H704" i="10"/>
  <c r="H700" i="10"/>
  <c r="H713" i="10"/>
  <c r="H710" i="10"/>
  <c r="H706" i="10"/>
  <c r="H702" i="10"/>
  <c r="H698" i="10"/>
  <c r="H694" i="10"/>
  <c r="H690" i="10"/>
  <c r="H686" i="10"/>
  <c r="H682" i="10"/>
  <c r="H678" i="10"/>
  <c r="H674" i="10"/>
  <c r="H670" i="10"/>
  <c r="H647" i="10"/>
  <c r="H646" i="10"/>
  <c r="H645" i="10"/>
  <c r="H712" i="10"/>
  <c r="H711" i="10"/>
  <c r="H707" i="10"/>
  <c r="H703" i="10"/>
  <c r="H699" i="10"/>
  <c r="H695" i="10"/>
  <c r="H705" i="10"/>
  <c r="H693" i="10"/>
  <c r="H692" i="10"/>
  <c r="H691" i="10"/>
  <c r="H677" i="10"/>
  <c r="H676" i="10"/>
  <c r="H675" i="10"/>
  <c r="H644" i="10"/>
  <c r="H697" i="10"/>
  <c r="H685" i="10"/>
  <c r="H684" i="10"/>
  <c r="H683" i="10"/>
  <c r="H701" i="10"/>
  <c r="H696" i="10"/>
  <c r="H681" i="10"/>
  <c r="H680" i="10"/>
  <c r="H679" i="10"/>
  <c r="H668" i="10"/>
  <c r="H643" i="10"/>
  <c r="H629" i="10"/>
  <c r="H709" i="10"/>
  <c r="H673" i="10"/>
  <c r="H672" i="10"/>
  <c r="H671" i="10"/>
  <c r="H642" i="10"/>
  <c r="H640" i="10"/>
  <c r="H639" i="10"/>
  <c r="H638" i="10"/>
  <c r="H637" i="10"/>
  <c r="H636" i="10"/>
  <c r="H635" i="10"/>
  <c r="H634" i="10"/>
  <c r="H633" i="10"/>
  <c r="H632" i="10"/>
  <c r="H631" i="10"/>
  <c r="H630" i="10"/>
  <c r="H669" i="10"/>
  <c r="H687" i="10"/>
  <c r="H689" i="10"/>
  <c r="H641" i="10"/>
  <c r="H688" i="10"/>
  <c r="G715" i="1"/>
  <c r="H628" i="1"/>
  <c r="H715" i="10" l="1"/>
  <c r="I629" i="10"/>
  <c r="H701" i="1"/>
  <c r="H629" i="1"/>
  <c r="H635" i="1"/>
  <c r="H643" i="1"/>
  <c r="H708" i="1"/>
  <c r="H692" i="1"/>
  <c r="H640" i="1"/>
  <c r="H677" i="1"/>
  <c r="H702" i="1"/>
  <c r="H641" i="1"/>
  <c r="H674" i="1"/>
  <c r="H680" i="1"/>
  <c r="H636" i="1"/>
  <c r="H634" i="1"/>
  <c r="H687" i="1"/>
  <c r="H675" i="1"/>
  <c r="H699" i="1"/>
  <c r="H670" i="1"/>
  <c r="H704" i="1"/>
  <c r="H673" i="1"/>
  <c r="H681" i="1"/>
  <c r="H693" i="1"/>
  <c r="H716" i="1"/>
  <c r="H700" i="1"/>
  <c r="H639" i="1"/>
  <c r="H631" i="1"/>
  <c r="H672" i="1"/>
  <c r="H696" i="1"/>
  <c r="H638" i="1"/>
  <c r="H698" i="1"/>
  <c r="H706" i="1"/>
  <c r="H642" i="1"/>
  <c r="H703" i="1"/>
  <c r="H684" i="1"/>
  <c r="H695" i="1"/>
  <c r="H678" i="1"/>
  <c r="H676" i="1"/>
  <c r="H630" i="1"/>
  <c r="H671" i="1"/>
  <c r="H647" i="1"/>
  <c r="H689" i="1"/>
  <c r="H682" i="1"/>
  <c r="H705" i="1"/>
  <c r="H644" i="1"/>
  <c r="H679" i="1"/>
  <c r="H668" i="1"/>
  <c r="H712" i="1"/>
  <c r="H697" i="1"/>
  <c r="H688" i="1"/>
  <c r="H690" i="1"/>
  <c r="H709" i="1"/>
  <c r="H686" i="1"/>
  <c r="H669" i="1"/>
  <c r="H711" i="1"/>
  <c r="H691" i="1"/>
  <c r="H707" i="1"/>
  <c r="H710" i="1"/>
  <c r="H637" i="1"/>
  <c r="H645" i="1"/>
  <c r="H632" i="1"/>
  <c r="H646" i="1"/>
  <c r="H713" i="1"/>
  <c r="H683" i="1"/>
  <c r="H685" i="1"/>
  <c r="H633" i="1"/>
  <c r="H694" i="1"/>
  <c r="I716" i="10" l="1"/>
  <c r="I712" i="10"/>
  <c r="I709" i="10"/>
  <c r="I705" i="10"/>
  <c r="I701" i="10"/>
  <c r="I697" i="10"/>
  <c r="I711" i="10"/>
  <c r="I707" i="10"/>
  <c r="I703" i="10"/>
  <c r="I699" i="10"/>
  <c r="I695" i="10"/>
  <c r="I691" i="10"/>
  <c r="I687" i="10"/>
  <c r="I683" i="10"/>
  <c r="I679" i="10"/>
  <c r="I675" i="10"/>
  <c r="I671" i="10"/>
  <c r="I644" i="10"/>
  <c r="I643" i="10"/>
  <c r="I642" i="10"/>
  <c r="I641" i="10"/>
  <c r="I640" i="10"/>
  <c r="I708" i="10"/>
  <c r="I704" i="10"/>
  <c r="I700" i="10"/>
  <c r="I696" i="10"/>
  <c r="I713" i="10"/>
  <c r="I702" i="10"/>
  <c r="I690" i="10"/>
  <c r="I689" i="10"/>
  <c r="I688" i="10"/>
  <c r="I674" i="10"/>
  <c r="I673" i="10"/>
  <c r="I672" i="10"/>
  <c r="I710" i="10"/>
  <c r="I682" i="10"/>
  <c r="I681" i="10"/>
  <c r="I680" i="10"/>
  <c r="I698" i="10"/>
  <c r="I678" i="10"/>
  <c r="I677" i="10"/>
  <c r="I676" i="10"/>
  <c r="I639" i="10"/>
  <c r="I638" i="10"/>
  <c r="I637" i="10"/>
  <c r="I636" i="10"/>
  <c r="I635" i="10"/>
  <c r="I634" i="10"/>
  <c r="I633" i="10"/>
  <c r="I632" i="10"/>
  <c r="I631" i="10"/>
  <c r="I630" i="10"/>
  <c r="I706" i="10"/>
  <c r="I669" i="10"/>
  <c r="I647" i="10"/>
  <c r="I694" i="10"/>
  <c r="I693" i="10"/>
  <c r="I692" i="10"/>
  <c r="I646" i="10"/>
  <c r="I645" i="10"/>
  <c r="I686" i="10"/>
  <c r="I668" i="10"/>
  <c r="I684" i="10"/>
  <c r="I685" i="10"/>
  <c r="I670" i="10"/>
  <c r="H715" i="1"/>
  <c r="I629" i="1"/>
  <c r="I715" i="10" l="1"/>
  <c r="J630" i="10"/>
  <c r="I705" i="1"/>
  <c r="I689" i="1"/>
  <c r="I694" i="1"/>
  <c r="I673" i="1"/>
  <c r="I699" i="1"/>
  <c r="I688" i="1"/>
  <c r="I701" i="1"/>
  <c r="I632" i="1"/>
  <c r="I676" i="1"/>
  <c r="I630" i="1"/>
  <c r="I693" i="1"/>
  <c r="I710" i="1"/>
  <c r="I644" i="1"/>
  <c r="I643" i="1"/>
  <c r="I681" i="1"/>
  <c r="I671" i="1"/>
  <c r="I669" i="1"/>
  <c r="I683" i="1"/>
  <c r="I712" i="1"/>
  <c r="I700" i="1"/>
  <c r="I690" i="1"/>
  <c r="I631" i="1"/>
  <c r="I692" i="1"/>
  <c r="I709" i="1"/>
  <c r="I668" i="1"/>
  <c r="I635" i="1"/>
  <c r="I713" i="1"/>
  <c r="I711" i="1"/>
  <c r="I716" i="1"/>
  <c r="I697" i="1"/>
  <c r="I702" i="1"/>
  <c r="I685" i="1"/>
  <c r="I686" i="1"/>
  <c r="I679" i="1"/>
  <c r="I647" i="1"/>
  <c r="I645" i="1"/>
  <c r="I703" i="1"/>
  <c r="I696" i="1"/>
  <c r="I678" i="1"/>
  <c r="I634" i="1"/>
  <c r="I677" i="1"/>
  <c r="I641" i="1"/>
  <c r="I708" i="1"/>
  <c r="I675" i="1"/>
  <c r="I698" i="1"/>
  <c r="I638" i="1"/>
  <c r="I672" i="1"/>
  <c r="I642" i="1"/>
  <c r="I687" i="1"/>
  <c r="I680" i="1"/>
  <c r="I633" i="1"/>
  <c r="I682" i="1"/>
  <c r="I674" i="1"/>
  <c r="I639" i="1"/>
  <c r="I706" i="1"/>
  <c r="I704" i="1"/>
  <c r="I637" i="1"/>
  <c r="I695" i="1"/>
  <c r="I646" i="1"/>
  <c r="I640" i="1"/>
  <c r="I670" i="1"/>
  <c r="I636" i="1"/>
  <c r="I691" i="1"/>
  <c r="I684" i="1"/>
  <c r="I707" i="1"/>
  <c r="J712" i="10" l="1"/>
  <c r="J713" i="10"/>
  <c r="J710" i="10"/>
  <c r="J706" i="10"/>
  <c r="J702" i="10"/>
  <c r="J698" i="10"/>
  <c r="J716" i="10"/>
  <c r="J708" i="10"/>
  <c r="J704" i="10"/>
  <c r="J700" i="10"/>
  <c r="J696" i="10"/>
  <c r="J692" i="10"/>
  <c r="J688" i="10"/>
  <c r="J684" i="10"/>
  <c r="J680" i="10"/>
  <c r="J676" i="10"/>
  <c r="J672" i="10"/>
  <c r="J668" i="10"/>
  <c r="J709" i="10"/>
  <c r="J705" i="10"/>
  <c r="J701" i="10"/>
  <c r="J697" i="10"/>
  <c r="J699" i="10"/>
  <c r="J695" i="10"/>
  <c r="J687" i="10"/>
  <c r="J686" i="10"/>
  <c r="J685" i="10"/>
  <c r="J671" i="10"/>
  <c r="J670" i="10"/>
  <c r="J669" i="10"/>
  <c r="J647" i="10"/>
  <c r="J645" i="10"/>
  <c r="J707" i="10"/>
  <c r="J694" i="10"/>
  <c r="J693" i="10"/>
  <c r="J679" i="10"/>
  <c r="J678" i="10"/>
  <c r="J677" i="10"/>
  <c r="J675" i="10"/>
  <c r="J674" i="10"/>
  <c r="J673" i="10"/>
  <c r="J642" i="10"/>
  <c r="J640" i="10"/>
  <c r="J703" i="10"/>
  <c r="J646" i="10"/>
  <c r="J711" i="10"/>
  <c r="J691" i="10"/>
  <c r="J690" i="10"/>
  <c r="J689" i="10"/>
  <c r="J641" i="10"/>
  <c r="J683" i="10"/>
  <c r="J682" i="10"/>
  <c r="J639" i="10"/>
  <c r="J637" i="10"/>
  <c r="J635" i="10"/>
  <c r="J633" i="10"/>
  <c r="J631" i="10"/>
  <c r="J681" i="10"/>
  <c r="J644" i="10"/>
  <c r="J638" i="10"/>
  <c r="J636" i="10"/>
  <c r="J643" i="10"/>
  <c r="J634" i="10"/>
  <c r="J632" i="10"/>
  <c r="I715" i="1"/>
  <c r="J630" i="1"/>
  <c r="J715" i="10" l="1"/>
  <c r="K644" i="10"/>
  <c r="L647" i="10"/>
  <c r="J639" i="1"/>
  <c r="J678" i="1"/>
  <c r="J712" i="1"/>
  <c r="J684" i="1"/>
  <c r="J668" i="1"/>
  <c r="J669" i="1"/>
  <c r="J642" i="1"/>
  <c r="J689" i="1"/>
  <c r="J634" i="1"/>
  <c r="J637" i="1"/>
  <c r="J675" i="1"/>
  <c r="J679" i="1"/>
  <c r="J672" i="1"/>
  <c r="J713" i="1"/>
  <c r="J709" i="1"/>
  <c r="J682" i="1"/>
  <c r="J701" i="1"/>
  <c r="J635" i="1"/>
  <c r="J693" i="1"/>
  <c r="J685" i="1"/>
  <c r="J705" i="1"/>
  <c r="J698" i="1"/>
  <c r="J677" i="1"/>
  <c r="J691" i="1"/>
  <c r="J694" i="1"/>
  <c r="J707" i="1"/>
  <c r="J680" i="1"/>
  <c r="J645" i="1"/>
  <c r="J706" i="1"/>
  <c r="J673" i="1"/>
  <c r="J683" i="1"/>
  <c r="J700" i="1"/>
  <c r="J674" i="1"/>
  <c r="J631" i="1"/>
  <c r="J670" i="1"/>
  <c r="J716" i="1"/>
  <c r="J692" i="1"/>
  <c r="J647" i="1"/>
  <c r="J710" i="1"/>
  <c r="J681" i="1"/>
  <c r="J676" i="1"/>
  <c r="J640" i="1"/>
  <c r="J687" i="1"/>
  <c r="J643" i="1"/>
  <c r="J686" i="1"/>
  <c r="J636" i="1"/>
  <c r="J671" i="1"/>
  <c r="J697" i="1"/>
  <c r="J633" i="1"/>
  <c r="J702" i="1"/>
  <c r="J704" i="1"/>
  <c r="J695" i="1"/>
  <c r="J699" i="1"/>
  <c r="J708" i="1"/>
  <c r="J690" i="1"/>
  <c r="J688" i="1"/>
  <c r="J632" i="1"/>
  <c r="J703" i="1"/>
  <c r="J641" i="1"/>
  <c r="J644" i="1"/>
  <c r="J711" i="1"/>
  <c r="J646" i="1"/>
  <c r="J696" i="1"/>
  <c r="J638" i="1"/>
  <c r="L716" i="10" l="1"/>
  <c r="L711" i="10"/>
  <c r="L713" i="10"/>
  <c r="L708" i="10"/>
  <c r="L704" i="10"/>
  <c r="L700" i="10"/>
  <c r="L710" i="10"/>
  <c r="L706" i="10"/>
  <c r="M706" i="10" s="1"/>
  <c r="Y772" i="10" s="1"/>
  <c r="L702" i="10"/>
  <c r="M702" i="10" s="1"/>
  <c r="Y768" i="10" s="1"/>
  <c r="L698" i="10"/>
  <c r="L694" i="10"/>
  <c r="L690" i="10"/>
  <c r="L686" i="10"/>
  <c r="L682" i="10"/>
  <c r="L678" i="10"/>
  <c r="L674" i="10"/>
  <c r="L670" i="10"/>
  <c r="M670" i="10" s="1"/>
  <c r="Y736" i="10" s="1"/>
  <c r="L707" i="10"/>
  <c r="L703" i="10"/>
  <c r="L699" i="10"/>
  <c r="L695" i="10"/>
  <c r="M695" i="10" s="1"/>
  <c r="Y761" i="10" s="1"/>
  <c r="L709" i="10"/>
  <c r="L681" i="10"/>
  <c r="L680" i="10"/>
  <c r="L679" i="10"/>
  <c r="M679" i="10" s="1"/>
  <c r="Y745" i="10" s="1"/>
  <c r="L701" i="10"/>
  <c r="L689" i="10"/>
  <c r="L688" i="10"/>
  <c r="M688" i="10" s="1"/>
  <c r="Y754" i="10" s="1"/>
  <c r="L687" i="10"/>
  <c r="L673" i="10"/>
  <c r="L672" i="10"/>
  <c r="L671" i="10"/>
  <c r="M671" i="10" s="1"/>
  <c r="Y737" i="10" s="1"/>
  <c r="L669" i="10"/>
  <c r="L712" i="10"/>
  <c r="L697" i="10"/>
  <c r="L693" i="10"/>
  <c r="M693" i="10" s="1"/>
  <c r="Y759" i="10" s="1"/>
  <c r="L692" i="10"/>
  <c r="M692" i="10" s="1"/>
  <c r="Y758" i="10" s="1"/>
  <c r="L691" i="10"/>
  <c r="L705" i="10"/>
  <c r="L685" i="10"/>
  <c r="L684" i="10"/>
  <c r="L683" i="10"/>
  <c r="L668" i="10"/>
  <c r="L675" i="10"/>
  <c r="M675" i="10" s="1"/>
  <c r="Y741" i="10" s="1"/>
  <c r="L696" i="10"/>
  <c r="M696" i="10" s="1"/>
  <c r="Y762" i="10" s="1"/>
  <c r="L677" i="10"/>
  <c r="L676" i="10"/>
  <c r="K713" i="10"/>
  <c r="K711" i="10"/>
  <c r="K707" i="10"/>
  <c r="K703" i="10"/>
  <c r="K699" i="10"/>
  <c r="K712" i="10"/>
  <c r="K709" i="10"/>
  <c r="K705" i="10"/>
  <c r="K701" i="10"/>
  <c r="K697" i="10"/>
  <c r="K693" i="10"/>
  <c r="K689" i="10"/>
  <c r="K685" i="10"/>
  <c r="K681" i="10"/>
  <c r="K677" i="10"/>
  <c r="K673" i="10"/>
  <c r="K669" i="10"/>
  <c r="K710" i="10"/>
  <c r="K706" i="10"/>
  <c r="K702" i="10"/>
  <c r="K698" i="10"/>
  <c r="K684" i="10"/>
  <c r="K683" i="10"/>
  <c r="K682" i="10"/>
  <c r="K668" i="10"/>
  <c r="K704" i="10"/>
  <c r="K696" i="10"/>
  <c r="K692" i="10"/>
  <c r="K691" i="10"/>
  <c r="K690" i="10"/>
  <c r="K676" i="10"/>
  <c r="K675" i="10"/>
  <c r="K674" i="10"/>
  <c r="K672" i="10"/>
  <c r="K671" i="10"/>
  <c r="K700" i="10"/>
  <c r="K694" i="10"/>
  <c r="K708" i="10"/>
  <c r="K695" i="10"/>
  <c r="K688" i="10"/>
  <c r="K687" i="10"/>
  <c r="K686" i="10"/>
  <c r="K670" i="10"/>
  <c r="K679" i="10"/>
  <c r="K680" i="10"/>
  <c r="K716" i="10"/>
  <c r="K678" i="10"/>
  <c r="L647" i="1"/>
  <c r="L712" i="1" s="1"/>
  <c r="K644" i="1"/>
  <c r="K701" i="1" s="1"/>
  <c r="J715" i="1"/>
  <c r="M685" i="10" l="1"/>
  <c r="Y751" i="10" s="1"/>
  <c r="M699" i="10"/>
  <c r="Y765" i="10" s="1"/>
  <c r="M676" i="10"/>
  <c r="Y742" i="10" s="1"/>
  <c r="L715" i="10"/>
  <c r="M668" i="10"/>
  <c r="M705" i="10"/>
  <c r="Y771" i="10" s="1"/>
  <c r="M697" i="10"/>
  <c r="Y763" i="10" s="1"/>
  <c r="M672" i="10"/>
  <c r="Y738" i="10" s="1"/>
  <c r="M689" i="10"/>
  <c r="Y755" i="10" s="1"/>
  <c r="M681" i="10"/>
  <c r="Y747" i="10" s="1"/>
  <c r="M703" i="10"/>
  <c r="Y769" i="10" s="1"/>
  <c r="M678" i="10"/>
  <c r="Y744" i="10" s="1"/>
  <c r="M694" i="10"/>
  <c r="Y760" i="10" s="1"/>
  <c r="M710" i="10"/>
  <c r="Y776" i="10" s="1"/>
  <c r="M713" i="10"/>
  <c r="Y779" i="10" s="1"/>
  <c r="K715" i="10"/>
  <c r="M680" i="10"/>
  <c r="Y746" i="10" s="1"/>
  <c r="M674" i="10"/>
  <c r="Y740" i="10" s="1"/>
  <c r="M690" i="10"/>
  <c r="Y756" i="10" s="1"/>
  <c r="M708" i="10"/>
  <c r="Y774" i="10" s="1"/>
  <c r="M677" i="10"/>
  <c r="Y743" i="10" s="1"/>
  <c r="M683" i="10"/>
  <c r="Y749" i="10" s="1"/>
  <c r="M691" i="10"/>
  <c r="Y757" i="10" s="1"/>
  <c r="M712" i="10"/>
  <c r="Y778" i="10" s="1"/>
  <c r="M673" i="10"/>
  <c r="Y739" i="10" s="1"/>
  <c r="M701" i="10"/>
  <c r="Y767" i="10" s="1"/>
  <c r="M709" i="10"/>
  <c r="Y775" i="10" s="1"/>
  <c r="M707" i="10"/>
  <c r="Y773" i="10" s="1"/>
  <c r="M682" i="10"/>
  <c r="Y748" i="10" s="1"/>
  <c r="M698" i="10"/>
  <c r="Y764" i="10" s="1"/>
  <c r="M700" i="10"/>
  <c r="Y766" i="10" s="1"/>
  <c r="M711" i="10"/>
  <c r="Y777" i="10" s="1"/>
  <c r="M684" i="10"/>
  <c r="Y750" i="10" s="1"/>
  <c r="M669" i="10"/>
  <c r="Y735" i="10" s="1"/>
  <c r="M687" i="10"/>
  <c r="Y753" i="10" s="1"/>
  <c r="M686" i="10"/>
  <c r="Y752" i="10" s="1"/>
  <c r="M704" i="10"/>
  <c r="Y770" i="10" s="1"/>
  <c r="L698" i="1"/>
  <c r="L673" i="1"/>
  <c r="K668" i="1"/>
  <c r="K700" i="1"/>
  <c r="K696" i="1"/>
  <c r="K688" i="1"/>
  <c r="K690" i="1"/>
  <c r="K702" i="1"/>
  <c r="L684" i="1"/>
  <c r="K676" i="1"/>
  <c r="K673" i="1"/>
  <c r="K677" i="1"/>
  <c r="K694" i="1"/>
  <c r="K684" i="1"/>
  <c r="K686" i="1"/>
  <c r="L686" i="1"/>
  <c r="L674" i="1"/>
  <c r="L709" i="1"/>
  <c r="L688" i="1"/>
  <c r="L689" i="1"/>
  <c r="L697" i="1"/>
  <c r="L678" i="1"/>
  <c r="L696" i="1"/>
  <c r="L677" i="1"/>
  <c r="L711" i="1"/>
  <c r="L669" i="1"/>
  <c r="L668" i="1"/>
  <c r="M668" i="1" s="1"/>
  <c r="L672" i="1"/>
  <c r="L701" i="1"/>
  <c r="M701" i="1" s="1"/>
  <c r="L681" i="1"/>
  <c r="L702" i="1"/>
  <c r="L693" i="1"/>
  <c r="L685" i="1"/>
  <c r="L716" i="1"/>
  <c r="L700" i="1"/>
  <c r="L680" i="1"/>
  <c r="L679" i="1"/>
  <c r="L707" i="1"/>
  <c r="L691" i="1"/>
  <c r="L704" i="1"/>
  <c r="L703" i="1"/>
  <c r="L705" i="1"/>
  <c r="L683" i="1"/>
  <c r="L675" i="1"/>
  <c r="L692" i="1"/>
  <c r="L687" i="1"/>
  <c r="L708" i="1"/>
  <c r="K679" i="1"/>
  <c r="K705" i="1"/>
  <c r="K706" i="1"/>
  <c r="K713" i="1"/>
  <c r="K678" i="1"/>
  <c r="K685" i="1"/>
  <c r="K674" i="1"/>
  <c r="K703" i="1"/>
  <c r="K687" i="1"/>
  <c r="K707" i="1"/>
  <c r="K711" i="1"/>
  <c r="K716" i="1"/>
  <c r="L713" i="1"/>
  <c r="L699" i="1"/>
  <c r="L676" i="1"/>
  <c r="M676" i="1" s="1"/>
  <c r="L710" i="1"/>
  <c r="L690" i="1"/>
  <c r="L670" i="1"/>
  <c r="L671" i="1"/>
  <c r="L695" i="1"/>
  <c r="L682" i="1"/>
  <c r="L706" i="1"/>
  <c r="L694" i="1"/>
  <c r="K695" i="1"/>
  <c r="K680" i="1"/>
  <c r="K675" i="1"/>
  <c r="K698" i="1"/>
  <c r="K712" i="1"/>
  <c r="M712" i="1" s="1"/>
  <c r="K697" i="1"/>
  <c r="K693" i="1"/>
  <c r="K670" i="1"/>
  <c r="K682" i="1"/>
  <c r="K692" i="1"/>
  <c r="K671" i="1"/>
  <c r="K681" i="1"/>
  <c r="K669" i="1"/>
  <c r="K672" i="1"/>
  <c r="K691" i="1"/>
  <c r="K704" i="1"/>
  <c r="K709" i="1"/>
  <c r="K683" i="1"/>
  <c r="K708" i="1"/>
  <c r="K689" i="1"/>
  <c r="K710" i="1"/>
  <c r="K699" i="1"/>
  <c r="M698" i="1" l="1"/>
  <c r="E151" i="9" s="1"/>
  <c r="M677" i="1"/>
  <c r="E55" i="9" s="1"/>
  <c r="Y734" i="10"/>
  <c r="Y815" i="10" s="1"/>
  <c r="M715" i="10"/>
  <c r="M690" i="1"/>
  <c r="M702" i="1"/>
  <c r="I151" i="9" s="1"/>
  <c r="M673" i="1"/>
  <c r="H23" i="9" s="1"/>
  <c r="M689" i="1"/>
  <c r="M700" i="1"/>
  <c r="G151" i="9" s="1"/>
  <c r="M694" i="1"/>
  <c r="M674" i="1"/>
  <c r="I23" i="9" s="1"/>
  <c r="M696" i="1"/>
  <c r="M688" i="1"/>
  <c r="M681" i="1"/>
  <c r="I55" i="9" s="1"/>
  <c r="M686" i="1"/>
  <c r="M707" i="1"/>
  <c r="G183" i="9" s="1"/>
  <c r="M705" i="1"/>
  <c r="E183" i="9" s="1"/>
  <c r="M684" i="1"/>
  <c r="E87" i="9" s="1"/>
  <c r="M687" i="1"/>
  <c r="H87" i="9" s="1"/>
  <c r="M709" i="1"/>
  <c r="I183" i="9" s="1"/>
  <c r="M703" i="1"/>
  <c r="C183" i="9" s="1"/>
  <c r="M678" i="1"/>
  <c r="F55" i="9" s="1"/>
  <c r="M669" i="1"/>
  <c r="D23" i="9" s="1"/>
  <c r="M704" i="1"/>
  <c r="D183" i="9" s="1"/>
  <c r="D55" i="9"/>
  <c r="M708" i="1"/>
  <c r="M691" i="1"/>
  <c r="M693" i="1"/>
  <c r="M675" i="1"/>
  <c r="M706" i="1"/>
  <c r="F183" i="9" s="1"/>
  <c r="M683" i="1"/>
  <c r="M672" i="1"/>
  <c r="G23" i="9" s="1"/>
  <c r="M680" i="1"/>
  <c r="M692" i="1"/>
  <c r="F119" i="9" s="1"/>
  <c r="M679" i="1"/>
  <c r="G55" i="9" s="1"/>
  <c r="M697" i="1"/>
  <c r="D151" i="9" s="1"/>
  <c r="H151" i="9"/>
  <c r="M711" i="1"/>
  <c r="D215" i="9" s="1"/>
  <c r="M670" i="1"/>
  <c r="E23" i="9" s="1"/>
  <c r="M699" i="1"/>
  <c r="F151" i="9" s="1"/>
  <c r="M685" i="1"/>
  <c r="F87" i="9" s="1"/>
  <c r="M682" i="1"/>
  <c r="M713" i="1"/>
  <c r="E215" i="9"/>
  <c r="K715" i="1"/>
  <c r="L715" i="1"/>
  <c r="M695" i="1"/>
  <c r="M710" i="1"/>
  <c r="M671" i="1"/>
  <c r="C23" i="9"/>
  <c r="C119" i="9" l="1"/>
  <c r="H119" i="9"/>
  <c r="D119" i="9"/>
  <c r="G87" i="9"/>
  <c r="H55" i="9"/>
  <c r="G119" i="9"/>
  <c r="I87" i="9"/>
  <c r="C55" i="9"/>
  <c r="C151" i="9"/>
  <c r="H183" i="9"/>
  <c r="D87" i="9"/>
  <c r="E119" i="9"/>
  <c r="C87" i="9"/>
  <c r="F215" i="9"/>
  <c r="I119" i="9"/>
  <c r="F23" i="9"/>
  <c r="C215" i="9"/>
  <c r="M715" i="1"/>
</calcChain>
</file>

<file path=xl/sharedStrings.xml><?xml version="1.0" encoding="utf-8"?>
<sst xmlns="http://schemas.openxmlformats.org/spreadsheetml/2006/main" count="4667" uniqueCount="1278">
  <si>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</si>
  <si>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</si>
  <si>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</si>
  <si>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</si>
  <si>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</si>
  <si>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</si>
  <si>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</si>
  <si>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</si>
  <si>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</si>
  <si>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</si>
  <si>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</si>
  <si>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</si>
  <si>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</si>
  <si>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</si>
  <si>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</si>
  <si>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</si>
  <si>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</si>
  <si>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</si>
  <si>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</si>
  <si>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</si>
  <si>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</si>
  <si>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</si>
  <si>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</si>
  <si>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</si>
  <si>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</si>
  <si>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</si>
  <si>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</si>
  <si>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</si>
  <si>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</si>
  <si>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</si>
  <si>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</si>
  <si>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</si>
  <si>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</si>
  <si>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</si>
  <si>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</si>
  <si>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</si>
  <si>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</si>
  <si>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</si>
  <si>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</si>
  <si>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</si>
  <si>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</si>
  <si>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</si>
  <si>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</si>
  <si>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</si>
  <si>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</si>
  <si>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</si>
  <si>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</si>
  <si>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</si>
  <si>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</si>
  <si>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</si>
  <si>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</si>
  <si>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</si>
  <si>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</si>
  <si>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</si>
  <si>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</si>
  <si>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</si>
  <si>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</si>
  <si>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</si>
  <si>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</si>
  <si>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</si>
  <si>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</si>
  <si>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</si>
  <si>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</si>
  <si>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</si>
  <si>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</si>
  <si>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</si>
  <si>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</si>
  <si>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</si>
  <si>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</si>
  <si>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</si>
  <si>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</si>
  <si>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</si>
  <si>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</si>
  <si>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</si>
  <si>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</si>
  <si>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</si>
  <si>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</si>
  <si>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</si>
  <si>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</si>
  <si>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</si>
  <si>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</si>
  <si>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</si>
  <si>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</si>
  <si>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</si>
  <si>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</si>
  <si>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</si>
  <si>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</si>
  <si>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</si>
  <si>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</si>
  <si>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</si>
  <si>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</si>
  <si>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</si>
  <si>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</si>
  <si>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</si>
  <si>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</si>
  <si>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</si>
  <si>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</si>
  <si>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</si>
  <si>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</si>
  <si>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</si>
  <si>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</si>
  <si>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</si>
  <si>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</si>
  <si>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</si>
  <si>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</si>
  <si>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</si>
  <si>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</si>
  <si>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</si>
  <si>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</si>
  <si>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</si>
  <si>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</si>
  <si>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</si>
  <si>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</si>
  <si>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</si>
  <si>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</si>
  <si>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</si>
  <si>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</si>
  <si>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</si>
  <si>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</si>
  <si>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</si>
  <si>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</si>
  <si>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</si>
  <si>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</si>
  <si>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</si>
  <si>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</si>
  <si>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</si>
  <si>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</si>
  <si>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</si>
  <si>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</si>
  <si>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</si>
  <si>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</si>
  <si>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</si>
  <si>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</si>
  <si>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</si>
  <si>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</si>
  <si>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</si>
  <si>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</si>
  <si>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</si>
  <si>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</si>
  <si>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</si>
  <si>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</si>
  <si>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</si>
  <si>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</si>
  <si>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</si>
  <si>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</si>
  <si>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</si>
  <si>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</si>
  <si>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</si>
  <si>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</si>
  <si>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</si>
  <si>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</si>
  <si>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</si>
  <si>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</si>
  <si>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</si>
  <si>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</si>
  <si>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</si>
  <si>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</si>
  <si>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</si>
  <si>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</si>
  <si>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</si>
  <si>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</si>
  <si>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</si>
  <si>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</si>
  <si>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</si>
  <si>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</si>
  <si>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</si>
  <si>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</si>
  <si>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</si>
  <si>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</si>
  <si>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</si>
  <si>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</si>
  <si>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</si>
  <si>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</si>
  <si>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</si>
  <si>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</si>
  <si>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</si>
  <si>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</si>
  <si>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</si>
  <si>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</si>
  <si>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</si>
  <si>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</si>
  <si>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</si>
  <si>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</si>
  <si>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</si>
  <si>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</si>
  <si>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</si>
  <si>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</si>
  <si>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</si>
  <si>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</si>
  <si>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</si>
  <si>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</si>
  <si>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</si>
  <si>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</si>
  <si>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</si>
  <si>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</si>
  <si>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</si>
  <si>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</si>
  <si>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</si>
  <si>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</si>
  <si>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</si>
  <si>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</si>
  <si>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</si>
  <si>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</si>
  <si>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</si>
  <si>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</si>
  <si>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</si>
  <si>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</si>
  <si>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</si>
  <si>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</si>
  <si>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</si>
  <si>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</si>
  <si>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</si>
  <si>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</si>
  <si>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</si>
  <si>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</si>
  <si>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</si>
  <si>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</si>
  <si>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</si>
  <si>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</si>
  <si>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</si>
  <si>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</si>
  <si>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</si>
  <si>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</si>
  <si>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</si>
  <si>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</si>
  <si>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</si>
  <si>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</si>
  <si>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</si>
  <si>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</si>
  <si>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</si>
  <si>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</si>
  <si>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</si>
  <si>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</si>
  <si>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</si>
  <si>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</si>
  <si>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</si>
  <si>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</si>
  <si>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</si>
  <si>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</si>
  <si>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</si>
  <si>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</si>
  <si>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</si>
  <si>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</si>
  <si>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</si>
  <si>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</si>
  <si>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</si>
  <si>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</si>
  <si>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</si>
  <si>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</si>
  <si>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</si>
  <si>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</si>
  <si>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</si>
  <si>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</si>
  <si>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</si>
  <si>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</si>
  <si>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</si>
  <si>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</si>
  <si>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</si>
  <si>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</si>
  <si>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</si>
  <si>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</si>
  <si>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</si>
  <si>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</si>
  <si>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</si>
  <si>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</si>
  <si>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</si>
  <si>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</si>
  <si>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</si>
  <si>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</si>
  <si>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</si>
  <si>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</si>
  <si>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</si>
  <si>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</si>
  <si>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</si>
  <si>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</si>
  <si>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</si>
  <si>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</si>
  <si>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</si>
  <si>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</si>
  <si>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</si>
  <si>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</si>
  <si>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</si>
  <si>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</si>
  <si>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</si>
  <si>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</si>
  <si>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</si>
  <si>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</si>
  <si>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</si>
  <si>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</si>
  <si>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</si>
  <si>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</si>
  <si>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</si>
  <si>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</si>
  <si>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</si>
  <si>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</si>
  <si>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</si>
  <si>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</si>
  <si>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</si>
  <si>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</si>
  <si>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</si>
  <si>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</si>
  <si>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</si>
  <si>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</si>
  <si>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</si>
  <si>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</si>
  <si>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</si>
  <si>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</si>
  <si>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</si>
  <si>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</si>
  <si>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</si>
  <si>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</si>
  <si>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</si>
  <si>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</si>
  <si>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</si>
  <si>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</si>
  <si>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</si>
  <si>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</si>
  <si>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</si>
  <si>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</si>
  <si>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</si>
  <si>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</si>
  <si>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</si>
  <si>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</si>
  <si>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</si>
  <si>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</si>
  <si>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</si>
  <si>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</si>
  <si>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</si>
  <si>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</si>
  <si>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</si>
  <si>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</si>
  <si>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</si>
  <si>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</si>
  <si>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</si>
  <si>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</si>
  <si>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</si>
  <si>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</si>
  <si>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</si>
  <si>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</si>
  <si>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</si>
  <si>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</si>
  <si>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</si>
  <si>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</si>
  <si>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</si>
  <si>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</si>
  <si>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</si>
  <si>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</si>
  <si>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</si>
  <si>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</si>
  <si>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</si>
  <si>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</si>
  <si>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</si>
  <si>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</si>
  <si>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</si>
  <si>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</si>
  <si>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</si>
  <si>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</si>
  <si>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</si>
  <si>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</si>
  <si>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</si>
  <si>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</si>
  <si>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</si>
  <si>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</si>
  <si>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</si>
  <si>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</si>
  <si>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</si>
  <si>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</si>
  <si>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</si>
  <si>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</si>
  <si>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</si>
  <si>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</si>
  <si>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</si>
  <si>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</si>
  <si>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</si>
  <si>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</si>
  <si>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</si>
  <si>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</si>
  <si>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</si>
  <si>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</si>
  <si>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</si>
  <si>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</si>
  <si>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</si>
  <si>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</si>
  <si>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</si>
  <si>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</si>
  <si>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</si>
  <si>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</si>
  <si>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</si>
  <si>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</si>
  <si>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</si>
  <si>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</si>
  <si>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</si>
  <si>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</si>
  <si>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</si>
  <si>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</si>
  <si>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</si>
  <si>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</si>
  <si>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</si>
  <si>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</si>
  <si>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</si>
  <si>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</si>
  <si>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</si>
  <si>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</si>
  <si>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</si>
  <si>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</si>
  <si>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</si>
  <si>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</si>
  <si>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</si>
  <si>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</si>
  <si>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</si>
  <si>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</si>
  <si>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</si>
  <si>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</si>
  <si>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</si>
  <si>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</si>
  <si>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</si>
  <si>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</si>
  <si>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</si>
  <si>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</si>
  <si>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</si>
  <si>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</si>
  <si>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</si>
  <si>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</si>
  <si>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</si>
  <si>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</si>
  <si>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</si>
  <si>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</si>
  <si>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</si>
  <si>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</si>
  <si>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</si>
  <si>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</si>
  <si>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</si>
  <si>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</si>
  <si>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</si>
  <si>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</si>
  <si>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</si>
  <si>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</si>
  <si>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</si>
  <si>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</si>
  <si>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</si>
  <si>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</si>
  <si>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</si>
  <si>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</si>
  <si>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</si>
  <si>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</si>
  <si>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</si>
  <si>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</si>
  <si>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</si>
  <si>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</si>
  <si>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</si>
  <si>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</si>
  <si>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</si>
  <si>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</si>
  <si>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</si>
  <si>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</si>
  <si>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</si>
  <si>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</si>
  <si>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</si>
  <si>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</si>
  <si>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</si>
  <si>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</si>
  <si>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</si>
  <si>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</si>
  <si>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</si>
  <si>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</si>
  <si>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</si>
  <si>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</si>
  <si>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</si>
  <si>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</si>
  <si>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</si>
  <si>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</si>
  <si>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</si>
  <si>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</si>
  <si>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</si>
  <si>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</si>
  <si>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</si>
  <si>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</si>
  <si>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</si>
  <si>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</si>
  <si>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</si>
  <si>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</si>
  <si>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</si>
  <si>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</si>
  <si>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</si>
  <si>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</si>
  <si>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</si>
  <si>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</si>
  <si>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</si>
  <si>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</si>
  <si>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</si>
  <si>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</si>
  <si>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</si>
  <si>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</si>
  <si>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</si>
  <si>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</si>
  <si>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</si>
  <si>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</si>
  <si>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</si>
  <si>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</si>
  <si>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</si>
  <si>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</si>
  <si>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</si>
  <si>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</si>
  <si>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</si>
  <si>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</si>
  <si>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</si>
  <si>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</si>
  <si>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</si>
  <si>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</si>
  <si>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</si>
  <si>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</si>
  <si>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</si>
  <si>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</si>
  <si>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</si>
  <si>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</si>
  <si>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</si>
  <si>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</si>
  <si>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</si>
  <si>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</si>
  <si>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</si>
  <si>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</si>
  <si>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</si>
  <si>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</si>
  <si>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</si>
  <si>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</si>
  <si>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</si>
  <si>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</si>
  <si>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</si>
  <si>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</si>
  <si>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</si>
  <si>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</si>
  <si>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</si>
  <si>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</si>
  <si>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</si>
  <si>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</si>
  <si>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</si>
  <si>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</si>
  <si>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</si>
  <si>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</si>
  <si>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</si>
  <si>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</si>
  <si>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</si>
  <si>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</si>
  <si>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</si>
  <si>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</si>
  <si>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</si>
  <si>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</si>
  <si>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</si>
  <si>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</si>
  <si>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</si>
  <si>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</si>
  <si>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</si>
  <si>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</si>
  <si>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</si>
  <si>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</si>
  <si>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</si>
  <si>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</si>
  <si>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</si>
  <si>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</si>
  <si>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</si>
  <si>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</si>
  <si>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</si>
  <si>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</si>
  <si>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</si>
  <si>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</si>
  <si>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</si>
  <si>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</si>
  <si>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</si>
  <si>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</si>
  <si>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</si>
  <si>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</si>
  <si>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</si>
  <si>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</si>
  <si>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</si>
  <si>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</si>
  <si>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</si>
  <si>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</si>
  <si>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</si>
  <si>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</si>
  <si>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</si>
  <si>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</si>
  <si>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</si>
  <si>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</si>
  <si>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</si>
  <si>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</si>
  <si>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</si>
  <si>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</si>
  <si>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</si>
  <si>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</si>
  <si>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</si>
  <si>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</si>
  <si>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</si>
  <si>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</si>
  <si>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</si>
  <si>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</si>
  <si>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</si>
  <si>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</si>
  <si>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</si>
  <si>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</si>
  <si>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</si>
  <si>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</si>
  <si>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</si>
  <si>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</si>
  <si>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</si>
  <si>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</si>
  <si>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</si>
  <si>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</si>
  <si>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</si>
  <si>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</si>
  <si>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</si>
  <si>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</si>
  <si>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</si>
  <si>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</si>
  <si>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</si>
  <si>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</si>
  <si>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</si>
  <si>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</si>
  <si>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</si>
  <si>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</si>
  <si>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</si>
  <si>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</si>
  <si>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</si>
  <si>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</si>
  <si>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</si>
  <si>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</si>
  <si>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</si>
  <si>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</si>
  <si>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</si>
  <si>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</si>
  <si>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</si>
  <si>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</si>
  <si>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</si>
  <si>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</si>
  <si>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</si>
  <si>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</si>
  <si>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</si>
  <si>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</si>
  <si>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</si>
  <si>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</si>
  <si>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</si>
  <si>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</si>
  <si>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</si>
  <si>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</si>
  <si>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</si>
  <si>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</si>
  <si>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</si>
  <si>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</si>
  <si>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</si>
  <si>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</si>
  <si>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</si>
  <si>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</si>
  <si>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</si>
  <si>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</si>
  <si>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</si>
  <si>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</si>
  <si>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</si>
  <si>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</si>
  <si>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</si>
  <si>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</si>
  <si>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</si>
  <si>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</si>
  <si>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</si>
  <si>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</si>
  <si>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</si>
  <si>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</si>
  <si>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</si>
  <si>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</si>
  <si>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</si>
  <si>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</si>
  <si>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</si>
  <si>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</si>
  <si>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</si>
  <si>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</si>
  <si>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</si>
  <si>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</si>
  <si>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</si>
  <si>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</si>
  <si>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</si>
  <si>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</si>
  <si>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</si>
  <si>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</si>
  <si>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</si>
  <si>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</si>
  <si>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</si>
  <si>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</si>
  <si>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</si>
  <si>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</si>
  <si>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</si>
  <si>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</si>
  <si>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</si>
  <si>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</si>
  <si>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</si>
  <si>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</si>
  <si>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</si>
  <si>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</si>
  <si>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</si>
  <si>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</si>
  <si>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</si>
  <si>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</si>
  <si>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</si>
  <si>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</si>
  <si>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</si>
  <si>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</si>
  <si>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</si>
  <si>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</si>
  <si>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</si>
  <si>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</si>
  <si>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</si>
  <si>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</si>
  <si>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</si>
  <si>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</si>
  <si>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</si>
  <si>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</si>
  <si>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</si>
  <si>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</si>
  <si>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</si>
  <si>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</si>
  <si>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</si>
  <si>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</si>
  <si>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</si>
  <si>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</si>
  <si>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</si>
  <si>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</si>
  <si>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</si>
  <si>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</si>
  <si>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</si>
  <si>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</si>
  <si>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</si>
  <si>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</si>
  <si>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</si>
  <si>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</si>
  <si>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</si>
  <si>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</si>
  <si>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</si>
  <si>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</si>
  <si>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</si>
  <si>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</si>
  <si>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</si>
  <si>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</si>
  <si>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</si>
  <si>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</si>
  <si>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</si>
  <si>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</si>
  <si>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</si>
  <si>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</si>
  <si>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</si>
  <si>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</si>
  <si>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</si>
  <si>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</si>
  <si>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</si>
  <si>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</si>
  <si>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</si>
  <si>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</si>
  <si>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</si>
  <si>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</si>
  <si>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</si>
  <si>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</si>
  <si>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</si>
  <si>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</si>
  <si>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</si>
  <si>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</si>
  <si>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</si>
  <si>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</si>
  <si>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</si>
  <si>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</si>
  <si>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</si>
  <si>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</si>
  <si>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</si>
  <si>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</si>
  <si>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</si>
  <si>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</si>
  <si>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</si>
  <si>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</si>
  <si>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</si>
  <si>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</si>
  <si>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</si>
  <si>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</si>
  <si>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</si>
  <si>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</si>
  <si>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</si>
  <si>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</si>
  <si>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</si>
  <si>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</si>
  <si>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</si>
  <si>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</si>
  <si>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</si>
  <si>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</si>
  <si>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</si>
  <si>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</si>
  <si>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</si>
  <si>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</si>
  <si>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</si>
  <si>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</si>
  <si>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</si>
  <si>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</si>
  <si>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</si>
  <si>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</si>
  <si>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</si>
  <si>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</si>
  <si>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</si>
  <si>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</si>
  <si>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</si>
  <si>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</si>
  <si>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</si>
  <si>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</si>
  <si>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</si>
  <si>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</si>
  <si>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</si>
  <si>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</si>
  <si>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</si>
  <si>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</si>
  <si>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</si>
  <si>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</si>
  <si>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</si>
  <si>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</si>
  <si>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</si>
  <si>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</si>
  <si>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</si>
  <si>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</si>
  <si>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</si>
  <si>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</si>
  <si>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</si>
  <si>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</si>
  <si>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</si>
  <si>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</si>
  <si>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</si>
  <si>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</si>
  <si>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</si>
  <si>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</si>
  <si>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</si>
  <si>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</si>
  <si>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</si>
  <si>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</si>
  <si>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</si>
  <si>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</si>
  <si>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</si>
  <si>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</si>
  <si>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</si>
  <si>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</si>
  <si>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</si>
  <si>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</si>
  <si>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</si>
  <si>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</si>
  <si>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</si>
  <si>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</si>
  <si>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</si>
  <si>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</si>
  <si>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</si>
  <si>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</si>
  <si>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</si>
  <si>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</si>
  <si>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</si>
  <si>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</si>
  <si>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</si>
  <si>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</si>
  <si>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</si>
  <si>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</si>
  <si>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</si>
  <si>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</si>
  <si>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</si>
  <si>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</si>
  <si>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</si>
  <si>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</si>
  <si>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</si>
  <si>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</si>
  <si>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</si>
  <si>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</si>
  <si>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</si>
  <si>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</si>
  <si>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</si>
  <si>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</si>
  <si>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</si>
  <si>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</si>
  <si>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</si>
  <si>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</si>
  <si>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</si>
  <si>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</si>
  <si>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</si>
  <si>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</si>
  <si>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</si>
  <si>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</si>
  <si>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</si>
  <si>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</si>
  <si>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</si>
  <si>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</si>
  <si>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</si>
  <si>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</si>
  <si>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</si>
  <si>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</si>
  <si>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</si>
  <si>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</si>
  <si>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</si>
  <si>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</si>
  <si>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</si>
  <si>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</si>
  <si>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</si>
  <si>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</si>
  <si>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</si>
  <si>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</si>
  <si>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</si>
  <si>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</si>
  <si>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</si>
  <si>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</si>
  <si>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</si>
  <si>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</si>
  <si>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</si>
  <si>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</si>
  <si>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</si>
  <si>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</si>
  <si>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</si>
  <si>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</si>
  <si>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</si>
  <si>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</si>
  <si>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</si>
  <si>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</si>
  <si>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</si>
  <si>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</si>
  <si>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</si>
  <si>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</si>
  <si>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</si>
  <si>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</si>
  <si>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</si>
  <si>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</si>
  <si>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</si>
  <si>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</si>
  <si>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</si>
  <si>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</si>
  <si>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</si>
  <si>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</si>
  <si>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</si>
  <si>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</si>
  <si>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</si>
  <si>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</si>
  <si>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</si>
  <si>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</si>
  <si>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</si>
  <si>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</si>
  <si>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</si>
  <si>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</si>
  <si>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</si>
  <si>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</si>
  <si>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</si>
  <si>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</si>
  <si>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</si>
  <si>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</si>
  <si>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</si>
  <si>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</si>
  <si>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</si>
  <si>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</si>
  <si>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</si>
  <si>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</si>
  <si>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</si>
  <si>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</si>
  <si>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</si>
  <si>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</si>
  <si>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</si>
  <si>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</si>
  <si>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</si>
  <si>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</si>
  <si>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</si>
  <si>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</si>
  <si>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</si>
  <si>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</si>
  <si>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</si>
  <si>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</si>
  <si>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</si>
  <si>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</si>
  <si>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</si>
  <si>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</si>
  <si>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</si>
  <si>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</si>
  <si>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</si>
  <si>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</si>
  <si>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</si>
  <si>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</si>
  <si>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</si>
  <si>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</si>
  <si>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</si>
  <si>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</si>
  <si>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</si>
  <si>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</si>
  <si>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</si>
  <si>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</si>
  <si>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</si>
  <si>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</si>
  <si>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</si>
  <si>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</si>
  <si>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</si>
  <si>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</si>
  <si>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</si>
  <si>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</si>
  <si>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</si>
  <si>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</si>
  <si>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</si>
  <si>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</si>
  <si>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</si>
  <si>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</si>
  <si>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</si>
  <si>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</si>
  <si>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</si>
  <si>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</si>
  <si>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</si>
  <si>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</si>
  <si>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</si>
  <si>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</si>
  <si>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</si>
  <si>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</si>
  <si>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</si>
  <si>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</si>
  <si>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</si>
  <si>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</si>
  <si>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</si>
  <si>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</si>
  <si>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</si>
  <si>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</si>
  <si>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</si>
  <si>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</si>
  <si>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</si>
  <si>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</si>
  <si>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</si>
  <si>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</si>
  <si>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</si>
  <si>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</si>
  <si>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</si>
  <si>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</si>
  <si>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</si>
  <si>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</si>
  <si>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</si>
  <si>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</si>
  <si>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</si>
  <si>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</si>
  <si>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</si>
  <si>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</si>
  <si>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</si>
  <si>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</si>
  <si>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</si>
  <si>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</si>
  <si>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</si>
  <si>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</si>
  <si>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</si>
  <si>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</si>
  <si>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</si>
  <si>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</si>
  <si>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</si>
  <si>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</si>
  <si>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</si>
  <si>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</si>
  <si>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</si>
  <si>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</si>
  <si>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</si>
  <si>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</si>
  <si>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</si>
  <si>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</si>
  <si>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</si>
  <si>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</si>
  <si>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</si>
  <si>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</si>
  <si>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</si>
  <si>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</si>
  <si>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</si>
  <si>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</si>
  <si>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</si>
  <si>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</si>
  <si>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</si>
  <si>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</si>
  <si>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</si>
  <si>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</si>
  <si>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</si>
  <si>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</si>
  <si>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</si>
  <si>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</si>
  <si>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</si>
  <si>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</si>
  <si>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</si>
  <si>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</si>
  <si>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</si>
  <si>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</si>
  <si>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</si>
  <si>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</si>
  <si>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</si>
  <si>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</si>
  <si>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</si>
  <si>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</si>
  <si>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</si>
  <si>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</si>
  <si>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</si>
  <si>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</si>
  <si>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</si>
  <si>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</si>
  <si>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</si>
  <si>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</si>
  <si>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</si>
  <si>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</si>
  <si>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</si>
  <si>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</si>
  <si>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</si>
  <si>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</si>
  <si>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</si>
  <si>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</si>
  <si>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</si>
  <si>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</si>
  <si>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</si>
  <si>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</si>
  <si>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</si>
  <si>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</si>
  <si>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</si>
  <si>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</si>
  <si>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</si>
  <si>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</si>
  <si>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</si>
  <si>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</si>
  <si>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</si>
  <si>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</si>
  <si>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</si>
  <si>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</si>
  <si>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</si>
  <si>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</si>
  <si>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</si>
  <si>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</si>
  <si>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</si>
  <si>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</si>
  <si>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</si>
  <si>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</si>
  <si>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</si>
  <si>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</si>
  <si>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</si>
  <si>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</si>
  <si>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</si>
  <si>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</si>
  <si>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</si>
  <si>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</si>
  <si>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</si>
  <si>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</si>
  <si>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</si>
  <si>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</si>
  <si>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</si>
  <si>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</si>
  <si>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</si>
  <si>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</si>
  <si>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</si>
  <si>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</si>
  <si>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</si>
  <si>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</si>
  <si>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</si>
  <si>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</si>
  <si>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</si>
  <si>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</si>
  <si>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</si>
  <si>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</si>
  <si>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</si>
  <si>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</si>
  <si>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</si>
  <si>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</si>
  <si>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</si>
  <si>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</si>
  <si>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</si>
  <si>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</si>
  <si>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</si>
  <si>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</si>
  <si>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</si>
  <si>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</si>
  <si>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</si>
  <si>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</si>
  <si>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</si>
  <si>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</si>
  <si>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</si>
  <si>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</si>
  <si>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</si>
  <si>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</si>
  <si>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</si>
  <si>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</si>
  <si>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</si>
  <si>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</si>
  <si>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</si>
  <si>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</si>
  <si>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</si>
  <si>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</si>
  <si>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</si>
  <si>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</si>
  <si>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</si>
  <si>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</si>
  <si>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</si>
  <si>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</si>
  <si>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</si>
  <si>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</si>
  <si>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</si>
  <si>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</si>
  <si>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</si>
  <si>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</si>
  <si>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</si>
  <si>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</si>
  <si>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</si>
  <si>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</si>
  <si>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</si>
  <si>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</si>
  <si>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</si>
  <si>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</si>
  <si>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</si>
  <si>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</si>
  <si>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</si>
  <si>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</si>
  <si>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</si>
  <si>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</si>
  <si>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</si>
  <si>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</si>
  <si>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</si>
  <si>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</si>
  <si>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</si>
  <si>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</si>
  <si>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</si>
  <si>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</si>
  <si>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</si>
  <si>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</si>
  <si>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</si>
  <si>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</si>
  <si>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</si>
  <si>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</si>
  <si>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</si>
  <si>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</si>
  <si>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</si>
  <si>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</si>
  <si>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</si>
  <si>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</si>
  <si>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</si>
  <si>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</si>
  <si>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</si>
  <si>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</si>
  <si>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</si>
  <si>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</si>
  <si>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</si>
  <si>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</si>
  <si>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</si>
  <si>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</si>
  <si>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</si>
  <si>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</si>
  <si>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</si>
  <si>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</si>
  <si>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</si>
  <si>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</si>
  <si>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</si>
  <si>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</si>
  <si>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</si>
  <si>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</si>
  <si>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</si>
  <si>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</si>
  <si>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</si>
  <si>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</si>
  <si>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</si>
  <si>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</si>
  <si>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</si>
  <si>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</si>
  <si>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</si>
  <si>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</si>
  <si>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</si>
  <si>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</si>
  <si>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</si>
  <si>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</si>
  <si>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</si>
  <si>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</si>
  <si>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</si>
  <si>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</si>
  <si>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</si>
  <si>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</si>
  <si>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</si>
  <si>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</si>
  <si>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001</t>
  </si>
  <si>
    <t>Swedish Health Services, DBA Swedish Medical Center</t>
  </si>
  <si>
    <t>747 Broadway</t>
  </si>
  <si>
    <t>Seattle, WA 98122</t>
  </si>
  <si>
    <t>King</t>
  </si>
  <si>
    <t>June Altaras</t>
  </si>
  <si>
    <t>Pam Gallagher-Felt</t>
  </si>
  <si>
    <t>Michael Hart, M.D.</t>
  </si>
  <si>
    <t>(206) 386-6000</t>
  </si>
  <si>
    <t>(206) 233-7468</t>
  </si>
  <si>
    <t>12/31/2017</t>
  </si>
  <si>
    <t>12/31/2018</t>
  </si>
  <si>
    <t>Jeff Treasure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</si>
</sst>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Common%20Entity%20Files\Reporting\Annual%20DOH\2017%20Annual\2017%20Annual%20READY%20TO%20FILE\YE001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30743.025706405351</v>
          </cell>
          <cell r="D59">
            <v>0</v>
          </cell>
          <cell r="E59">
            <v>142273.97429359466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13415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7875</v>
          </cell>
          <cell r="P59">
            <v>3378635</v>
          </cell>
          <cell r="Q59">
            <v>5469417</v>
          </cell>
          <cell r="R59">
            <v>3665027</v>
          </cell>
          <cell r="AG59">
            <v>67824</v>
          </cell>
          <cell r="AY59">
            <v>615664</v>
          </cell>
          <cell r="BE59">
            <v>3163474.6240879972</v>
          </cell>
        </row>
        <row r="71">
          <cell r="C71">
            <v>42264536.210000001</v>
          </cell>
          <cell r="D71">
            <v>0</v>
          </cell>
          <cell r="E71">
            <v>105658077.03000002</v>
          </cell>
          <cell r="F71">
            <v>0</v>
          </cell>
          <cell r="G71">
            <v>1526473.0099999998</v>
          </cell>
          <cell r="H71">
            <v>2172504.8899999997</v>
          </cell>
          <cell r="I71">
            <v>0</v>
          </cell>
          <cell r="J71">
            <v>9040057.0299999993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23044686.490000002</v>
          </cell>
          <cell r="P71">
            <v>54392818.769999996</v>
          </cell>
          <cell r="Q71">
            <v>15185279.279999999</v>
          </cell>
          <cell r="R71">
            <v>8036886.7599999998</v>
          </cell>
          <cell r="S71">
            <v>71171725.440000042</v>
          </cell>
          <cell r="T71">
            <v>4098361.4</v>
          </cell>
          <cell r="U71">
            <v>36186670.68</v>
          </cell>
          <cell r="V71">
            <v>2869537.18</v>
          </cell>
          <cell r="W71">
            <v>1588220.7100000002</v>
          </cell>
          <cell r="X71">
            <v>3311424.8400000008</v>
          </cell>
          <cell r="Y71">
            <v>26922560.770000003</v>
          </cell>
          <cell r="Z71">
            <v>62727263.359999999</v>
          </cell>
          <cell r="AA71">
            <v>3123728.0500000003</v>
          </cell>
          <cell r="AB71">
            <v>106347688.09999999</v>
          </cell>
          <cell r="AC71">
            <v>10050873.670000002</v>
          </cell>
          <cell r="AD71">
            <v>2279912.0800000005</v>
          </cell>
          <cell r="AE71">
            <v>9328274.8999999985</v>
          </cell>
          <cell r="AF71">
            <v>0</v>
          </cell>
          <cell r="AG71">
            <v>17189171.460000001</v>
          </cell>
          <cell r="AH71">
            <v>0</v>
          </cell>
          <cell r="AI71">
            <v>0</v>
          </cell>
          <cell r="AJ71">
            <v>6888793.1200000001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14455856.720000003</v>
          </cell>
          <cell r="AU71">
            <v>0</v>
          </cell>
          <cell r="AV71">
            <v>6289469.4000000004</v>
          </cell>
          <cell r="AW71">
            <v>0</v>
          </cell>
          <cell r="AX71">
            <v>0</v>
          </cell>
          <cell r="AY71">
            <v>8071515.830000001</v>
          </cell>
          <cell r="AZ71">
            <v>1594954.2999999998</v>
          </cell>
          <cell r="BA71">
            <v>1099596.2600000002</v>
          </cell>
          <cell r="BB71">
            <v>7747584.3300000001</v>
          </cell>
          <cell r="BC71">
            <v>511161.53999999992</v>
          </cell>
          <cell r="BD71">
            <v>1492649.4000000001</v>
          </cell>
          <cell r="BE71">
            <v>35039746.86999999</v>
          </cell>
          <cell r="BF71">
            <v>12300237.9</v>
          </cell>
          <cell r="BG71">
            <v>0</v>
          </cell>
          <cell r="BH71">
            <v>0</v>
          </cell>
          <cell r="BI71">
            <v>0</v>
          </cell>
          <cell r="BJ71">
            <v>30574</v>
          </cell>
          <cell r="BK71">
            <v>0</v>
          </cell>
          <cell r="BL71">
            <v>78666.509999999995</v>
          </cell>
          <cell r="BM71">
            <v>0</v>
          </cell>
          <cell r="BN71">
            <v>10409844.299999999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322881.21000000008</v>
          </cell>
          <cell r="BT71">
            <v>0</v>
          </cell>
          <cell r="BU71">
            <v>0</v>
          </cell>
          <cell r="BV71">
            <v>0</v>
          </cell>
          <cell r="BW71">
            <v>37310603.329999998</v>
          </cell>
          <cell r="BX71">
            <v>0</v>
          </cell>
          <cell r="BY71">
            <v>1775234.3599999999</v>
          </cell>
          <cell r="BZ71">
            <v>0</v>
          </cell>
          <cell r="CA71">
            <v>7803966.6100000013</v>
          </cell>
          <cell r="CB71">
            <v>0</v>
          </cell>
          <cell r="CC71">
            <v>419170060.49930537</v>
          </cell>
          <cell r="CD71">
            <v>49329992.270000003</v>
          </cell>
        </row>
        <row r="82">
          <cell r="C82" t="str">
            <v>12/31/2016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0" t="s">
        <v>1259</v>
      </c>
    </row>
    <row r="17" spans="1:6" ht="12.75" customHeight="1" x14ac:dyDescent="0.25">
      <c r="A17" s="180" t="s">
        <v>1230</v>
      </c>
      <c r="C17" s="280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62150687.229999982</v>
      </c>
      <c r="C48" s="244">
        <f>ROUND(((B48/CE61)*C61),0)</f>
        <v>4609431</v>
      </c>
      <c r="D48" s="244">
        <f>ROUND(((B48/CE61)*D61),0)</f>
        <v>0</v>
      </c>
      <c r="E48" s="195">
        <f>ROUND(((B48/CE61)*E61),0)</f>
        <v>12472555</v>
      </c>
      <c r="F48" s="195">
        <f>ROUND(((B48/CE61)*F61),0)</f>
        <v>0</v>
      </c>
      <c r="G48" s="195">
        <f>ROUND(((B48/CE61)*G61),0)</f>
        <v>159060</v>
      </c>
      <c r="H48" s="195">
        <f>ROUND(((B48/CE61)*H61),0)</f>
        <v>626296</v>
      </c>
      <c r="I48" s="195">
        <f>ROUND(((B48/CE61)*I61),0)</f>
        <v>0</v>
      </c>
      <c r="J48" s="195">
        <f>ROUND(((B48/CE61)*J61),0)</f>
        <v>891718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2451282</v>
      </c>
      <c r="P48" s="195">
        <f>ROUND(((B48/CE61)*P61),0)</f>
        <v>4862912</v>
      </c>
      <c r="Q48" s="195">
        <f>ROUND(((B48/CE61)*Q61),0)</f>
        <v>1709282</v>
      </c>
      <c r="R48" s="195">
        <f>ROUND(((B48/CE61)*R61),0)</f>
        <v>283050</v>
      </c>
      <c r="S48" s="195">
        <f>ROUND(((B48/CE61)*S61),0)</f>
        <v>659808</v>
      </c>
      <c r="T48" s="195">
        <f>ROUND(((B48/CE61)*T61),0)</f>
        <v>435875</v>
      </c>
      <c r="U48" s="195">
        <f>ROUND(((B48/CE61)*U61),0)</f>
        <v>128751</v>
      </c>
      <c r="V48" s="195">
        <f>ROUND(((B48/CE61)*V61),0)</f>
        <v>201207</v>
      </c>
      <c r="W48" s="195">
        <f>ROUND(((B48/CE61)*W61),0)</f>
        <v>162974</v>
      </c>
      <c r="X48" s="195">
        <f>ROUND(((B48/CE61)*X61),0)</f>
        <v>389797</v>
      </c>
      <c r="Y48" s="195">
        <f>ROUND(((B48/CE61)*Y61),0)</f>
        <v>2007408</v>
      </c>
      <c r="Z48" s="195">
        <f>ROUND(((B48/CE61)*Z61),0)</f>
        <v>6277144</v>
      </c>
      <c r="AA48" s="195">
        <f>ROUND(((B48/CE61)*AA61),0)</f>
        <v>112286</v>
      </c>
      <c r="AB48" s="195">
        <f>ROUND(((B48/CE61)*AB61),0)</f>
        <v>2512902</v>
      </c>
      <c r="AC48" s="195">
        <f>ROUND(((B48/CE61)*AC61),0)</f>
        <v>1142527</v>
      </c>
      <c r="AD48" s="195">
        <f>ROUND(((B48/CE61)*AD61),0)</f>
        <v>318573</v>
      </c>
      <c r="AE48" s="195">
        <f>ROUND(((B48/CE61)*AE61),0)</f>
        <v>1113271</v>
      </c>
      <c r="AF48" s="195">
        <f>ROUND(((B48/CE61)*AF61),0)</f>
        <v>0</v>
      </c>
      <c r="AG48" s="195">
        <f>ROUND(((B48/CE61)*AG61),0)</f>
        <v>1923261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1074251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1837667</v>
      </c>
      <c r="AU48" s="195">
        <f>ROUND(((B48/CE61)*AU61),0)</f>
        <v>0</v>
      </c>
      <c r="AV48" s="195">
        <f>ROUND(((B48/CE61)*AV61),0)</f>
        <v>756747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1079854</v>
      </c>
      <c r="AZ48" s="195">
        <f>ROUND(((B48/CE61)*AZ61),0)</f>
        <v>264455</v>
      </c>
      <c r="BA48" s="195">
        <f>ROUND(((B48/CE61)*BA61),0)</f>
        <v>94868</v>
      </c>
      <c r="BB48" s="195">
        <f>ROUND(((B48/CE61)*BB61),0)</f>
        <v>1068428</v>
      </c>
      <c r="BC48" s="195">
        <f>ROUND(((B48/CE61)*BC61),0)</f>
        <v>75037</v>
      </c>
      <c r="BD48" s="195">
        <f>ROUND(((B48/CE61)*BD61),0)</f>
        <v>78790</v>
      </c>
      <c r="BE48" s="195">
        <f>ROUND(((B48/CE61)*BE61),0)</f>
        <v>895876</v>
      </c>
      <c r="BF48" s="195">
        <f>ROUND(((B48/CE61)*BF61),0)</f>
        <v>1480377</v>
      </c>
      <c r="BG48" s="195">
        <f>ROUND(((B48/CE61)*BG61),0)</f>
        <v>0</v>
      </c>
      <c r="BH48" s="195">
        <f>ROUND(((B48/CE61)*BH61),0)</f>
        <v>174027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1177609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148589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4573827</v>
      </c>
      <c r="BX48" s="195">
        <f>ROUND(((B48/CE61)*BX61),0)</f>
        <v>0</v>
      </c>
      <c r="BY48" s="195">
        <f>ROUND(((B48/CE61)*BY61),0)</f>
        <v>272387</v>
      </c>
      <c r="BZ48" s="195">
        <f>ROUND(((B48/CE61)*BZ61),0)</f>
        <v>0</v>
      </c>
      <c r="CA48" s="195">
        <f>ROUND(((B48/CE61)*CA61),0)</f>
        <v>1215995</v>
      </c>
      <c r="CB48" s="195">
        <f>ROUND(((B48/CE61)*CB61),0)</f>
        <v>0</v>
      </c>
      <c r="CC48" s="195">
        <f>ROUND(((B48/CE61)*CC61),0)</f>
        <v>430535</v>
      </c>
      <c r="CD48" s="195"/>
      <c r="CE48" s="195">
        <f>SUM(C48:CD48)</f>
        <v>62150689</v>
      </c>
    </row>
    <row r="49" spans="1:84" ht="12.6" customHeight="1" x14ac:dyDescent="0.25">
      <c r="A49" s="175" t="s">
        <v>206</v>
      </c>
      <c r="B49" s="195">
        <f>B47+B48</f>
        <v>62150687.229999982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35057015.049999997</v>
      </c>
      <c r="C52" s="195">
        <f>ROUND((B52/(CE76+CF76)*C76),0)</f>
        <v>941959</v>
      </c>
      <c r="D52" s="195">
        <f>ROUND((B52/(CE76+CF76)*D76),0)</f>
        <v>0</v>
      </c>
      <c r="E52" s="195">
        <f>ROUND((B52/(CE76+CF76)*E76),0)</f>
        <v>3295953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155268</v>
      </c>
      <c r="I52" s="195">
        <f>ROUND((B52/(CE76+CF76)*I76),0)</f>
        <v>0</v>
      </c>
      <c r="J52" s="195">
        <f>ROUND((B52/(CE76+CF76)*J76),0)</f>
        <v>51184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389755</v>
      </c>
      <c r="P52" s="195">
        <f>ROUND((B52/(CE76+CF76)*P76),0)</f>
        <v>1548279</v>
      </c>
      <c r="Q52" s="195">
        <f>ROUND((B52/(CE76+CF76)*Q76),0)</f>
        <v>445354</v>
      </c>
      <c r="R52" s="195">
        <f>ROUND((B52/(CE76+CF76)*R76),0)</f>
        <v>49753</v>
      </c>
      <c r="S52" s="195">
        <f>ROUND((B52/(CE76+CF76)*S76),0)</f>
        <v>258700</v>
      </c>
      <c r="T52" s="195">
        <f>ROUND((B52/(CE76+CF76)*T76),0)</f>
        <v>16217</v>
      </c>
      <c r="U52" s="195">
        <f>ROUND((B52/(CE76+CF76)*U76),0)</f>
        <v>228353</v>
      </c>
      <c r="V52" s="195">
        <f>ROUND((B52/(CE76+CF76)*V76),0)</f>
        <v>60338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843620</v>
      </c>
      <c r="Z52" s="195">
        <f>ROUND((B52/(CE76+CF76)*Z76),0)</f>
        <v>1594573</v>
      </c>
      <c r="AA52" s="195">
        <f>ROUND((B52/(CE76+CF76)*AA76),0)</f>
        <v>46537</v>
      </c>
      <c r="AB52" s="195">
        <f>ROUND((B52/(CE76+CF76)*AB76),0)</f>
        <v>251158</v>
      </c>
      <c r="AC52" s="195">
        <f>ROUND((B52/(CE76+CF76)*AC76),0)</f>
        <v>47038</v>
      </c>
      <c r="AD52" s="195">
        <f>ROUND((B52/(CE76+CF76)*AD76),0)</f>
        <v>40191</v>
      </c>
      <c r="AE52" s="195">
        <f>ROUND((B52/(CE76+CF76)*AE76),0)</f>
        <v>172898</v>
      </c>
      <c r="AF52" s="195">
        <f>ROUND((B52/(CE76+CF76)*AF76),0)</f>
        <v>0</v>
      </c>
      <c r="AG52" s="195">
        <f>ROUND((B52/(CE76+CF76)*AG76),0)</f>
        <v>365511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199661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218799</v>
      </c>
      <c r="AU52" s="195">
        <f>ROUND((B52/(CE76+CF76)*AU76),0)</f>
        <v>0</v>
      </c>
      <c r="AV52" s="195">
        <f>ROUND((B52/(CE76+CF76)*AV76),0)</f>
        <v>219127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299500</v>
      </c>
      <c r="AZ52" s="195">
        <f>ROUND((B52/(CE76+CF76)*AZ76),0)</f>
        <v>109824</v>
      </c>
      <c r="BA52" s="195">
        <f>ROUND((B52/(CE76+CF76)*BA76),0)</f>
        <v>23359</v>
      </c>
      <c r="BB52" s="195">
        <f>ROUND((B52/(CE76+CF76)*BB76),0)</f>
        <v>2744</v>
      </c>
      <c r="BC52" s="195">
        <f>ROUND((B52/(CE76+CF76)*BC76),0)</f>
        <v>3010</v>
      </c>
      <c r="BD52" s="195">
        <f>ROUND((B52/(CE76+CF76)*BD76),0)</f>
        <v>397192</v>
      </c>
      <c r="BE52" s="195">
        <f>ROUND((B52/(CE76+CF76)*BE76),0)</f>
        <v>11360393</v>
      </c>
      <c r="BF52" s="195">
        <f>ROUND((B52/(CE76+CF76)*BF76),0)</f>
        <v>254693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28084</v>
      </c>
      <c r="BK52" s="195">
        <f>ROUND((B52/(CE76+CF76)*BK76),0)</f>
        <v>0</v>
      </c>
      <c r="BL52" s="195">
        <f>ROUND((B52/(CE76+CF76)*BL76),0)</f>
        <v>56528</v>
      </c>
      <c r="BM52" s="195">
        <f>ROUND((B52/(CE76+CF76)*BM76),0)</f>
        <v>0</v>
      </c>
      <c r="BN52" s="195">
        <f>ROUND((B52/(CE76+CF76)*BN76),0)</f>
        <v>136199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46926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716189</v>
      </c>
      <c r="BX52" s="195">
        <f>ROUND((B52/(CE76+CF76)*BX76),0)</f>
        <v>0</v>
      </c>
      <c r="BY52" s="195">
        <f>ROUND((B52/(CE76+CF76)*BY76),0)</f>
        <v>2071</v>
      </c>
      <c r="BZ52" s="195">
        <f>ROUND((B52/(CE76+CF76)*BZ76),0)</f>
        <v>0</v>
      </c>
      <c r="CA52" s="195">
        <f>ROUND((B52/(CE76+CF76)*CA76),0)</f>
        <v>180676</v>
      </c>
      <c r="CB52" s="195">
        <f>ROUND((B52/(CE76+CF76)*CB76),0)</f>
        <v>0</v>
      </c>
      <c r="CC52" s="195">
        <f>ROUND((B52/(CE76+CF76)*CC76),0)</f>
        <v>9999400</v>
      </c>
      <c r="CD52" s="195"/>
      <c r="CE52" s="195">
        <f>SUM(C52:CD52)</f>
        <v>35057014</v>
      </c>
    </row>
    <row r="53" spans="1:84" ht="12.6" customHeight="1" x14ac:dyDescent="0.25">
      <c r="A53" s="175" t="s">
        <v>206</v>
      </c>
      <c r="B53" s="195">
        <f>B51+B52</f>
        <v>35057015.049999997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50110.503805740169</v>
      </c>
      <c r="D59" s="184">
        <v>0</v>
      </c>
      <c r="E59" s="184">
        <v>123621.76920521674</v>
      </c>
      <c r="F59" s="184">
        <v>0</v>
      </c>
      <c r="G59" s="184">
        <v>818.72698904310073</v>
      </c>
      <c r="H59" s="184">
        <v>0</v>
      </c>
      <c r="I59" s="184">
        <v>0</v>
      </c>
      <c r="J59" s="184">
        <v>12868</v>
      </c>
      <c r="K59" s="184">
        <v>0</v>
      </c>
      <c r="L59" s="184">
        <v>0</v>
      </c>
      <c r="M59" s="184">
        <v>0</v>
      </c>
      <c r="N59" s="184">
        <v>0</v>
      </c>
      <c r="O59" s="184">
        <v>8478</v>
      </c>
      <c r="P59" s="185">
        <v>0</v>
      </c>
      <c r="Q59" s="185">
        <v>0</v>
      </c>
      <c r="R59" s="185">
        <v>0</v>
      </c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686333</v>
      </c>
      <c r="AZ59" s="185">
        <v>0</v>
      </c>
      <c r="BA59" s="247"/>
      <c r="BB59" s="247"/>
      <c r="BC59" s="247"/>
      <c r="BD59" s="247"/>
      <c r="BE59" s="185">
        <v>3200143.3918169965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293.72999999999996</v>
      </c>
      <c r="D60" s="187">
        <v>0</v>
      </c>
      <c r="E60" s="187">
        <v>898.19999999999959</v>
      </c>
      <c r="F60" s="223">
        <v>0</v>
      </c>
      <c r="G60" s="187">
        <v>11.129999999999999</v>
      </c>
      <c r="H60" s="187">
        <v>44.620000000000005</v>
      </c>
      <c r="I60" s="187">
        <v>0</v>
      </c>
      <c r="J60" s="223">
        <v>51.33</v>
      </c>
      <c r="K60" s="187">
        <v>0</v>
      </c>
      <c r="L60" s="187">
        <v>0</v>
      </c>
      <c r="M60" s="187">
        <v>0</v>
      </c>
      <c r="N60" s="187">
        <v>0</v>
      </c>
      <c r="O60" s="187">
        <v>172.12</v>
      </c>
      <c r="P60" s="221">
        <v>341.26999999999987</v>
      </c>
      <c r="Q60" s="221">
        <v>105.32000000000001</v>
      </c>
      <c r="R60" s="221">
        <v>23.240000000000006</v>
      </c>
      <c r="S60" s="221">
        <v>67.09</v>
      </c>
      <c r="T60" s="221">
        <v>23.650000000000002</v>
      </c>
      <c r="U60" s="221">
        <v>7.4600000000000009</v>
      </c>
      <c r="V60" s="221">
        <v>14.139999999999997</v>
      </c>
      <c r="W60" s="221">
        <v>8.86</v>
      </c>
      <c r="X60" s="221">
        <v>24.509999999999998</v>
      </c>
      <c r="Y60" s="221">
        <v>148.30000000000004</v>
      </c>
      <c r="Z60" s="221">
        <v>309.73000000000008</v>
      </c>
      <c r="AA60" s="221">
        <v>5.79</v>
      </c>
      <c r="AB60" s="221">
        <v>150.9</v>
      </c>
      <c r="AC60" s="221">
        <v>75.77</v>
      </c>
      <c r="AD60" s="221">
        <v>16.54</v>
      </c>
      <c r="AE60" s="221">
        <v>80.700000000000017</v>
      </c>
      <c r="AF60" s="221">
        <v>0</v>
      </c>
      <c r="AG60" s="221">
        <v>140.83000000000004</v>
      </c>
      <c r="AH60" s="221">
        <v>0</v>
      </c>
      <c r="AI60" s="221">
        <v>0</v>
      </c>
      <c r="AJ60" s="221">
        <v>82.539999999999992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81.39</v>
      </c>
      <c r="AU60" s="221">
        <v>0</v>
      </c>
      <c r="AV60" s="221">
        <v>58.949999999999989</v>
      </c>
      <c r="AW60" s="221">
        <v>0</v>
      </c>
      <c r="AX60" s="221">
        <v>0</v>
      </c>
      <c r="AY60" s="221">
        <v>134.72</v>
      </c>
      <c r="AZ60" s="221">
        <v>32.04</v>
      </c>
      <c r="BA60" s="221">
        <v>12.25</v>
      </c>
      <c r="BB60" s="221">
        <v>73.260000000000005</v>
      </c>
      <c r="BC60" s="221">
        <v>10.15</v>
      </c>
      <c r="BD60" s="221">
        <v>8.3699999999999992</v>
      </c>
      <c r="BE60" s="221">
        <v>92.359999999999985</v>
      </c>
      <c r="BF60" s="221">
        <v>192.83999999999997</v>
      </c>
      <c r="BG60" s="221">
        <v>0</v>
      </c>
      <c r="BH60" s="221">
        <v>10.75</v>
      </c>
      <c r="BI60" s="221">
        <v>0</v>
      </c>
      <c r="BJ60" s="221">
        <v>0</v>
      </c>
      <c r="BK60" s="221">
        <v>0</v>
      </c>
      <c r="BL60" s="221">
        <v>0.03</v>
      </c>
      <c r="BM60" s="221">
        <v>0</v>
      </c>
      <c r="BN60" s="221">
        <v>43.09</v>
      </c>
      <c r="BO60" s="221">
        <v>0</v>
      </c>
      <c r="BP60" s="221">
        <v>0</v>
      </c>
      <c r="BQ60" s="221">
        <v>0</v>
      </c>
      <c r="BR60" s="221">
        <v>0</v>
      </c>
      <c r="BS60" s="221">
        <v>20.650000000000002</v>
      </c>
      <c r="BT60" s="221">
        <v>0</v>
      </c>
      <c r="BU60" s="221">
        <v>0</v>
      </c>
      <c r="BV60" s="221">
        <v>0</v>
      </c>
      <c r="BW60" s="221">
        <v>205.44999999999996</v>
      </c>
      <c r="BX60" s="221">
        <v>0</v>
      </c>
      <c r="BY60" s="221">
        <v>12.77</v>
      </c>
      <c r="BZ60" s="221">
        <v>0</v>
      </c>
      <c r="CA60" s="221">
        <v>95.100000000000009</v>
      </c>
      <c r="CB60" s="221">
        <v>0</v>
      </c>
      <c r="CC60" s="221">
        <v>30.360000000000003</v>
      </c>
      <c r="CD60" s="248" t="s">
        <v>221</v>
      </c>
      <c r="CE60" s="250">
        <f t="shared" ref="CE60:CE70" si="0">SUM(C60:CD60)</f>
        <v>4212.3</v>
      </c>
    </row>
    <row r="61" spans="1:84" ht="12.6" customHeight="1" x14ac:dyDescent="0.25">
      <c r="A61" s="171" t="s">
        <v>235</v>
      </c>
      <c r="B61" s="175"/>
      <c r="C61" s="184">
        <v>30226469.740000013</v>
      </c>
      <c r="D61" s="184">
        <v>0</v>
      </c>
      <c r="E61" s="184">
        <v>81789123</v>
      </c>
      <c r="F61" s="185">
        <v>0</v>
      </c>
      <c r="G61" s="184">
        <v>1043040.06</v>
      </c>
      <c r="H61" s="184">
        <v>4106953.1800000006</v>
      </c>
      <c r="I61" s="185">
        <v>0</v>
      </c>
      <c r="J61" s="185">
        <v>5847462.3599999994</v>
      </c>
      <c r="K61" s="185">
        <v>0</v>
      </c>
      <c r="L61" s="185">
        <v>0</v>
      </c>
      <c r="M61" s="184">
        <v>0</v>
      </c>
      <c r="N61" s="184">
        <v>0</v>
      </c>
      <c r="O61" s="184">
        <v>16074346.009999994</v>
      </c>
      <c r="P61" s="185">
        <v>31888675.910000004</v>
      </c>
      <c r="Q61" s="185">
        <v>11208663.969999999</v>
      </c>
      <c r="R61" s="185">
        <v>1856110.4899999998</v>
      </c>
      <c r="S61" s="185">
        <v>4326708.959999999</v>
      </c>
      <c r="T61" s="185">
        <v>2858263.26</v>
      </c>
      <c r="U61" s="185">
        <v>844291.39000000013</v>
      </c>
      <c r="V61" s="185">
        <v>1319417.8299999998</v>
      </c>
      <c r="W61" s="185">
        <v>1068703.6300000001</v>
      </c>
      <c r="X61" s="185">
        <v>2556103.2599999998</v>
      </c>
      <c r="Y61" s="185">
        <v>13163633.579999996</v>
      </c>
      <c r="Z61" s="185">
        <v>41162542.339999981</v>
      </c>
      <c r="AA61" s="185">
        <v>736319.05999999994</v>
      </c>
      <c r="AB61" s="185">
        <v>16478426.390000001</v>
      </c>
      <c r="AC61" s="185">
        <v>7492150.9600000028</v>
      </c>
      <c r="AD61" s="185">
        <v>2089052.27</v>
      </c>
      <c r="AE61" s="185">
        <v>7300305.6199999973</v>
      </c>
      <c r="AF61" s="185">
        <v>0</v>
      </c>
      <c r="AG61" s="185">
        <v>12611833.970000001</v>
      </c>
      <c r="AH61" s="185">
        <v>0</v>
      </c>
      <c r="AI61" s="185">
        <v>0</v>
      </c>
      <c r="AJ61" s="185">
        <v>7044427.4300000016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12050549.119999999</v>
      </c>
      <c r="AU61" s="185">
        <v>0</v>
      </c>
      <c r="AV61" s="185">
        <v>4962388.1700000009</v>
      </c>
      <c r="AW61" s="185">
        <v>0</v>
      </c>
      <c r="AX61" s="185">
        <v>0</v>
      </c>
      <c r="AY61" s="185">
        <v>7081175.3899999987</v>
      </c>
      <c r="AZ61" s="185">
        <v>1734171.85</v>
      </c>
      <c r="BA61" s="185">
        <v>622098.24000000011</v>
      </c>
      <c r="BB61" s="185">
        <v>7006248.6600000001</v>
      </c>
      <c r="BC61" s="185">
        <v>492058.88999999996</v>
      </c>
      <c r="BD61" s="185">
        <v>516669.24</v>
      </c>
      <c r="BE61" s="185">
        <v>5874729.1099999985</v>
      </c>
      <c r="BF61" s="185">
        <v>9707614.9499999993</v>
      </c>
      <c r="BG61" s="185">
        <v>0</v>
      </c>
      <c r="BH61" s="185">
        <v>1141184.8399999999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7722200.5199999996</v>
      </c>
      <c r="BO61" s="185">
        <v>0</v>
      </c>
      <c r="BP61" s="185">
        <v>0</v>
      </c>
      <c r="BQ61" s="185">
        <v>0</v>
      </c>
      <c r="BR61" s="185">
        <v>0</v>
      </c>
      <c r="BS61" s="185">
        <v>974377.39999999991</v>
      </c>
      <c r="BT61" s="185">
        <v>0</v>
      </c>
      <c r="BU61" s="185">
        <v>0</v>
      </c>
      <c r="BV61" s="185">
        <v>0</v>
      </c>
      <c r="BW61" s="185">
        <v>29992995.829999998</v>
      </c>
      <c r="BX61" s="185">
        <v>0</v>
      </c>
      <c r="BY61" s="185">
        <v>1786183.27</v>
      </c>
      <c r="BZ61" s="185">
        <v>0</v>
      </c>
      <c r="CA61" s="185">
        <v>7973921.120000001</v>
      </c>
      <c r="CB61" s="185">
        <v>0</v>
      </c>
      <c r="CC61" s="185">
        <v>2823248.0899999989</v>
      </c>
      <c r="CD61" s="248" t="s">
        <v>221</v>
      </c>
      <c r="CE61" s="195">
        <f t="shared" si="0"/>
        <v>407554839.3599999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4609431</v>
      </c>
      <c r="D62" s="195">
        <f t="shared" si="1"/>
        <v>0</v>
      </c>
      <c r="E62" s="195">
        <f t="shared" si="1"/>
        <v>12472555</v>
      </c>
      <c r="F62" s="195">
        <f t="shared" si="1"/>
        <v>0</v>
      </c>
      <c r="G62" s="195">
        <f t="shared" si="1"/>
        <v>159060</v>
      </c>
      <c r="H62" s="195">
        <f t="shared" si="1"/>
        <v>626296</v>
      </c>
      <c r="I62" s="195">
        <f t="shared" si="1"/>
        <v>0</v>
      </c>
      <c r="J62" s="195">
        <f>ROUND(J47+J48,0)</f>
        <v>891718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2451282</v>
      </c>
      <c r="P62" s="195">
        <f t="shared" si="1"/>
        <v>4862912</v>
      </c>
      <c r="Q62" s="195">
        <f t="shared" si="1"/>
        <v>1709282</v>
      </c>
      <c r="R62" s="195">
        <f t="shared" si="1"/>
        <v>283050</v>
      </c>
      <c r="S62" s="195">
        <f t="shared" si="1"/>
        <v>659808</v>
      </c>
      <c r="T62" s="195">
        <f t="shared" si="1"/>
        <v>435875</v>
      </c>
      <c r="U62" s="195">
        <f t="shared" si="1"/>
        <v>128751</v>
      </c>
      <c r="V62" s="195">
        <f t="shared" si="1"/>
        <v>201207</v>
      </c>
      <c r="W62" s="195">
        <f t="shared" si="1"/>
        <v>162974</v>
      </c>
      <c r="X62" s="195">
        <f t="shared" si="1"/>
        <v>389797</v>
      </c>
      <c r="Y62" s="195">
        <f t="shared" si="1"/>
        <v>2007408</v>
      </c>
      <c r="Z62" s="195">
        <f t="shared" si="1"/>
        <v>6277144</v>
      </c>
      <c r="AA62" s="195">
        <f t="shared" si="1"/>
        <v>112286</v>
      </c>
      <c r="AB62" s="195">
        <f t="shared" si="1"/>
        <v>2512902</v>
      </c>
      <c r="AC62" s="195">
        <f t="shared" si="1"/>
        <v>1142527</v>
      </c>
      <c r="AD62" s="195">
        <f t="shared" si="1"/>
        <v>318573</v>
      </c>
      <c r="AE62" s="195">
        <f t="shared" si="1"/>
        <v>1113271</v>
      </c>
      <c r="AF62" s="195">
        <f t="shared" si="1"/>
        <v>0</v>
      </c>
      <c r="AG62" s="195">
        <f t="shared" si="1"/>
        <v>1923261</v>
      </c>
      <c r="AH62" s="195">
        <f t="shared" si="1"/>
        <v>0</v>
      </c>
      <c r="AI62" s="195">
        <f t="shared" si="1"/>
        <v>0</v>
      </c>
      <c r="AJ62" s="195">
        <f t="shared" si="1"/>
        <v>1074251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1837667</v>
      </c>
      <c r="AU62" s="195">
        <f t="shared" si="1"/>
        <v>0</v>
      </c>
      <c r="AV62" s="195">
        <f t="shared" si="1"/>
        <v>756747</v>
      </c>
      <c r="AW62" s="195">
        <f t="shared" si="1"/>
        <v>0</v>
      </c>
      <c r="AX62" s="195">
        <f t="shared" si="1"/>
        <v>0</v>
      </c>
      <c r="AY62" s="195">
        <f>ROUND(AY47+AY48,0)</f>
        <v>1079854</v>
      </c>
      <c r="AZ62" s="195">
        <f>ROUND(AZ47+AZ48,0)</f>
        <v>264455</v>
      </c>
      <c r="BA62" s="195">
        <f>ROUND(BA47+BA48,0)</f>
        <v>94868</v>
      </c>
      <c r="BB62" s="195">
        <f t="shared" si="1"/>
        <v>1068428</v>
      </c>
      <c r="BC62" s="195">
        <f t="shared" si="1"/>
        <v>75037</v>
      </c>
      <c r="BD62" s="195">
        <f t="shared" si="1"/>
        <v>78790</v>
      </c>
      <c r="BE62" s="195">
        <f t="shared" si="1"/>
        <v>895876</v>
      </c>
      <c r="BF62" s="195">
        <f t="shared" si="1"/>
        <v>1480377</v>
      </c>
      <c r="BG62" s="195">
        <f t="shared" si="1"/>
        <v>0</v>
      </c>
      <c r="BH62" s="195">
        <f t="shared" si="1"/>
        <v>174027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1177609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148589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4573827</v>
      </c>
      <c r="BX62" s="195">
        <f t="shared" si="2"/>
        <v>0</v>
      </c>
      <c r="BY62" s="195">
        <f t="shared" si="2"/>
        <v>272387</v>
      </c>
      <c r="BZ62" s="195">
        <f t="shared" si="2"/>
        <v>0</v>
      </c>
      <c r="CA62" s="195">
        <f t="shared" si="2"/>
        <v>1215995</v>
      </c>
      <c r="CB62" s="195">
        <f t="shared" si="2"/>
        <v>0</v>
      </c>
      <c r="CC62" s="195">
        <f t="shared" si="2"/>
        <v>430535</v>
      </c>
      <c r="CD62" s="248" t="s">
        <v>221</v>
      </c>
      <c r="CE62" s="195">
        <f t="shared" si="0"/>
        <v>62150689</v>
      </c>
      <c r="CF62" s="251"/>
    </row>
    <row r="63" spans="1:84" ht="12.6" customHeight="1" x14ac:dyDescent="0.25">
      <c r="A63" s="171" t="s">
        <v>236</v>
      </c>
      <c r="B63" s="175"/>
      <c r="C63" s="184">
        <v>1896584.2599999998</v>
      </c>
      <c r="D63" s="184">
        <v>0</v>
      </c>
      <c r="E63" s="184">
        <v>1045575.08</v>
      </c>
      <c r="F63" s="185">
        <v>0</v>
      </c>
      <c r="G63" s="184">
        <v>91705.959999999992</v>
      </c>
      <c r="H63" s="184">
        <v>0</v>
      </c>
      <c r="I63" s="185">
        <v>0</v>
      </c>
      <c r="J63" s="185">
        <v>550343.91</v>
      </c>
      <c r="K63" s="185">
        <v>0</v>
      </c>
      <c r="L63" s="185">
        <v>0</v>
      </c>
      <c r="M63" s="184">
        <v>0</v>
      </c>
      <c r="N63" s="184">
        <v>0</v>
      </c>
      <c r="O63" s="184">
        <v>276088.92</v>
      </c>
      <c r="P63" s="185">
        <v>1319305.57</v>
      </c>
      <c r="Q63" s="185">
        <v>0</v>
      </c>
      <c r="R63" s="185">
        <v>225654.58000000002</v>
      </c>
      <c r="S63" s="185">
        <v>387476.05</v>
      </c>
      <c r="T63" s="185">
        <v>0</v>
      </c>
      <c r="U63" s="185">
        <v>3117878.6699999995</v>
      </c>
      <c r="V63" s="185">
        <v>222444</v>
      </c>
      <c r="W63" s="185">
        <v>0</v>
      </c>
      <c r="X63" s="185">
        <v>1648.05</v>
      </c>
      <c r="Y63" s="185">
        <v>3014364.54</v>
      </c>
      <c r="Z63" s="185">
        <v>1477114.11</v>
      </c>
      <c r="AA63" s="185">
        <v>0</v>
      </c>
      <c r="AB63" s="185">
        <v>287194.79000000004</v>
      </c>
      <c r="AC63" s="185">
        <v>0</v>
      </c>
      <c r="AD63" s="185">
        <v>21600</v>
      </c>
      <c r="AE63" s="185">
        <v>0</v>
      </c>
      <c r="AF63" s="185">
        <v>0</v>
      </c>
      <c r="AG63" s="185">
        <v>2695624.84</v>
      </c>
      <c r="AH63" s="185">
        <v>0</v>
      </c>
      <c r="AI63" s="185">
        <v>0</v>
      </c>
      <c r="AJ63" s="185">
        <v>1380477.68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328294.08</v>
      </c>
      <c r="AU63" s="185">
        <v>0</v>
      </c>
      <c r="AV63" s="185">
        <v>834516.51</v>
      </c>
      <c r="AW63" s="185">
        <v>0</v>
      </c>
      <c r="AX63" s="185">
        <v>0</v>
      </c>
      <c r="AY63" s="185">
        <v>1425</v>
      </c>
      <c r="AZ63" s="185">
        <v>0</v>
      </c>
      <c r="BA63" s="185">
        <v>0</v>
      </c>
      <c r="BB63" s="185">
        <v>6330.21</v>
      </c>
      <c r="BC63" s="185">
        <v>0</v>
      </c>
      <c r="BD63" s="185">
        <v>0</v>
      </c>
      <c r="BE63" s="185">
        <v>257125.21000000002</v>
      </c>
      <c r="BF63" s="185">
        <v>44943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1279631.0399999998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5678008.5499999998</v>
      </c>
      <c r="BX63" s="185">
        <v>0</v>
      </c>
      <c r="BY63" s="185">
        <v>0</v>
      </c>
      <c r="BZ63" s="185">
        <v>0</v>
      </c>
      <c r="CA63" s="185">
        <v>1338178.73</v>
      </c>
      <c r="CB63" s="185">
        <v>0</v>
      </c>
      <c r="CC63" s="185">
        <v>52727.51</v>
      </c>
      <c r="CD63" s="248" t="s">
        <v>221</v>
      </c>
      <c r="CE63" s="195">
        <f t="shared" si="0"/>
        <v>27832260.850000001</v>
      </c>
      <c r="CF63" s="251"/>
    </row>
    <row r="64" spans="1:84" ht="12.6" customHeight="1" x14ac:dyDescent="0.25">
      <c r="A64" s="171" t="s">
        <v>237</v>
      </c>
      <c r="B64" s="175"/>
      <c r="C64" s="184">
        <v>3238932.3800000004</v>
      </c>
      <c r="D64" s="184">
        <v>0</v>
      </c>
      <c r="E64" s="185">
        <v>5004936.4700000007</v>
      </c>
      <c r="F64" s="185">
        <v>0</v>
      </c>
      <c r="G64" s="184">
        <v>11593.300000000001</v>
      </c>
      <c r="H64" s="184">
        <v>73428.31</v>
      </c>
      <c r="I64" s="185">
        <v>0</v>
      </c>
      <c r="J64" s="185">
        <v>481155.77999999997</v>
      </c>
      <c r="K64" s="185">
        <v>0</v>
      </c>
      <c r="L64" s="185">
        <v>0</v>
      </c>
      <c r="M64" s="184">
        <v>0</v>
      </c>
      <c r="N64" s="184">
        <v>0</v>
      </c>
      <c r="O64" s="184">
        <v>2075096.5299999993</v>
      </c>
      <c r="P64" s="185">
        <v>14947057.149999999</v>
      </c>
      <c r="Q64" s="185">
        <v>892551.0899999995</v>
      </c>
      <c r="R64" s="185">
        <v>4006385.2</v>
      </c>
      <c r="S64" s="185">
        <v>60232880.979999989</v>
      </c>
      <c r="T64" s="185">
        <v>758496.25000000023</v>
      </c>
      <c r="U64" s="185">
        <v>8306582.7800000003</v>
      </c>
      <c r="V64" s="185">
        <v>1310196.3900000004</v>
      </c>
      <c r="W64" s="185">
        <v>149629.43</v>
      </c>
      <c r="X64" s="185">
        <v>533928.07000000007</v>
      </c>
      <c r="Y64" s="185">
        <v>3437117.3599999985</v>
      </c>
      <c r="Z64" s="185">
        <v>2579963.3000000017</v>
      </c>
      <c r="AA64" s="185">
        <v>2287149.2300000004</v>
      </c>
      <c r="AB64" s="185">
        <v>106064195.46000001</v>
      </c>
      <c r="AC64" s="185">
        <v>1732756.08</v>
      </c>
      <c r="AD64" s="185">
        <v>216714.21000000002</v>
      </c>
      <c r="AE64" s="185">
        <v>44266.149999999994</v>
      </c>
      <c r="AF64" s="185">
        <v>0</v>
      </c>
      <c r="AG64" s="185">
        <v>1733086.3400000003</v>
      </c>
      <c r="AH64" s="185">
        <v>0</v>
      </c>
      <c r="AI64" s="185">
        <v>0</v>
      </c>
      <c r="AJ64" s="185">
        <v>191598.97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44370.399999999994</v>
      </c>
      <c r="AU64" s="185">
        <v>0</v>
      </c>
      <c r="AV64" s="185">
        <v>561482.65999999968</v>
      </c>
      <c r="AW64" s="185">
        <v>0</v>
      </c>
      <c r="AX64" s="185">
        <v>0</v>
      </c>
      <c r="AY64" s="185">
        <v>1004519.3399999999</v>
      </c>
      <c r="AZ64" s="185">
        <v>2141741.92</v>
      </c>
      <c r="BA64" s="185">
        <v>193199.55999999994</v>
      </c>
      <c r="BB64" s="185">
        <v>14586.2</v>
      </c>
      <c r="BC64" s="185">
        <v>0</v>
      </c>
      <c r="BD64" s="185">
        <v>100777.12000000001</v>
      </c>
      <c r="BE64" s="185">
        <v>890815.57000000007</v>
      </c>
      <c r="BF64" s="185">
        <v>908779.79999999993</v>
      </c>
      <c r="BG64" s="185">
        <v>0</v>
      </c>
      <c r="BH64" s="185">
        <v>1423.54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846987.25</v>
      </c>
      <c r="BO64" s="185">
        <v>0</v>
      </c>
      <c r="BP64" s="185">
        <v>0</v>
      </c>
      <c r="BQ64" s="185">
        <v>0</v>
      </c>
      <c r="BR64" s="185">
        <v>0</v>
      </c>
      <c r="BS64" s="185">
        <v>81438.759999999995</v>
      </c>
      <c r="BT64" s="185">
        <v>0</v>
      </c>
      <c r="BU64" s="185">
        <v>0</v>
      </c>
      <c r="BV64" s="185">
        <v>0</v>
      </c>
      <c r="BW64" s="185">
        <v>1038956.8399999996</v>
      </c>
      <c r="BX64" s="185">
        <v>0</v>
      </c>
      <c r="BY64" s="185">
        <v>381.59000000000003</v>
      </c>
      <c r="BZ64" s="185">
        <v>0</v>
      </c>
      <c r="CA64" s="185">
        <v>130315.35</v>
      </c>
      <c r="CB64" s="185">
        <v>0</v>
      </c>
      <c r="CC64" s="185">
        <v>33077600.699999996</v>
      </c>
      <c r="CD64" s="248" t="s">
        <v>221</v>
      </c>
      <c r="CE64" s="195">
        <f t="shared" si="0"/>
        <v>261347073.80999997</v>
      </c>
      <c r="CF64" s="251"/>
    </row>
    <row r="65" spans="1:84" ht="12.6" customHeight="1" x14ac:dyDescent="0.25">
      <c r="A65" s="171" t="s">
        <v>238</v>
      </c>
      <c r="B65" s="175"/>
      <c r="C65" s="184">
        <v>9798.6200000000008</v>
      </c>
      <c r="D65" s="184">
        <v>0</v>
      </c>
      <c r="E65" s="184">
        <v>20132.100000000002</v>
      </c>
      <c r="F65" s="184">
        <v>0</v>
      </c>
      <c r="G65" s="184">
        <v>0</v>
      </c>
      <c r="H65" s="184">
        <v>435.88000000000005</v>
      </c>
      <c r="I65" s="185">
        <v>0</v>
      </c>
      <c r="J65" s="184">
        <v>1772</v>
      </c>
      <c r="K65" s="185">
        <v>0</v>
      </c>
      <c r="L65" s="185">
        <v>0</v>
      </c>
      <c r="M65" s="184">
        <v>0</v>
      </c>
      <c r="N65" s="184">
        <v>0</v>
      </c>
      <c r="O65" s="184">
        <v>6962.53</v>
      </c>
      <c r="P65" s="185">
        <v>6005.3899999999994</v>
      </c>
      <c r="Q65" s="185">
        <v>5340.81</v>
      </c>
      <c r="R65" s="185">
        <v>3397.88</v>
      </c>
      <c r="S65" s="185">
        <v>1321.99</v>
      </c>
      <c r="T65" s="185">
        <v>797.3</v>
      </c>
      <c r="U65" s="185">
        <v>42836.58</v>
      </c>
      <c r="V65" s="185">
        <v>734.02</v>
      </c>
      <c r="W65" s="185">
        <v>0</v>
      </c>
      <c r="X65" s="185">
        <v>1100.1999999999998</v>
      </c>
      <c r="Y65" s="185">
        <v>9775.36</v>
      </c>
      <c r="Z65" s="185">
        <v>229925.06999999998</v>
      </c>
      <c r="AA65" s="185">
        <v>0</v>
      </c>
      <c r="AB65" s="185">
        <v>3652.3500000000004</v>
      </c>
      <c r="AC65" s="185">
        <v>4922.12</v>
      </c>
      <c r="AD65" s="185">
        <v>1019.4200000000002</v>
      </c>
      <c r="AE65" s="185">
        <v>1607.8600000000001</v>
      </c>
      <c r="AF65" s="185">
        <v>0</v>
      </c>
      <c r="AG65" s="185">
        <v>2929.54</v>
      </c>
      <c r="AH65" s="185">
        <v>0</v>
      </c>
      <c r="AI65" s="185">
        <v>0</v>
      </c>
      <c r="AJ65" s="185">
        <v>3180.72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17981.300000000003</v>
      </c>
      <c r="AU65" s="185">
        <v>0</v>
      </c>
      <c r="AV65" s="185">
        <v>6645.9</v>
      </c>
      <c r="AW65" s="185">
        <v>0</v>
      </c>
      <c r="AX65" s="185">
        <v>0</v>
      </c>
      <c r="AY65" s="185">
        <v>11144.199999999999</v>
      </c>
      <c r="AZ65" s="185">
        <v>141.32999999999998</v>
      </c>
      <c r="BA65" s="185">
        <v>735.71</v>
      </c>
      <c r="BB65" s="185">
        <v>84438.8</v>
      </c>
      <c r="BC65" s="185">
        <v>0</v>
      </c>
      <c r="BD65" s="185">
        <v>0</v>
      </c>
      <c r="BE65" s="185">
        <v>10192373.300000001</v>
      </c>
      <c r="BF65" s="185">
        <v>285242.70999999996</v>
      </c>
      <c r="BG65" s="185">
        <v>0</v>
      </c>
      <c r="BH65" s="185">
        <v>5894.02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22896.989999999998</v>
      </c>
      <c r="BO65" s="185">
        <v>0</v>
      </c>
      <c r="BP65" s="185">
        <v>0</v>
      </c>
      <c r="BQ65" s="185">
        <v>0</v>
      </c>
      <c r="BR65" s="185">
        <v>0</v>
      </c>
      <c r="BS65" s="185">
        <v>600</v>
      </c>
      <c r="BT65" s="185">
        <v>0</v>
      </c>
      <c r="BU65" s="185">
        <v>0</v>
      </c>
      <c r="BV65" s="185">
        <v>0</v>
      </c>
      <c r="BW65" s="185">
        <v>96525.87000000001</v>
      </c>
      <c r="BX65" s="185">
        <v>0</v>
      </c>
      <c r="BY65" s="185">
        <v>1812.0300000000002</v>
      </c>
      <c r="BZ65" s="185">
        <v>0</v>
      </c>
      <c r="CA65" s="185">
        <v>2382.5299999999997</v>
      </c>
      <c r="CB65" s="185">
        <v>0</v>
      </c>
      <c r="CC65" s="185">
        <v>13631.789999999999</v>
      </c>
      <c r="CD65" s="248" t="s">
        <v>221</v>
      </c>
      <c r="CE65" s="195">
        <f t="shared" si="0"/>
        <v>11100094.219999999</v>
      </c>
      <c r="CF65" s="251"/>
    </row>
    <row r="66" spans="1:84" ht="12.6" customHeight="1" x14ac:dyDescent="0.25">
      <c r="A66" s="171" t="s">
        <v>239</v>
      </c>
      <c r="B66" s="175"/>
      <c r="C66" s="184">
        <v>499768.36</v>
      </c>
      <c r="D66" s="184">
        <v>0</v>
      </c>
      <c r="E66" s="184">
        <v>3103276.3400000003</v>
      </c>
      <c r="F66" s="184">
        <v>0</v>
      </c>
      <c r="G66" s="184">
        <v>80970.02</v>
      </c>
      <c r="H66" s="184">
        <v>32784.280000000006</v>
      </c>
      <c r="I66" s="184">
        <v>0</v>
      </c>
      <c r="J66" s="184">
        <v>116266.91000000002</v>
      </c>
      <c r="K66" s="185">
        <v>0</v>
      </c>
      <c r="L66" s="185">
        <v>0</v>
      </c>
      <c r="M66" s="184">
        <v>0</v>
      </c>
      <c r="N66" s="184">
        <v>0</v>
      </c>
      <c r="O66" s="185">
        <v>389069.30999999994</v>
      </c>
      <c r="P66" s="185">
        <v>3705491.9800000004</v>
      </c>
      <c r="Q66" s="185">
        <v>108253.95</v>
      </c>
      <c r="R66" s="185">
        <v>946925.74</v>
      </c>
      <c r="S66" s="184">
        <v>3745756.8</v>
      </c>
      <c r="T66" s="184">
        <v>48.639999999999993</v>
      </c>
      <c r="U66" s="185">
        <v>24520980.689999998</v>
      </c>
      <c r="V66" s="185">
        <v>241179.68999999992</v>
      </c>
      <c r="W66" s="185">
        <v>403708.13</v>
      </c>
      <c r="X66" s="185">
        <v>1445449.9900000002</v>
      </c>
      <c r="Y66" s="185">
        <v>4032897.6100000003</v>
      </c>
      <c r="Z66" s="185">
        <v>4178238.8400000003</v>
      </c>
      <c r="AA66" s="185">
        <v>122091.17</v>
      </c>
      <c r="AB66" s="185">
        <v>695409.34</v>
      </c>
      <c r="AC66" s="185">
        <v>62204.6</v>
      </c>
      <c r="AD66" s="185">
        <v>5045</v>
      </c>
      <c r="AE66" s="185">
        <v>46269.749999999993</v>
      </c>
      <c r="AF66" s="185">
        <v>0</v>
      </c>
      <c r="AG66" s="185">
        <v>923589.58999999985</v>
      </c>
      <c r="AH66" s="185">
        <v>0</v>
      </c>
      <c r="AI66" s="185">
        <v>0</v>
      </c>
      <c r="AJ66" s="185">
        <v>1011495.6799999998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3172711.2500000009</v>
      </c>
      <c r="AU66" s="185">
        <v>0</v>
      </c>
      <c r="AV66" s="185">
        <v>7553945.5100000007</v>
      </c>
      <c r="AW66" s="185">
        <v>0</v>
      </c>
      <c r="AX66" s="185">
        <v>0</v>
      </c>
      <c r="AY66" s="185">
        <v>180780.28999999998</v>
      </c>
      <c r="AZ66" s="185">
        <v>8399.119999999999</v>
      </c>
      <c r="BA66" s="185">
        <v>14477.600000000026</v>
      </c>
      <c r="BB66" s="185">
        <v>118833.64</v>
      </c>
      <c r="BC66" s="185">
        <v>0</v>
      </c>
      <c r="BD66" s="185">
        <v>42547.64</v>
      </c>
      <c r="BE66" s="185">
        <v>6115943.209999999</v>
      </c>
      <c r="BF66" s="185">
        <v>1629782.0199999998</v>
      </c>
      <c r="BG66" s="185">
        <v>0</v>
      </c>
      <c r="BH66" s="185">
        <v>280239.43000000005</v>
      </c>
      <c r="BI66" s="185">
        <v>0</v>
      </c>
      <c r="BJ66" s="185">
        <v>242.53</v>
      </c>
      <c r="BK66" s="185">
        <v>0</v>
      </c>
      <c r="BL66" s="185">
        <v>0</v>
      </c>
      <c r="BM66" s="185">
        <v>0</v>
      </c>
      <c r="BN66" s="185">
        <v>1150195.52</v>
      </c>
      <c r="BO66" s="185">
        <v>0</v>
      </c>
      <c r="BP66" s="185">
        <v>0</v>
      </c>
      <c r="BQ66" s="185">
        <v>0</v>
      </c>
      <c r="BR66" s="185">
        <v>0</v>
      </c>
      <c r="BS66" s="185">
        <v>244125.05999999997</v>
      </c>
      <c r="BT66" s="185">
        <v>0</v>
      </c>
      <c r="BU66" s="185">
        <v>0</v>
      </c>
      <c r="BV66" s="185">
        <v>48798.080000000002</v>
      </c>
      <c r="BW66" s="185">
        <v>12325569.630000001</v>
      </c>
      <c r="BX66" s="185">
        <v>0</v>
      </c>
      <c r="BY66" s="185">
        <v>1188.4100000000001</v>
      </c>
      <c r="BZ66" s="185">
        <v>0</v>
      </c>
      <c r="CA66" s="185">
        <v>53493.820000000007</v>
      </c>
      <c r="CB66" s="185">
        <v>0</v>
      </c>
      <c r="CC66" s="185">
        <v>786227.47000000044</v>
      </c>
      <c r="CD66" s="248" t="s">
        <v>221</v>
      </c>
      <c r="CE66" s="195">
        <f t="shared" si="0"/>
        <v>84144672.639999986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941959</v>
      </c>
      <c r="D67" s="195">
        <f>ROUND(D51+D52,0)</f>
        <v>0</v>
      </c>
      <c r="E67" s="195">
        <f t="shared" ref="E67:BP67" si="3">ROUND(E51+E52,0)</f>
        <v>3295953</v>
      </c>
      <c r="F67" s="195">
        <f t="shared" si="3"/>
        <v>0</v>
      </c>
      <c r="G67" s="195">
        <f t="shared" si="3"/>
        <v>0</v>
      </c>
      <c r="H67" s="195">
        <f t="shared" si="3"/>
        <v>155268</v>
      </c>
      <c r="I67" s="195">
        <f t="shared" si="3"/>
        <v>0</v>
      </c>
      <c r="J67" s="195">
        <f>ROUND(J51+J52,0)</f>
        <v>51184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389755</v>
      </c>
      <c r="P67" s="195">
        <f t="shared" si="3"/>
        <v>1548279</v>
      </c>
      <c r="Q67" s="195">
        <f t="shared" si="3"/>
        <v>445354</v>
      </c>
      <c r="R67" s="195">
        <f t="shared" si="3"/>
        <v>49753</v>
      </c>
      <c r="S67" s="195">
        <f t="shared" si="3"/>
        <v>258700</v>
      </c>
      <c r="T67" s="195">
        <f t="shared" si="3"/>
        <v>16217</v>
      </c>
      <c r="U67" s="195">
        <f t="shared" si="3"/>
        <v>228353</v>
      </c>
      <c r="V67" s="195">
        <f t="shared" si="3"/>
        <v>60338</v>
      </c>
      <c r="W67" s="195">
        <f t="shared" si="3"/>
        <v>0</v>
      </c>
      <c r="X67" s="195">
        <f t="shared" si="3"/>
        <v>0</v>
      </c>
      <c r="Y67" s="195">
        <f t="shared" si="3"/>
        <v>843620</v>
      </c>
      <c r="Z67" s="195">
        <f t="shared" si="3"/>
        <v>1594573</v>
      </c>
      <c r="AA67" s="195">
        <f t="shared" si="3"/>
        <v>46537</v>
      </c>
      <c r="AB67" s="195">
        <f t="shared" si="3"/>
        <v>251158</v>
      </c>
      <c r="AC67" s="195">
        <f t="shared" si="3"/>
        <v>47038</v>
      </c>
      <c r="AD67" s="195">
        <f t="shared" si="3"/>
        <v>40191</v>
      </c>
      <c r="AE67" s="195">
        <f t="shared" si="3"/>
        <v>172898</v>
      </c>
      <c r="AF67" s="195">
        <f t="shared" si="3"/>
        <v>0</v>
      </c>
      <c r="AG67" s="195">
        <f t="shared" si="3"/>
        <v>365511</v>
      </c>
      <c r="AH67" s="195">
        <f t="shared" si="3"/>
        <v>0</v>
      </c>
      <c r="AI67" s="195">
        <f t="shared" si="3"/>
        <v>0</v>
      </c>
      <c r="AJ67" s="195">
        <f t="shared" si="3"/>
        <v>199661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218799</v>
      </c>
      <c r="AU67" s="195">
        <f t="shared" si="3"/>
        <v>0</v>
      </c>
      <c r="AV67" s="195">
        <f t="shared" si="3"/>
        <v>219127</v>
      </c>
      <c r="AW67" s="195">
        <f t="shared" si="3"/>
        <v>0</v>
      </c>
      <c r="AX67" s="195">
        <f t="shared" si="3"/>
        <v>0</v>
      </c>
      <c r="AY67" s="195">
        <f t="shared" si="3"/>
        <v>299500</v>
      </c>
      <c r="AZ67" s="195">
        <f>ROUND(AZ51+AZ52,0)</f>
        <v>109824</v>
      </c>
      <c r="BA67" s="195">
        <f>ROUND(BA51+BA52,0)</f>
        <v>23359</v>
      </c>
      <c r="BB67" s="195">
        <f t="shared" si="3"/>
        <v>2744</v>
      </c>
      <c r="BC67" s="195">
        <f t="shared" si="3"/>
        <v>3010</v>
      </c>
      <c r="BD67" s="195">
        <f t="shared" si="3"/>
        <v>397192</v>
      </c>
      <c r="BE67" s="195">
        <f t="shared" si="3"/>
        <v>11360393</v>
      </c>
      <c r="BF67" s="195">
        <f t="shared" si="3"/>
        <v>254693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28084</v>
      </c>
      <c r="BK67" s="195">
        <f t="shared" si="3"/>
        <v>0</v>
      </c>
      <c r="BL67" s="195">
        <f t="shared" si="3"/>
        <v>56528</v>
      </c>
      <c r="BM67" s="195">
        <f t="shared" si="3"/>
        <v>0</v>
      </c>
      <c r="BN67" s="195">
        <f t="shared" si="3"/>
        <v>136199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46926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716189</v>
      </c>
      <c r="BX67" s="195">
        <f t="shared" si="4"/>
        <v>0</v>
      </c>
      <c r="BY67" s="195">
        <f t="shared" si="4"/>
        <v>2071</v>
      </c>
      <c r="BZ67" s="195">
        <f t="shared" si="4"/>
        <v>0</v>
      </c>
      <c r="CA67" s="195">
        <f t="shared" si="4"/>
        <v>180676</v>
      </c>
      <c r="CB67" s="195">
        <f t="shared" si="4"/>
        <v>0</v>
      </c>
      <c r="CC67" s="195">
        <f t="shared" si="4"/>
        <v>9999400</v>
      </c>
      <c r="CD67" s="248" t="s">
        <v>221</v>
      </c>
      <c r="CE67" s="195">
        <f t="shared" si="0"/>
        <v>35057014</v>
      </c>
      <c r="CF67" s="251"/>
    </row>
    <row r="68" spans="1:84" ht="12.6" customHeight="1" x14ac:dyDescent="0.25">
      <c r="A68" s="171" t="s">
        <v>240</v>
      </c>
      <c r="B68" s="175"/>
      <c r="C68" s="184">
        <v>78935.609999999986</v>
      </c>
      <c r="D68" s="184">
        <v>0</v>
      </c>
      <c r="E68" s="184">
        <v>3956480.2300000009</v>
      </c>
      <c r="F68" s="184">
        <v>0</v>
      </c>
      <c r="G68" s="184">
        <v>375474.76</v>
      </c>
      <c r="H68" s="184">
        <v>285.23</v>
      </c>
      <c r="I68" s="184">
        <v>0</v>
      </c>
      <c r="J68" s="184">
        <v>226.71999999999989</v>
      </c>
      <c r="K68" s="185">
        <v>0</v>
      </c>
      <c r="L68" s="185">
        <v>0</v>
      </c>
      <c r="M68" s="184">
        <v>0</v>
      </c>
      <c r="N68" s="184">
        <v>0</v>
      </c>
      <c r="O68" s="184">
        <v>906329.2300000001</v>
      </c>
      <c r="P68" s="185">
        <v>1779889.6600000001</v>
      </c>
      <c r="Q68" s="185">
        <v>613090.67999999993</v>
      </c>
      <c r="R68" s="185">
        <v>0</v>
      </c>
      <c r="S68" s="185">
        <v>4283208.0200000005</v>
      </c>
      <c r="T68" s="185">
        <v>0</v>
      </c>
      <c r="U68" s="185">
        <v>120087.44000000003</v>
      </c>
      <c r="V68" s="185">
        <v>1512.3600000000001</v>
      </c>
      <c r="W68" s="185">
        <v>80.240000000000009</v>
      </c>
      <c r="X68" s="185">
        <v>0</v>
      </c>
      <c r="Y68" s="185">
        <v>2025446.5899999999</v>
      </c>
      <c r="Z68" s="185">
        <v>7325858.2600000016</v>
      </c>
      <c r="AA68" s="185">
        <v>0</v>
      </c>
      <c r="AB68" s="185">
        <v>1778601.4999999998</v>
      </c>
      <c r="AC68" s="185">
        <v>6520.11</v>
      </c>
      <c r="AD68" s="185">
        <v>0</v>
      </c>
      <c r="AE68" s="185">
        <v>1226716.01</v>
      </c>
      <c r="AF68" s="185">
        <v>0</v>
      </c>
      <c r="AG68" s="185">
        <v>661991.07000000018</v>
      </c>
      <c r="AH68" s="185">
        <v>0</v>
      </c>
      <c r="AI68" s="185">
        <v>0</v>
      </c>
      <c r="AJ68" s="185">
        <v>722877.39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1967975.1599999995</v>
      </c>
      <c r="AU68" s="185">
        <v>0</v>
      </c>
      <c r="AV68" s="185">
        <v>1716934</v>
      </c>
      <c r="AW68" s="185">
        <v>0</v>
      </c>
      <c r="AX68" s="185">
        <v>0</v>
      </c>
      <c r="AY68" s="185">
        <v>88961.33</v>
      </c>
      <c r="AZ68" s="185">
        <v>17222.650000000001</v>
      </c>
      <c r="BA68" s="185">
        <v>169.66</v>
      </c>
      <c r="BB68" s="185">
        <v>76662</v>
      </c>
      <c r="BC68" s="185">
        <v>0</v>
      </c>
      <c r="BD68" s="185">
        <v>482.86000000000075</v>
      </c>
      <c r="BE68" s="185">
        <v>1036151.7000000004</v>
      </c>
      <c r="BF68" s="185">
        <v>323707.67999999993</v>
      </c>
      <c r="BG68" s="185">
        <v>0</v>
      </c>
      <c r="BH68" s="185">
        <v>21954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102130.82999999999</v>
      </c>
      <c r="BO68" s="185">
        <v>0</v>
      </c>
      <c r="BP68" s="185">
        <v>0</v>
      </c>
      <c r="BQ68" s="185">
        <v>0</v>
      </c>
      <c r="BR68" s="185">
        <v>0</v>
      </c>
      <c r="BS68" s="185">
        <v>70131.03</v>
      </c>
      <c r="BT68" s="185">
        <v>0</v>
      </c>
      <c r="BU68" s="185">
        <v>0</v>
      </c>
      <c r="BV68" s="185">
        <v>0</v>
      </c>
      <c r="BW68" s="185">
        <v>4076711.3200000003</v>
      </c>
      <c r="BX68" s="185">
        <v>0</v>
      </c>
      <c r="BY68" s="185">
        <v>0</v>
      </c>
      <c r="BZ68" s="185">
        <v>0</v>
      </c>
      <c r="CA68" s="185">
        <v>544433.25999999989</v>
      </c>
      <c r="CB68" s="185">
        <v>0</v>
      </c>
      <c r="CC68" s="185">
        <v>3146702.88</v>
      </c>
      <c r="CD68" s="248" t="s">
        <v>221</v>
      </c>
      <c r="CE68" s="195">
        <f t="shared" si="0"/>
        <v>39053941.469999999</v>
      </c>
      <c r="CF68" s="251"/>
    </row>
    <row r="69" spans="1:84" ht="12.6" customHeight="1" x14ac:dyDescent="0.25">
      <c r="A69" s="171" t="s">
        <v>241</v>
      </c>
      <c r="B69" s="175"/>
      <c r="C69" s="184">
        <v>124133.07999999999</v>
      </c>
      <c r="D69" s="184">
        <v>0</v>
      </c>
      <c r="E69" s="185">
        <v>349051.71999999986</v>
      </c>
      <c r="F69" s="185">
        <v>0</v>
      </c>
      <c r="G69" s="184">
        <v>16017.18</v>
      </c>
      <c r="H69" s="184">
        <v>14021.890000000001</v>
      </c>
      <c r="I69" s="185">
        <v>0</v>
      </c>
      <c r="J69" s="185">
        <v>22535.82</v>
      </c>
      <c r="K69" s="185">
        <v>0</v>
      </c>
      <c r="L69" s="185">
        <v>0</v>
      </c>
      <c r="M69" s="184">
        <v>0</v>
      </c>
      <c r="N69" s="184">
        <v>0</v>
      </c>
      <c r="O69" s="184">
        <v>822852.73</v>
      </c>
      <c r="P69" s="185">
        <v>289883.23</v>
      </c>
      <c r="Q69" s="185">
        <v>31558.99</v>
      </c>
      <c r="R69" s="224">
        <v>13581.02</v>
      </c>
      <c r="S69" s="185">
        <v>318953.53000000003</v>
      </c>
      <c r="T69" s="184">
        <v>2169.9</v>
      </c>
      <c r="U69" s="185">
        <v>37322.22</v>
      </c>
      <c r="V69" s="185">
        <v>17571.68</v>
      </c>
      <c r="W69" s="184">
        <v>132.12</v>
      </c>
      <c r="X69" s="185">
        <v>64459.41</v>
      </c>
      <c r="Y69" s="185">
        <v>132825.85999999999</v>
      </c>
      <c r="Z69" s="185">
        <v>909575.99999999988</v>
      </c>
      <c r="AA69" s="185">
        <v>2846.41</v>
      </c>
      <c r="AB69" s="185">
        <v>443898.60000000003</v>
      </c>
      <c r="AC69" s="185">
        <v>40918.03</v>
      </c>
      <c r="AD69" s="185">
        <v>1971.1</v>
      </c>
      <c r="AE69" s="185">
        <v>62603.539999999994</v>
      </c>
      <c r="AF69" s="185">
        <v>0</v>
      </c>
      <c r="AG69" s="185">
        <v>112400.25</v>
      </c>
      <c r="AH69" s="185">
        <v>0</v>
      </c>
      <c r="AI69" s="185">
        <v>0</v>
      </c>
      <c r="AJ69" s="185">
        <v>49651.83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641041.98</v>
      </c>
      <c r="AU69" s="185">
        <v>0</v>
      </c>
      <c r="AV69" s="185">
        <v>55665.100000000006</v>
      </c>
      <c r="AW69" s="185">
        <v>0</v>
      </c>
      <c r="AX69" s="185">
        <v>0</v>
      </c>
      <c r="AY69" s="185">
        <v>47429.64</v>
      </c>
      <c r="AZ69" s="185">
        <v>3190.48</v>
      </c>
      <c r="BA69" s="185">
        <v>17632.86</v>
      </c>
      <c r="BB69" s="185">
        <v>464610.86</v>
      </c>
      <c r="BC69" s="185">
        <v>0</v>
      </c>
      <c r="BD69" s="185">
        <v>6591.3499999999995</v>
      </c>
      <c r="BE69" s="185">
        <v>375108.38999999996</v>
      </c>
      <c r="BF69" s="185">
        <v>22266.740000000005</v>
      </c>
      <c r="BG69" s="185">
        <v>0</v>
      </c>
      <c r="BH69" s="224">
        <v>16327.830000000002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355593.1</v>
      </c>
      <c r="BO69" s="185">
        <v>0</v>
      </c>
      <c r="BP69" s="185">
        <v>0</v>
      </c>
      <c r="BQ69" s="185">
        <v>0</v>
      </c>
      <c r="BR69" s="185">
        <v>0</v>
      </c>
      <c r="BS69" s="185">
        <v>82733.490000000005</v>
      </c>
      <c r="BT69" s="185">
        <v>0</v>
      </c>
      <c r="BU69" s="185">
        <v>0</v>
      </c>
      <c r="BV69" s="185">
        <v>0</v>
      </c>
      <c r="BW69" s="185">
        <v>595393.7699999999</v>
      </c>
      <c r="BX69" s="185">
        <v>0</v>
      </c>
      <c r="BY69" s="185">
        <v>1166.8700000000001</v>
      </c>
      <c r="BZ69" s="185">
        <v>0</v>
      </c>
      <c r="CA69" s="185">
        <v>542545.3400000002</v>
      </c>
      <c r="CB69" s="185">
        <v>0</v>
      </c>
      <c r="CC69" s="185">
        <v>410574315.78015465</v>
      </c>
      <c r="CD69" s="188">
        <v>59754486.729999989</v>
      </c>
      <c r="CE69" s="195">
        <f t="shared" si="0"/>
        <v>477437036.45015466</v>
      </c>
      <c r="CF69" s="251"/>
    </row>
    <row r="70" spans="1:84" ht="12.6" customHeight="1" x14ac:dyDescent="0.25">
      <c r="A70" s="171" t="s">
        <v>242</v>
      </c>
      <c r="B70" s="175"/>
      <c r="C70" s="184">
        <v>1390</v>
      </c>
      <c r="D70" s="184">
        <v>0</v>
      </c>
      <c r="E70" s="184">
        <v>43442.99</v>
      </c>
      <c r="F70" s="185">
        <v>0</v>
      </c>
      <c r="G70" s="184">
        <v>0</v>
      </c>
      <c r="H70" s="184">
        <v>-560</v>
      </c>
      <c r="I70" s="184">
        <v>0</v>
      </c>
      <c r="J70" s="185">
        <v>-360.11</v>
      </c>
      <c r="K70" s="185">
        <v>0</v>
      </c>
      <c r="L70" s="185">
        <v>0</v>
      </c>
      <c r="M70" s="184">
        <v>0</v>
      </c>
      <c r="N70" s="184">
        <v>0</v>
      </c>
      <c r="O70" s="184">
        <v>957340.99</v>
      </c>
      <c r="P70" s="184">
        <v>91406.84</v>
      </c>
      <c r="Q70" s="184">
        <v>-835</v>
      </c>
      <c r="R70" s="184">
        <v>0</v>
      </c>
      <c r="S70" s="184">
        <v>17280.13</v>
      </c>
      <c r="T70" s="184">
        <v>0</v>
      </c>
      <c r="U70" s="185">
        <v>381.3</v>
      </c>
      <c r="V70" s="184">
        <v>0</v>
      </c>
      <c r="W70" s="184">
        <v>0</v>
      </c>
      <c r="X70" s="185">
        <v>1094256.2600000002</v>
      </c>
      <c r="Y70" s="185">
        <v>148537.13</v>
      </c>
      <c r="Z70" s="185">
        <v>3046775.65</v>
      </c>
      <c r="AA70" s="185">
        <v>0</v>
      </c>
      <c r="AB70" s="185">
        <v>2183792.1999999997</v>
      </c>
      <c r="AC70" s="185">
        <v>0</v>
      </c>
      <c r="AD70" s="185">
        <v>0</v>
      </c>
      <c r="AE70" s="185">
        <v>10000</v>
      </c>
      <c r="AF70" s="185">
        <v>0</v>
      </c>
      <c r="AG70" s="185">
        <v>33485.49</v>
      </c>
      <c r="AH70" s="185">
        <v>0</v>
      </c>
      <c r="AI70" s="185">
        <v>0</v>
      </c>
      <c r="AJ70" s="185">
        <v>13561.289999999999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177193.01999999996</v>
      </c>
      <c r="AU70" s="185">
        <v>0</v>
      </c>
      <c r="AV70" s="185">
        <v>1210284.54</v>
      </c>
      <c r="AW70" s="185">
        <v>0</v>
      </c>
      <c r="AX70" s="185">
        <v>0</v>
      </c>
      <c r="AY70" s="185">
        <v>433154.35</v>
      </c>
      <c r="AZ70" s="185">
        <v>2784741.7399999998</v>
      </c>
      <c r="BA70" s="185">
        <v>0</v>
      </c>
      <c r="BB70" s="185">
        <v>6904.51</v>
      </c>
      <c r="BC70" s="185">
        <v>0</v>
      </c>
      <c r="BD70" s="185">
        <v>0</v>
      </c>
      <c r="BE70" s="185">
        <v>1315783.8000000003</v>
      </c>
      <c r="BF70" s="185">
        <v>1529997</v>
      </c>
      <c r="BG70" s="185">
        <v>0</v>
      </c>
      <c r="BH70" s="185">
        <v>35244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-531220.07999999996</v>
      </c>
      <c r="BO70" s="185">
        <v>0</v>
      </c>
      <c r="BP70" s="185">
        <v>0</v>
      </c>
      <c r="BQ70" s="185">
        <v>0</v>
      </c>
      <c r="BR70" s="185">
        <v>0</v>
      </c>
      <c r="BS70" s="185">
        <v>1300901.9899999998</v>
      </c>
      <c r="BT70" s="185">
        <v>0</v>
      </c>
      <c r="BU70" s="185">
        <v>0</v>
      </c>
      <c r="BV70" s="185">
        <v>0</v>
      </c>
      <c r="BW70" s="185">
        <v>722742.9</v>
      </c>
      <c r="BX70" s="185">
        <v>0</v>
      </c>
      <c r="BY70" s="185">
        <v>0</v>
      </c>
      <c r="BZ70" s="185">
        <v>0</v>
      </c>
      <c r="CA70" s="185">
        <v>877434.45999999985</v>
      </c>
      <c r="CB70" s="185">
        <v>0</v>
      </c>
      <c r="CC70" s="185">
        <v>55323547.210000001</v>
      </c>
      <c r="CD70" s="188"/>
      <c r="CE70" s="195">
        <f t="shared" si="0"/>
        <v>72826604.599999994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41624622.050000004</v>
      </c>
      <c r="D71" s="195">
        <f t="shared" ref="D71:AI71" si="5">SUM(D61:D69)-D70</f>
        <v>0</v>
      </c>
      <c r="E71" s="195">
        <f t="shared" si="5"/>
        <v>110993639.95</v>
      </c>
      <c r="F71" s="195">
        <f t="shared" si="5"/>
        <v>0</v>
      </c>
      <c r="G71" s="195">
        <f t="shared" si="5"/>
        <v>1777861.28</v>
      </c>
      <c r="H71" s="195">
        <f t="shared" si="5"/>
        <v>5010032.7700000005</v>
      </c>
      <c r="I71" s="195">
        <f t="shared" si="5"/>
        <v>0</v>
      </c>
      <c r="J71" s="195">
        <f t="shared" si="5"/>
        <v>7963025.6100000003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22434441.269999996</v>
      </c>
      <c r="P71" s="195">
        <f t="shared" si="5"/>
        <v>60256093.04999999</v>
      </c>
      <c r="Q71" s="195">
        <f t="shared" si="5"/>
        <v>15014930.489999998</v>
      </c>
      <c r="R71" s="195">
        <f t="shared" si="5"/>
        <v>7384857.9099999992</v>
      </c>
      <c r="S71" s="195">
        <f t="shared" si="5"/>
        <v>74197534.199999988</v>
      </c>
      <c r="T71" s="195">
        <f t="shared" si="5"/>
        <v>4071867.3499999996</v>
      </c>
      <c r="U71" s="195">
        <f t="shared" si="5"/>
        <v>37346702.469999999</v>
      </c>
      <c r="V71" s="195">
        <f t="shared" si="5"/>
        <v>3374600.97</v>
      </c>
      <c r="W71" s="195">
        <f t="shared" si="5"/>
        <v>1785227.55</v>
      </c>
      <c r="X71" s="195">
        <f t="shared" si="5"/>
        <v>3898229.72</v>
      </c>
      <c r="Y71" s="195">
        <f t="shared" si="5"/>
        <v>28518551.769999996</v>
      </c>
      <c r="Z71" s="195">
        <f t="shared" si="5"/>
        <v>62688159.269999988</v>
      </c>
      <c r="AA71" s="195">
        <f t="shared" si="5"/>
        <v>3307228.8700000006</v>
      </c>
      <c r="AB71" s="195">
        <f t="shared" si="5"/>
        <v>126331646.23</v>
      </c>
      <c r="AC71" s="195">
        <f t="shared" si="5"/>
        <v>10529036.9</v>
      </c>
      <c r="AD71" s="195">
        <f t="shared" si="5"/>
        <v>2694166</v>
      </c>
      <c r="AE71" s="195">
        <f t="shared" si="5"/>
        <v>9957937.929999996</v>
      </c>
      <c r="AF71" s="195">
        <f t="shared" si="5"/>
        <v>0</v>
      </c>
      <c r="AG71" s="195">
        <f t="shared" si="5"/>
        <v>20996742.110000003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11664060.410000004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20102196.270000003</v>
      </c>
      <c r="AU71" s="195">
        <f t="shared" si="6"/>
        <v>0</v>
      </c>
      <c r="AV71" s="195">
        <f t="shared" si="6"/>
        <v>15457167.309999999</v>
      </c>
      <c r="AW71" s="195">
        <f t="shared" si="6"/>
        <v>0</v>
      </c>
      <c r="AX71" s="195">
        <f t="shared" si="6"/>
        <v>0</v>
      </c>
      <c r="AY71" s="195">
        <f t="shared" si="6"/>
        <v>9361634.839999998</v>
      </c>
      <c r="AZ71" s="195">
        <f t="shared" si="6"/>
        <v>1494404.6100000017</v>
      </c>
      <c r="BA71" s="195">
        <f t="shared" si="6"/>
        <v>966540.63</v>
      </c>
      <c r="BB71" s="195">
        <f t="shared" si="6"/>
        <v>8835977.8599999994</v>
      </c>
      <c r="BC71" s="195">
        <f t="shared" si="6"/>
        <v>570105.8899999999</v>
      </c>
      <c r="BD71" s="195">
        <f t="shared" si="6"/>
        <v>1143050.2100000002</v>
      </c>
      <c r="BE71" s="195">
        <f t="shared" si="6"/>
        <v>35682731.690000005</v>
      </c>
      <c r="BF71" s="195">
        <f t="shared" si="6"/>
        <v>13127409.9</v>
      </c>
      <c r="BG71" s="195">
        <f t="shared" si="6"/>
        <v>0</v>
      </c>
      <c r="BH71" s="195">
        <f t="shared" si="6"/>
        <v>1605806.6600000001</v>
      </c>
      <c r="BI71" s="195">
        <f t="shared" si="6"/>
        <v>0</v>
      </c>
      <c r="BJ71" s="195">
        <f t="shared" si="6"/>
        <v>28326.53</v>
      </c>
      <c r="BK71" s="195">
        <f t="shared" si="6"/>
        <v>0</v>
      </c>
      <c r="BL71" s="195">
        <f t="shared" si="6"/>
        <v>56528</v>
      </c>
      <c r="BM71" s="195">
        <f t="shared" si="6"/>
        <v>0</v>
      </c>
      <c r="BN71" s="195">
        <f t="shared" si="6"/>
        <v>13324663.329999998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348018.75000000023</v>
      </c>
      <c r="BT71" s="195">
        <f t="shared" si="7"/>
        <v>0</v>
      </c>
      <c r="BU71" s="195">
        <f t="shared" si="7"/>
        <v>0</v>
      </c>
      <c r="BV71" s="195">
        <f t="shared" si="7"/>
        <v>48798.080000000002</v>
      </c>
      <c r="BW71" s="195">
        <f t="shared" si="7"/>
        <v>58371434.909999996</v>
      </c>
      <c r="BX71" s="195">
        <f t="shared" si="7"/>
        <v>0</v>
      </c>
      <c r="BY71" s="195">
        <f t="shared" si="7"/>
        <v>2065190.1700000002</v>
      </c>
      <c r="BZ71" s="195">
        <f t="shared" si="7"/>
        <v>0</v>
      </c>
      <c r="CA71" s="195">
        <f t="shared" si="7"/>
        <v>11104506.690000001</v>
      </c>
      <c r="CB71" s="195">
        <f t="shared" si="7"/>
        <v>0</v>
      </c>
      <c r="CC71" s="195">
        <f t="shared" si="7"/>
        <v>405580842.01015466</v>
      </c>
      <c r="CD71" s="244">
        <f>CD69-CD70</f>
        <v>59754486.729999989</v>
      </c>
      <c r="CE71" s="195">
        <f>SUM(CE61:CE69)-CE70</f>
        <v>1332851017.2001548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207479117.88</v>
      </c>
      <c r="D73" s="184">
        <v>0</v>
      </c>
      <c r="E73" s="185">
        <v>423326632.33000004</v>
      </c>
      <c r="F73" s="185">
        <v>0</v>
      </c>
      <c r="G73" s="184">
        <v>0</v>
      </c>
      <c r="H73" s="184">
        <v>25858368</v>
      </c>
      <c r="I73" s="185">
        <v>0</v>
      </c>
      <c r="J73" s="185">
        <v>90294535</v>
      </c>
      <c r="K73" s="185">
        <v>0</v>
      </c>
      <c r="L73" s="185">
        <v>0</v>
      </c>
      <c r="M73" s="184">
        <v>0</v>
      </c>
      <c r="N73" s="184">
        <v>0</v>
      </c>
      <c r="O73" s="184">
        <v>93344817.959999993</v>
      </c>
      <c r="P73" s="185">
        <v>498670968.56999999</v>
      </c>
      <c r="Q73" s="185">
        <v>39873497</v>
      </c>
      <c r="R73" s="185">
        <v>136334495</v>
      </c>
      <c r="S73" s="185">
        <v>252181704.09999999</v>
      </c>
      <c r="T73" s="185">
        <v>8421524.3600000013</v>
      </c>
      <c r="U73" s="185">
        <v>37825739</v>
      </c>
      <c r="V73" s="185">
        <v>28123850.68</v>
      </c>
      <c r="W73" s="185">
        <v>5557643.9199999999</v>
      </c>
      <c r="X73" s="185">
        <v>23908428.460000001</v>
      </c>
      <c r="Y73" s="185">
        <v>76444895.429999992</v>
      </c>
      <c r="Z73" s="185">
        <v>2900975.8299999996</v>
      </c>
      <c r="AA73" s="185">
        <v>2858037.2</v>
      </c>
      <c r="AB73" s="185">
        <v>198916821.95000008</v>
      </c>
      <c r="AC73" s="185">
        <v>107882095</v>
      </c>
      <c r="AD73" s="185">
        <v>11712313</v>
      </c>
      <c r="AE73" s="185">
        <v>41707045.440000005</v>
      </c>
      <c r="AF73" s="185">
        <v>0</v>
      </c>
      <c r="AG73" s="185">
        <v>54383746</v>
      </c>
      <c r="AH73" s="185">
        <v>0</v>
      </c>
      <c r="AI73" s="185">
        <v>0</v>
      </c>
      <c r="AJ73" s="185">
        <v>33849292.230000004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1454405</v>
      </c>
      <c r="AT73" s="185">
        <v>12055971</v>
      </c>
      <c r="AU73" s="185">
        <v>0</v>
      </c>
      <c r="AV73" s="185">
        <v>1610425.98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2416977346.3200002</v>
      </c>
      <c r="CF73" s="251"/>
    </row>
    <row r="74" spans="1:84" ht="12.6" customHeight="1" x14ac:dyDescent="0.25">
      <c r="A74" s="171" t="s">
        <v>246</v>
      </c>
      <c r="B74" s="175"/>
      <c r="C74" s="184">
        <v>403824</v>
      </c>
      <c r="D74" s="184">
        <v>0</v>
      </c>
      <c r="E74" s="185">
        <v>19236229.82</v>
      </c>
      <c r="F74" s="185">
        <v>0</v>
      </c>
      <c r="G74" s="184">
        <v>3396481.02</v>
      </c>
      <c r="H74" s="184">
        <v>709.02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8454683.5500000007</v>
      </c>
      <c r="P74" s="185">
        <v>337988223.17999995</v>
      </c>
      <c r="Q74" s="185">
        <v>29282886.869999997</v>
      </c>
      <c r="R74" s="185">
        <v>82634932</v>
      </c>
      <c r="S74" s="185">
        <v>54766111.960000001</v>
      </c>
      <c r="T74" s="185">
        <v>282127.96000000002</v>
      </c>
      <c r="U74" s="185">
        <v>77697506.439999998</v>
      </c>
      <c r="V74" s="185">
        <v>19287826.02</v>
      </c>
      <c r="W74" s="185">
        <v>7913239.0300000003</v>
      </c>
      <c r="X74" s="185">
        <v>29721161.950000003</v>
      </c>
      <c r="Y74" s="185">
        <v>91458156.969999999</v>
      </c>
      <c r="Z74" s="185">
        <v>145228240.23000002</v>
      </c>
      <c r="AA74" s="185">
        <v>7882497</v>
      </c>
      <c r="AB74" s="185">
        <v>729107907.96000004</v>
      </c>
      <c r="AC74" s="185">
        <v>4824938</v>
      </c>
      <c r="AD74" s="185">
        <v>294711</v>
      </c>
      <c r="AE74" s="185">
        <v>6519279.4100000001</v>
      </c>
      <c r="AF74" s="185">
        <v>0</v>
      </c>
      <c r="AG74" s="185">
        <v>152478540.5</v>
      </c>
      <c r="AH74" s="185">
        <v>0</v>
      </c>
      <c r="AI74" s="185">
        <v>0</v>
      </c>
      <c r="AJ74" s="185">
        <v>66663390.350000016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5148209</v>
      </c>
      <c r="AT74" s="185">
        <v>6712800.5600000005</v>
      </c>
      <c r="AU74" s="185">
        <v>0</v>
      </c>
      <c r="AV74" s="185">
        <v>18750380.189999998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1906134993.99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207882941.88</v>
      </c>
      <c r="D75" s="195">
        <f t="shared" si="9"/>
        <v>0</v>
      </c>
      <c r="E75" s="195">
        <f t="shared" si="9"/>
        <v>442562862.15000004</v>
      </c>
      <c r="F75" s="195">
        <f t="shared" si="9"/>
        <v>0</v>
      </c>
      <c r="G75" s="195">
        <f t="shared" si="9"/>
        <v>3396481.02</v>
      </c>
      <c r="H75" s="195">
        <f t="shared" si="9"/>
        <v>25859077.02</v>
      </c>
      <c r="I75" s="195">
        <f t="shared" si="9"/>
        <v>0</v>
      </c>
      <c r="J75" s="195">
        <f t="shared" si="9"/>
        <v>90294535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101799501.50999999</v>
      </c>
      <c r="P75" s="195">
        <f t="shared" si="9"/>
        <v>836659191.75</v>
      </c>
      <c r="Q75" s="195">
        <f t="shared" si="9"/>
        <v>69156383.870000005</v>
      </c>
      <c r="R75" s="195">
        <f t="shared" si="9"/>
        <v>218969427</v>
      </c>
      <c r="S75" s="195">
        <f t="shared" si="9"/>
        <v>306947816.06</v>
      </c>
      <c r="T75" s="195">
        <f t="shared" si="9"/>
        <v>8703652.3200000022</v>
      </c>
      <c r="U75" s="195">
        <f t="shared" si="9"/>
        <v>115523245.44</v>
      </c>
      <c r="V75" s="195">
        <f t="shared" si="9"/>
        <v>47411676.700000003</v>
      </c>
      <c r="W75" s="195">
        <f t="shared" si="9"/>
        <v>13470882.949999999</v>
      </c>
      <c r="X75" s="195">
        <f t="shared" si="9"/>
        <v>53629590.410000004</v>
      </c>
      <c r="Y75" s="195">
        <f t="shared" si="9"/>
        <v>167903052.39999998</v>
      </c>
      <c r="Z75" s="195">
        <f t="shared" si="9"/>
        <v>148129216.06000003</v>
      </c>
      <c r="AA75" s="195">
        <f t="shared" si="9"/>
        <v>10740534.199999999</v>
      </c>
      <c r="AB75" s="195">
        <f t="shared" si="9"/>
        <v>928024729.91000009</v>
      </c>
      <c r="AC75" s="195">
        <f t="shared" si="9"/>
        <v>112707033</v>
      </c>
      <c r="AD75" s="195">
        <f t="shared" si="9"/>
        <v>12007024</v>
      </c>
      <c r="AE75" s="195">
        <f t="shared" si="9"/>
        <v>48226324.850000009</v>
      </c>
      <c r="AF75" s="195">
        <f t="shared" si="9"/>
        <v>0</v>
      </c>
      <c r="AG75" s="195">
        <f t="shared" si="9"/>
        <v>206862286.5</v>
      </c>
      <c r="AH75" s="195">
        <f t="shared" si="9"/>
        <v>0</v>
      </c>
      <c r="AI75" s="195">
        <f t="shared" si="9"/>
        <v>0</v>
      </c>
      <c r="AJ75" s="195">
        <f t="shared" si="9"/>
        <v>100512682.58000001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6602614</v>
      </c>
      <c r="AT75" s="195">
        <f t="shared" si="9"/>
        <v>18768771.560000002</v>
      </c>
      <c r="AU75" s="195">
        <f t="shared" si="9"/>
        <v>0</v>
      </c>
      <c r="AV75" s="195">
        <f t="shared" si="9"/>
        <v>20360806.169999998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4323112340.3099995</v>
      </c>
      <c r="CF75" s="251"/>
    </row>
    <row r="76" spans="1:84" ht="12.6" customHeight="1" x14ac:dyDescent="0.25">
      <c r="A76" s="171" t="s">
        <v>248</v>
      </c>
      <c r="B76" s="175"/>
      <c r="C76" s="184">
        <v>85985.776013000024</v>
      </c>
      <c r="D76" s="184">
        <v>0</v>
      </c>
      <c r="E76" s="185">
        <v>300867.65681999945</v>
      </c>
      <c r="F76" s="185">
        <v>0</v>
      </c>
      <c r="G76" s="184">
        <v>0</v>
      </c>
      <c r="H76" s="184">
        <v>14173.486652999998</v>
      </c>
      <c r="I76" s="185">
        <v>0</v>
      </c>
      <c r="J76" s="185">
        <v>4672.2905860000001</v>
      </c>
      <c r="K76" s="185">
        <v>0</v>
      </c>
      <c r="L76" s="185">
        <v>0</v>
      </c>
      <c r="M76" s="185">
        <v>0</v>
      </c>
      <c r="N76" s="185">
        <v>0</v>
      </c>
      <c r="O76" s="185">
        <v>35578.383605000025</v>
      </c>
      <c r="P76" s="185">
        <v>141333.0498119999</v>
      </c>
      <c r="Q76" s="185">
        <v>40653.674992</v>
      </c>
      <c r="R76" s="185">
        <v>4541.6167149999992</v>
      </c>
      <c r="S76" s="185">
        <v>23615.158303999997</v>
      </c>
      <c r="T76" s="185">
        <v>1480.3605969999999</v>
      </c>
      <c r="U76" s="185">
        <v>20844.958324999992</v>
      </c>
      <c r="V76" s="185">
        <v>5507.8929520000002</v>
      </c>
      <c r="W76" s="185">
        <v>0</v>
      </c>
      <c r="X76" s="185">
        <v>0</v>
      </c>
      <c r="Y76" s="185">
        <v>77008.997650000063</v>
      </c>
      <c r="Z76" s="185">
        <v>145558.96102400005</v>
      </c>
      <c r="AA76" s="185">
        <v>4248.0848770000002</v>
      </c>
      <c r="AB76" s="185">
        <v>22926.698597999992</v>
      </c>
      <c r="AC76" s="185">
        <v>4293.8314970000001</v>
      </c>
      <c r="AD76" s="185">
        <v>3668.771221</v>
      </c>
      <c r="AE76" s="185">
        <v>15782.798903999999</v>
      </c>
      <c r="AF76" s="185">
        <v>0</v>
      </c>
      <c r="AG76" s="185">
        <v>33365.323618999988</v>
      </c>
      <c r="AH76" s="185">
        <v>0</v>
      </c>
      <c r="AI76" s="185">
        <v>0</v>
      </c>
      <c r="AJ76" s="185">
        <v>18225.883631000012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19972.866305000014</v>
      </c>
      <c r="AU76" s="185">
        <v>0</v>
      </c>
      <c r="AV76" s="185">
        <v>20002.789977</v>
      </c>
      <c r="AW76" s="185">
        <v>0</v>
      </c>
      <c r="AX76" s="185">
        <v>0</v>
      </c>
      <c r="AY76" s="185">
        <v>27339.578941000003</v>
      </c>
      <c r="AZ76" s="185">
        <v>10025.183228</v>
      </c>
      <c r="BA76" s="185">
        <v>2132.3306499999999</v>
      </c>
      <c r="BB76" s="185">
        <v>250.47619500000002</v>
      </c>
      <c r="BC76" s="185">
        <v>274.80263300000001</v>
      </c>
      <c r="BD76" s="185">
        <v>36257.263433</v>
      </c>
      <c r="BE76" s="185">
        <v>1037021.7147939974</v>
      </c>
      <c r="BF76" s="185">
        <v>23249.400626000002</v>
      </c>
      <c r="BG76" s="185">
        <v>0</v>
      </c>
      <c r="BH76" s="185">
        <v>0</v>
      </c>
      <c r="BI76" s="185">
        <v>0</v>
      </c>
      <c r="BJ76" s="185">
        <v>2563.6405380000006</v>
      </c>
      <c r="BK76" s="185">
        <v>0</v>
      </c>
      <c r="BL76" s="185">
        <v>5160.1110060000001</v>
      </c>
      <c r="BM76" s="185">
        <v>0</v>
      </c>
      <c r="BN76" s="185">
        <v>12432.747069999998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4283.6057799999999</v>
      </c>
      <c r="BT76" s="185">
        <v>0</v>
      </c>
      <c r="BU76" s="185">
        <v>0</v>
      </c>
      <c r="BV76" s="185">
        <v>0</v>
      </c>
      <c r="BW76" s="185">
        <v>65376.547312999959</v>
      </c>
      <c r="BX76" s="185">
        <v>0</v>
      </c>
      <c r="BY76" s="185">
        <v>189.01426599999999</v>
      </c>
      <c r="BZ76" s="185">
        <v>0</v>
      </c>
      <c r="CA76" s="185">
        <v>16492.78643</v>
      </c>
      <c r="CB76" s="185">
        <v>0</v>
      </c>
      <c r="CC76" s="185">
        <v>912784.87623700011</v>
      </c>
      <c r="CD76" s="248" t="s">
        <v>221</v>
      </c>
      <c r="CE76" s="195">
        <f t="shared" si="8"/>
        <v>3200143.391816997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192204.74155412696</v>
      </c>
      <c r="D77" s="184">
        <v>0</v>
      </c>
      <c r="E77" s="184">
        <v>490987.93461391848</v>
      </c>
      <c r="F77" s="184">
        <v>0</v>
      </c>
      <c r="G77" s="184">
        <v>3140.3238319546031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>
        <v>0</v>
      </c>
      <c r="BB77" s="184">
        <v>0</v>
      </c>
      <c r="BC77" s="184">
        <v>0</v>
      </c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686333.00000000012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10900.758935193708</v>
      </c>
      <c r="D78" s="184">
        <v>0</v>
      </c>
      <c r="E78" s="184">
        <v>37849.192823735873</v>
      </c>
      <c r="F78" s="184">
        <v>0</v>
      </c>
      <c r="G78" s="184">
        <v>0</v>
      </c>
      <c r="H78" s="184">
        <v>1651.8795846099877</v>
      </c>
      <c r="I78" s="184">
        <v>0</v>
      </c>
      <c r="J78" s="184">
        <v>544.5421879128952</v>
      </c>
      <c r="K78" s="184">
        <v>0</v>
      </c>
      <c r="L78" s="184">
        <v>0</v>
      </c>
      <c r="M78" s="184">
        <v>0</v>
      </c>
      <c r="N78" s="184">
        <v>0</v>
      </c>
      <c r="O78" s="184">
        <v>4510.4132446663953</v>
      </c>
      <c r="P78" s="184">
        <v>17702.375569881588</v>
      </c>
      <c r="Q78" s="184">
        <v>5139.282078352795</v>
      </c>
      <c r="R78" s="184">
        <v>575.75882060745096</v>
      </c>
      <c r="S78" s="184">
        <v>2993.7875753941275</v>
      </c>
      <c r="T78" s="184">
        <v>185.70406272145939</v>
      </c>
      <c r="U78" s="184">
        <v>2609.052345033565</v>
      </c>
      <c r="V78" s="184">
        <v>666.51026315741353</v>
      </c>
      <c r="W78" s="184">
        <v>0</v>
      </c>
      <c r="X78" s="184">
        <v>0</v>
      </c>
      <c r="Y78" s="184">
        <v>9544.42961476247</v>
      </c>
      <c r="Z78" s="184">
        <v>18370.974009894253</v>
      </c>
      <c r="AA78" s="184">
        <v>538.5466216344654</v>
      </c>
      <c r="AB78" s="184">
        <v>2855.7209201080509</v>
      </c>
      <c r="AC78" s="184">
        <v>544.34610266310108</v>
      </c>
      <c r="AD78" s="184">
        <v>465.10472455875617</v>
      </c>
      <c r="AE78" s="184">
        <v>1939.0104435407834</v>
      </c>
      <c r="AF78" s="184">
        <v>0</v>
      </c>
      <c r="AG78" s="184">
        <v>4078.2496428364984</v>
      </c>
      <c r="AH78" s="184">
        <v>0</v>
      </c>
      <c r="AI78" s="184">
        <v>0</v>
      </c>
      <c r="AJ78" s="184">
        <v>2133.116780290351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2532.0397271607067</v>
      </c>
      <c r="AU78" s="184">
        <v>0</v>
      </c>
      <c r="AV78" s="184">
        <v>2534.4583636174366</v>
      </c>
      <c r="AW78" s="184"/>
      <c r="AX78" s="248" t="s">
        <v>221</v>
      </c>
      <c r="AY78" s="248" t="s">
        <v>221</v>
      </c>
      <c r="AZ78" s="248" t="s">
        <v>221</v>
      </c>
      <c r="BA78" s="184">
        <v>267.85603366605397</v>
      </c>
      <c r="BB78" s="184">
        <v>30.413082284563064</v>
      </c>
      <c r="BC78" s="184">
        <v>34.837823137592139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>
        <v>0</v>
      </c>
      <c r="BL78" s="184">
        <v>651.3750582533446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533.87783354208955</v>
      </c>
      <c r="BT78" s="184">
        <v>0</v>
      </c>
      <c r="BU78" s="184">
        <v>0</v>
      </c>
      <c r="BV78" s="184">
        <v>0</v>
      </c>
      <c r="BW78" s="184">
        <v>8259.956853431815</v>
      </c>
      <c r="BX78" s="184">
        <v>0</v>
      </c>
      <c r="BY78" s="184">
        <v>22.029075473772327</v>
      </c>
      <c r="BZ78" s="184">
        <v>0</v>
      </c>
      <c r="CA78" s="184">
        <v>2088.7976483549046</v>
      </c>
      <c r="CB78" s="184">
        <v>0</v>
      </c>
      <c r="CC78" s="248" t="s">
        <v>221</v>
      </c>
      <c r="CD78" s="248" t="s">
        <v>221</v>
      </c>
      <c r="CE78" s="195">
        <f t="shared" si="8"/>
        <v>142754.39785047827</v>
      </c>
      <c r="CF78" s="195"/>
    </row>
    <row r="79" spans="1:84" ht="12.6" customHeight="1" x14ac:dyDescent="0.25">
      <c r="A79" s="171" t="s">
        <v>251</v>
      </c>
      <c r="B79" s="175"/>
      <c r="C79" s="225">
        <v>1292872.2324545369</v>
      </c>
      <c r="D79" s="225">
        <v>0</v>
      </c>
      <c r="E79" s="184">
        <v>3116124.8442935627</v>
      </c>
      <c r="F79" s="184">
        <v>0</v>
      </c>
      <c r="G79" s="184">
        <v>21123.503251900696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 t="shared" si="8"/>
        <v>4430120.58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192.04999999999998</v>
      </c>
      <c r="D80" s="187">
        <v>0</v>
      </c>
      <c r="E80" s="187">
        <v>579.24999999999977</v>
      </c>
      <c r="F80" s="187">
        <v>0</v>
      </c>
      <c r="G80" s="187">
        <v>0</v>
      </c>
      <c r="H80" s="187">
        <v>28.03</v>
      </c>
      <c r="I80" s="187">
        <v>0</v>
      </c>
      <c r="J80" s="187">
        <v>40.08</v>
      </c>
      <c r="K80" s="187">
        <v>0</v>
      </c>
      <c r="L80" s="187">
        <v>0</v>
      </c>
      <c r="M80" s="187">
        <v>0</v>
      </c>
      <c r="N80" s="187">
        <v>0</v>
      </c>
      <c r="O80" s="187">
        <v>96.76</v>
      </c>
      <c r="P80" s="187">
        <v>143.19</v>
      </c>
      <c r="Q80" s="187">
        <v>67.73</v>
      </c>
      <c r="R80" s="187">
        <v>0.01</v>
      </c>
      <c r="S80" s="187">
        <v>0.03</v>
      </c>
      <c r="T80" s="187">
        <v>19.84</v>
      </c>
      <c r="U80" s="187">
        <v>0</v>
      </c>
      <c r="V80" s="187">
        <v>1.69</v>
      </c>
      <c r="W80" s="187">
        <v>0</v>
      </c>
      <c r="X80" s="187">
        <v>7.0000000000000007E-2</v>
      </c>
      <c r="Y80" s="187">
        <v>6.67</v>
      </c>
      <c r="Z80" s="187">
        <v>91.86999999999999</v>
      </c>
      <c r="AA80" s="187">
        <v>0</v>
      </c>
      <c r="AB80" s="187">
        <v>0.01</v>
      </c>
      <c r="AC80" s="187">
        <v>0</v>
      </c>
      <c r="AD80" s="187">
        <v>13.04</v>
      </c>
      <c r="AE80" s="187">
        <v>0</v>
      </c>
      <c r="AF80" s="187">
        <v>0</v>
      </c>
      <c r="AG80" s="187">
        <v>74.37</v>
      </c>
      <c r="AH80" s="187">
        <v>0</v>
      </c>
      <c r="AI80" s="187">
        <v>0</v>
      </c>
      <c r="AJ80" s="187">
        <v>38.32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4.5999999999999996</v>
      </c>
      <c r="AU80" s="187">
        <v>0</v>
      </c>
      <c r="AV80" s="187">
        <v>12.120000000000001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1409.7299999999993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1276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30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26" t="s">
        <v>1274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37376</v>
      </c>
      <c r="D111" s="174">
        <v>174551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8478</v>
      </c>
      <c r="D114" s="174">
        <v>12868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50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351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19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126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22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28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9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659</v>
      </c>
    </row>
    <row r="128" spans="1:5" ht="12.6" customHeight="1" x14ac:dyDescent="0.25">
      <c r="A128" s="173" t="s">
        <v>292</v>
      </c>
      <c r="B128" s="172" t="s">
        <v>256</v>
      </c>
      <c r="C128" s="189">
        <v>830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92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13109.18</v>
      </c>
      <c r="C138" s="189">
        <v>7087.2899999999991</v>
      </c>
      <c r="D138" s="174">
        <v>17185.509999999998</v>
      </c>
      <c r="E138" s="175">
        <f>SUM(B138:D138)</f>
        <v>37381.979999999996</v>
      </c>
    </row>
    <row r="139" spans="1:6" ht="12.6" customHeight="1" x14ac:dyDescent="0.25">
      <c r="A139" s="173" t="s">
        <v>215</v>
      </c>
      <c r="B139" s="174">
        <v>63930</v>
      </c>
      <c r="C139" s="189">
        <v>45173</v>
      </c>
      <c r="D139" s="174">
        <v>65456</v>
      </c>
      <c r="E139" s="175">
        <f>SUM(B139:D139)</f>
        <v>174559</v>
      </c>
    </row>
    <row r="140" spans="1:6" ht="12.6" customHeight="1" x14ac:dyDescent="0.25">
      <c r="A140" s="173" t="s">
        <v>298</v>
      </c>
      <c r="B140" s="174">
        <v>107965.87062250296</v>
      </c>
      <c r="C140" s="174">
        <v>40790.2113095116</v>
      </c>
      <c r="D140" s="174">
        <v>162317.87806798553</v>
      </c>
      <c r="E140" s="175">
        <f>SUM(B140:D140)</f>
        <v>311073.96000000008</v>
      </c>
    </row>
    <row r="141" spans="1:6" ht="12.6" customHeight="1" x14ac:dyDescent="0.25">
      <c r="A141" s="173" t="s">
        <v>245</v>
      </c>
      <c r="B141" s="174">
        <v>942710554.1099999</v>
      </c>
      <c r="C141" s="189">
        <v>441304046.68000013</v>
      </c>
      <c r="D141" s="174">
        <v>1032962745.5299999</v>
      </c>
      <c r="E141" s="175">
        <f>SUM(B141:D141)</f>
        <v>2416977346.3199997</v>
      </c>
      <c r="F141" s="199"/>
    </row>
    <row r="142" spans="1:6" ht="12.6" customHeight="1" x14ac:dyDescent="0.25">
      <c r="A142" s="173" t="s">
        <v>246</v>
      </c>
      <c r="B142" s="174">
        <v>684287194.69000006</v>
      </c>
      <c r="C142" s="189">
        <v>235258781.47999999</v>
      </c>
      <c r="D142" s="174">
        <v>986589017.82000005</v>
      </c>
      <c r="E142" s="175">
        <f>SUM(B142:D142)</f>
        <v>1906134993.9900002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27744278.09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31500164.939999998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2906244.2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62150687.230000004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35681450.13000001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3372491.34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39053941.470000014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1353866.5899999999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36690613.450000003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38044480.040000007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600000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21110006.690000001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21710006.690000001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130990502.32000001</v>
      </c>
      <c r="C195" s="189">
        <v>0</v>
      </c>
      <c r="D195" s="174">
        <v>0</v>
      </c>
      <c r="E195" s="175">
        <f t="shared" ref="E195:E203" si="10">SUM(B195:C195)-D195</f>
        <v>130990502.32000001</v>
      </c>
    </row>
    <row r="196" spans="1:8" ht="12.6" customHeight="1" x14ac:dyDescent="0.25">
      <c r="A196" s="173" t="s">
        <v>333</v>
      </c>
      <c r="B196" s="174">
        <v>1105315.6700000002</v>
      </c>
      <c r="C196" s="189">
        <v>0</v>
      </c>
      <c r="D196" s="174">
        <v>0</v>
      </c>
      <c r="E196" s="175">
        <f t="shared" si="10"/>
        <v>1105315.6700000002</v>
      </c>
    </row>
    <row r="197" spans="1:8" ht="12.6" customHeight="1" x14ac:dyDescent="0.25">
      <c r="A197" s="173" t="s">
        <v>334</v>
      </c>
      <c r="B197" s="174">
        <v>244875408.21000001</v>
      </c>
      <c r="C197" s="189">
        <v>29848687.900000002</v>
      </c>
      <c r="D197" s="174">
        <v>16261669.980000006</v>
      </c>
      <c r="E197" s="175">
        <f t="shared" si="10"/>
        <v>258462426.13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10898944.870000001</v>
      </c>
      <c r="C199" s="189">
        <v>279056.63</v>
      </c>
      <c r="D199" s="174">
        <v>0</v>
      </c>
      <c r="E199" s="175">
        <f t="shared" si="10"/>
        <v>11178001.500000002</v>
      </c>
    </row>
    <row r="200" spans="1:8" ht="12.6" customHeight="1" x14ac:dyDescent="0.25">
      <c r="A200" s="173" t="s">
        <v>337</v>
      </c>
      <c r="B200" s="174">
        <v>191247226.28</v>
      </c>
      <c r="C200" s="189">
        <v>10222339.579999998</v>
      </c>
      <c r="D200" s="174">
        <v>-537533.52</v>
      </c>
      <c r="E200" s="175">
        <f t="shared" si="10"/>
        <v>202007099.38000003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19904588.48</v>
      </c>
      <c r="C202" s="189">
        <v>141893.44999999925</v>
      </c>
      <c r="D202" s="174">
        <v>0</v>
      </c>
      <c r="E202" s="175">
        <f t="shared" si="10"/>
        <v>20046481.93</v>
      </c>
    </row>
    <row r="203" spans="1:8" ht="12.6" customHeight="1" x14ac:dyDescent="0.25">
      <c r="A203" s="173" t="s">
        <v>340</v>
      </c>
      <c r="B203" s="174">
        <v>123463924.09</v>
      </c>
      <c r="C203" s="189">
        <v>-36845849.219999976</v>
      </c>
      <c r="D203" s="174">
        <v>-3469689.3800000036</v>
      </c>
      <c r="E203" s="175">
        <f t="shared" si="10"/>
        <v>90087764.250000045</v>
      </c>
    </row>
    <row r="204" spans="1:8" ht="12.6" customHeight="1" x14ac:dyDescent="0.25">
      <c r="A204" s="173" t="s">
        <v>203</v>
      </c>
      <c r="B204" s="175">
        <f>SUM(B195:B203)</f>
        <v>722485909.92000008</v>
      </c>
      <c r="C204" s="191">
        <f>SUM(C195:C203)</f>
        <v>3646128.3400000259</v>
      </c>
      <c r="D204" s="175">
        <f>SUM(D195:D203)</f>
        <v>12254447.080000002</v>
      </c>
      <c r="E204" s="175">
        <f>SUM(E195:E203)</f>
        <v>713877591.17999995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11017395.16</v>
      </c>
      <c r="C209" s="189">
        <v>1673658.62</v>
      </c>
      <c r="D209" s="174">
        <v>0</v>
      </c>
      <c r="E209" s="175">
        <f t="shared" ref="E209:E216" si="11">SUM(B209:C209)-D209</f>
        <v>12691053.780000001</v>
      </c>
      <c r="H209" s="258"/>
    </row>
    <row r="210" spans="1:8" ht="12.6" customHeight="1" x14ac:dyDescent="0.25">
      <c r="A210" s="173" t="s">
        <v>334</v>
      </c>
      <c r="B210" s="174">
        <v>79276532.569999993</v>
      </c>
      <c r="C210" s="189">
        <v>14318594.229999989</v>
      </c>
      <c r="D210" s="174">
        <v>16212128.600000001</v>
      </c>
      <c r="E210" s="175">
        <f t="shared" si="11"/>
        <v>77382998.199999988</v>
      </c>
      <c r="H210" s="258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8"/>
    </row>
    <row r="212" spans="1:8" ht="12.6" customHeight="1" x14ac:dyDescent="0.25">
      <c r="A212" s="173" t="s">
        <v>336</v>
      </c>
      <c r="B212" s="174">
        <v>3342389.4699999997</v>
      </c>
      <c r="C212" s="189">
        <v>867394.39000000106</v>
      </c>
      <c r="D212" s="174">
        <v>0</v>
      </c>
      <c r="E212" s="175">
        <f t="shared" si="11"/>
        <v>4209783.8600000013</v>
      </c>
      <c r="H212" s="258"/>
    </row>
    <row r="213" spans="1:8" ht="12.6" customHeight="1" x14ac:dyDescent="0.25">
      <c r="A213" s="173" t="s">
        <v>337</v>
      </c>
      <c r="B213" s="174">
        <v>131136750.94</v>
      </c>
      <c r="C213" s="189">
        <v>18197367.190000907</v>
      </c>
      <c r="D213" s="174">
        <v>91680.78</v>
      </c>
      <c r="E213" s="175">
        <f t="shared" si="11"/>
        <v>149242437.35000089</v>
      </c>
      <c r="H213" s="258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224773068.13999999</v>
      </c>
      <c r="C217" s="191">
        <f>SUM(C208:C216)</f>
        <v>35057014.430000901</v>
      </c>
      <c r="D217" s="175">
        <f>SUM(D208:D216)</f>
        <v>16303809.380000001</v>
      </c>
      <c r="E217" s="175">
        <f>SUM(E208:E216)</f>
        <v>243526273.19000089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3" t="s">
        <v>1255</v>
      </c>
      <c r="C220" s="283"/>
      <c r="D220" s="208"/>
      <c r="E220" s="208"/>
    </row>
    <row r="221" spans="1:8" ht="12.6" customHeight="1" x14ac:dyDescent="0.25">
      <c r="A221" s="269" t="s">
        <v>1255</v>
      </c>
      <c r="B221" s="208"/>
      <c r="C221" s="189">
        <v>14709774.400000002</v>
      </c>
      <c r="D221" s="172">
        <f>C221</f>
        <v>14709774.400000002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1287834498.0999999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528311587.72000009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97988.319999999992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-645300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1050081319.48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103098955.94999997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2968779049.5699997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1285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14926355.969999999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19402114.600000005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34328470.570000008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3017817294.54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-65855.97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575957819.23000002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402010487.43000001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485785842.96999991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19179220.760000002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2243171.83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681089711.38999987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130990502.32000001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1105315.6700000002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258462426.13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11178001.5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202007099.38000003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20046481.93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90087764.250000015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713877591.17999995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243526273.19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470351317.98999995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85565439.679999992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85565439.679999992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4290540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600000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4890540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1241897009.0599999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38852012.980000004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35482575.780000001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32433673.25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106768262.01000001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205443.28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205443.28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520312870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5760323.2999999998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526073193.30000001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526073193.30000001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608850110.46999979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1241897009.0599999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1241897009.0599999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2416977346.3200006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1906134993.9899993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4323112340.3099995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14709774.400000002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2968779049.5699997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34328470.57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3017817294.54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1305295045.7699995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72826604.599999964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72826604.599999964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1378121650.3699994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407554839.36000007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62150687.229999982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27832260.850000009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261347073.80999985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11100094.220000001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84144672.640000075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35057015.049999997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39053941.470000006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38044480.039999999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21710006.690000001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417682549.72015554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1405677621.0801556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-27555970.710156202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-27555970.710156202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-27555970.710156202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Swedish Health Services, DBA Swedish Medical Center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37376</v>
      </c>
      <c r="C414" s="194">
        <f>E138</f>
        <v>37381.979999999996</v>
      </c>
      <c r="D414" s="179"/>
    </row>
    <row r="415" spans="1:5" ht="12.6" customHeight="1" x14ac:dyDescent="0.25">
      <c r="A415" s="179" t="s">
        <v>464</v>
      </c>
      <c r="B415" s="179">
        <f>D111</f>
        <v>174551</v>
      </c>
      <c r="C415" s="179">
        <f>E139</f>
        <v>174559</v>
      </c>
      <c r="D415" s="194">
        <f>SUM(C59:H59)+N59</f>
        <v>174551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8478</v>
      </c>
    </row>
    <row r="424" spans="1:7" ht="12.6" customHeight="1" x14ac:dyDescent="0.25">
      <c r="A424" s="179" t="s">
        <v>1244</v>
      </c>
      <c r="B424" s="179">
        <f>D114</f>
        <v>12868</v>
      </c>
      <c r="D424" s="179">
        <f>J59</f>
        <v>12868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407554839.36000007</v>
      </c>
      <c r="C427" s="179">
        <f t="shared" ref="C427:C434" si="13">CE61</f>
        <v>407554839.3599999</v>
      </c>
      <c r="D427" s="179"/>
    </row>
    <row r="428" spans="1:7" ht="12.6" customHeight="1" x14ac:dyDescent="0.25">
      <c r="A428" s="179" t="s">
        <v>3</v>
      </c>
      <c r="B428" s="179">
        <f t="shared" si="12"/>
        <v>62150687.229999982</v>
      </c>
      <c r="C428" s="179">
        <f t="shared" si="13"/>
        <v>62150689</v>
      </c>
      <c r="D428" s="179">
        <f>D173</f>
        <v>62150687.230000004</v>
      </c>
    </row>
    <row r="429" spans="1:7" ht="12.6" customHeight="1" x14ac:dyDescent="0.25">
      <c r="A429" s="179" t="s">
        <v>236</v>
      </c>
      <c r="B429" s="179">
        <f t="shared" si="12"/>
        <v>27832260.850000009</v>
      </c>
      <c r="C429" s="179">
        <f t="shared" si="13"/>
        <v>27832260.850000001</v>
      </c>
      <c r="D429" s="179"/>
    </row>
    <row r="430" spans="1:7" ht="12.6" customHeight="1" x14ac:dyDescent="0.25">
      <c r="A430" s="179" t="s">
        <v>237</v>
      </c>
      <c r="B430" s="179">
        <f t="shared" si="12"/>
        <v>261347073.80999985</v>
      </c>
      <c r="C430" s="179">
        <f t="shared" si="13"/>
        <v>261347073.80999997</v>
      </c>
      <c r="D430" s="179"/>
    </row>
    <row r="431" spans="1:7" ht="12.6" customHeight="1" x14ac:dyDescent="0.25">
      <c r="A431" s="179" t="s">
        <v>444</v>
      </c>
      <c r="B431" s="179">
        <f t="shared" si="12"/>
        <v>11100094.220000001</v>
      </c>
      <c r="C431" s="179">
        <f t="shared" si="13"/>
        <v>11100094.219999999</v>
      </c>
      <c r="D431" s="179"/>
    </row>
    <row r="432" spans="1:7" ht="12.6" customHeight="1" x14ac:dyDescent="0.25">
      <c r="A432" s="179" t="s">
        <v>445</v>
      </c>
      <c r="B432" s="179">
        <f t="shared" si="12"/>
        <v>84144672.640000075</v>
      </c>
      <c r="C432" s="179">
        <f t="shared" si="13"/>
        <v>84144672.639999986</v>
      </c>
      <c r="D432" s="179"/>
    </row>
    <row r="433" spans="1:7" ht="12.6" customHeight="1" x14ac:dyDescent="0.25">
      <c r="A433" s="179" t="s">
        <v>6</v>
      </c>
      <c r="B433" s="179">
        <f t="shared" si="12"/>
        <v>35057015.049999997</v>
      </c>
      <c r="C433" s="179">
        <f t="shared" si="13"/>
        <v>35057014</v>
      </c>
      <c r="D433" s="179">
        <f>C217</f>
        <v>35057014.430000901</v>
      </c>
    </row>
    <row r="434" spans="1:7" ht="12.6" customHeight="1" x14ac:dyDescent="0.25">
      <c r="A434" s="179" t="s">
        <v>474</v>
      </c>
      <c r="B434" s="179">
        <f t="shared" si="12"/>
        <v>39053941.470000006</v>
      </c>
      <c r="C434" s="179">
        <f t="shared" si="13"/>
        <v>39053941.469999999</v>
      </c>
      <c r="D434" s="179">
        <f>D177</f>
        <v>39053941.470000014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38044480.039999999</v>
      </c>
      <c r="C436" s="179"/>
      <c r="D436" s="179">
        <f>D186</f>
        <v>38044480.040000007</v>
      </c>
    </row>
    <row r="437" spans="1:7" ht="12.6" customHeight="1" x14ac:dyDescent="0.25">
      <c r="A437" s="194" t="s">
        <v>449</v>
      </c>
      <c r="B437" s="194">
        <f t="shared" si="12"/>
        <v>21710006.690000001</v>
      </c>
      <c r="C437" s="194"/>
      <c r="D437" s="194">
        <f>D190</f>
        <v>21710006.690000001</v>
      </c>
    </row>
    <row r="438" spans="1:7" ht="12.6" customHeight="1" x14ac:dyDescent="0.25">
      <c r="A438" s="194" t="s">
        <v>476</v>
      </c>
      <c r="B438" s="194">
        <f>C386+C387+C388</f>
        <v>59754486.730000004</v>
      </c>
      <c r="C438" s="194">
        <f>CD69</f>
        <v>59754486.729999989</v>
      </c>
      <c r="D438" s="194">
        <f>D181+D186+D190</f>
        <v>59754486.730000004</v>
      </c>
    </row>
    <row r="439" spans="1:7" ht="12.6" customHeight="1" x14ac:dyDescent="0.25">
      <c r="A439" s="179" t="s">
        <v>451</v>
      </c>
      <c r="B439" s="194">
        <f>C389</f>
        <v>417682549.72015554</v>
      </c>
      <c r="C439" s="194">
        <f>SUM(C69:CC69)</f>
        <v>417682549.72015464</v>
      </c>
      <c r="D439" s="179"/>
    </row>
    <row r="440" spans="1:7" ht="12.6" customHeight="1" x14ac:dyDescent="0.25">
      <c r="A440" s="179" t="s">
        <v>477</v>
      </c>
      <c r="B440" s="194">
        <f>B438+B439</f>
        <v>477437036.45015556</v>
      </c>
      <c r="C440" s="194">
        <f>CE69</f>
        <v>477437036.45015466</v>
      </c>
      <c r="D440" s="179"/>
    </row>
    <row r="441" spans="1:7" ht="12.6" customHeight="1" x14ac:dyDescent="0.25">
      <c r="A441" s="179" t="s">
        <v>478</v>
      </c>
      <c r="B441" s="179">
        <f>D390</f>
        <v>1405677621.0801556</v>
      </c>
      <c r="C441" s="179">
        <f>SUM(C427:C437)+C440</f>
        <v>1405677621.8001547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14709774.400000002</v>
      </c>
      <c r="C444" s="179">
        <f>C363</f>
        <v>14709774.400000002</v>
      </c>
      <c r="D444" s="179"/>
    </row>
    <row r="445" spans="1:7" ht="12.6" customHeight="1" x14ac:dyDescent="0.25">
      <c r="A445" s="179" t="s">
        <v>343</v>
      </c>
      <c r="B445" s="179">
        <f>D229</f>
        <v>2968779049.5699997</v>
      </c>
      <c r="C445" s="179">
        <f>C364</f>
        <v>2968779049.5699997</v>
      </c>
      <c r="D445" s="179"/>
    </row>
    <row r="446" spans="1:7" ht="12.6" customHeight="1" x14ac:dyDescent="0.25">
      <c r="A446" s="179" t="s">
        <v>351</v>
      </c>
      <c r="B446" s="179">
        <f>D236</f>
        <v>34328470.570000008</v>
      </c>
      <c r="C446" s="179">
        <f>C365</f>
        <v>34328470.57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3017817294.54</v>
      </c>
      <c r="C448" s="179">
        <f>D367</f>
        <v>3017817294.54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1285</v>
      </c>
    </row>
    <row r="454" spans="1:7" ht="12.6" customHeight="1" x14ac:dyDescent="0.25">
      <c r="A454" s="179" t="s">
        <v>168</v>
      </c>
      <c r="B454" s="179">
        <f>C233</f>
        <v>14926355.969999999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19402114.600000005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72826604.599999964</v>
      </c>
      <c r="C458" s="194">
        <f>CE70</f>
        <v>72826604.599999994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2416977346.3200006</v>
      </c>
      <c r="C463" s="194">
        <f>CE73</f>
        <v>2416977346.3200002</v>
      </c>
      <c r="D463" s="194">
        <f>E141+E147+E153</f>
        <v>2416977346.3199997</v>
      </c>
    </row>
    <row r="464" spans="1:7" ht="12.6" customHeight="1" x14ac:dyDescent="0.25">
      <c r="A464" s="179" t="s">
        <v>246</v>
      </c>
      <c r="B464" s="194">
        <f>C360</f>
        <v>1906134993.9899993</v>
      </c>
      <c r="C464" s="194">
        <f>CE74</f>
        <v>1906134993.99</v>
      </c>
      <c r="D464" s="194">
        <f>E142+E148+E154</f>
        <v>1906134993.9900002</v>
      </c>
    </row>
    <row r="465" spans="1:7" ht="12.6" customHeight="1" x14ac:dyDescent="0.25">
      <c r="A465" s="179" t="s">
        <v>247</v>
      </c>
      <c r="B465" s="194">
        <f>D361</f>
        <v>4323112340.3099995</v>
      </c>
      <c r="C465" s="194">
        <f>CE75</f>
        <v>4323112340.3099995</v>
      </c>
      <c r="D465" s="194">
        <f>D463+D464</f>
        <v>4323112340.3099995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130990502.32000001</v>
      </c>
      <c r="C468" s="179">
        <f>E195</f>
        <v>130990502.32000001</v>
      </c>
      <c r="D468" s="179"/>
    </row>
    <row r="469" spans="1:7" ht="12.6" customHeight="1" x14ac:dyDescent="0.25">
      <c r="A469" s="179" t="s">
        <v>333</v>
      </c>
      <c r="B469" s="179">
        <f t="shared" si="14"/>
        <v>1105315.6700000002</v>
      </c>
      <c r="C469" s="179">
        <f>E196</f>
        <v>1105315.6700000002</v>
      </c>
      <c r="D469" s="179"/>
    </row>
    <row r="470" spans="1:7" ht="12.6" customHeight="1" x14ac:dyDescent="0.25">
      <c r="A470" s="179" t="s">
        <v>334</v>
      </c>
      <c r="B470" s="179">
        <f t="shared" si="14"/>
        <v>258462426.13</v>
      </c>
      <c r="C470" s="179">
        <f>E197</f>
        <v>258462426.13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11178001.5</v>
      </c>
      <c r="C472" s="179">
        <f>E199</f>
        <v>11178001.500000002</v>
      </c>
      <c r="D472" s="179"/>
    </row>
    <row r="473" spans="1:7" ht="12.6" customHeight="1" x14ac:dyDescent="0.25">
      <c r="A473" s="179" t="s">
        <v>495</v>
      </c>
      <c r="B473" s="179">
        <f t="shared" si="14"/>
        <v>202007099.38000003</v>
      </c>
      <c r="C473" s="179">
        <f>SUM(E200:E201)</f>
        <v>202007099.38000003</v>
      </c>
      <c r="D473" s="179"/>
    </row>
    <row r="474" spans="1:7" ht="12.6" customHeight="1" x14ac:dyDescent="0.25">
      <c r="A474" s="179" t="s">
        <v>339</v>
      </c>
      <c r="B474" s="179">
        <f t="shared" si="14"/>
        <v>20046481.93</v>
      </c>
      <c r="C474" s="179">
        <f>E202</f>
        <v>20046481.93</v>
      </c>
      <c r="D474" s="179"/>
    </row>
    <row r="475" spans="1:7" ht="12.6" customHeight="1" x14ac:dyDescent="0.25">
      <c r="A475" s="179" t="s">
        <v>340</v>
      </c>
      <c r="B475" s="179">
        <f t="shared" si="14"/>
        <v>90087764.250000015</v>
      </c>
      <c r="C475" s="179">
        <f>E203</f>
        <v>90087764.250000045</v>
      </c>
      <c r="D475" s="179"/>
    </row>
    <row r="476" spans="1:7" ht="12.6" customHeight="1" x14ac:dyDescent="0.25">
      <c r="A476" s="179" t="s">
        <v>203</v>
      </c>
      <c r="B476" s="179">
        <f>D275</f>
        <v>713877591.17999995</v>
      </c>
      <c r="C476" s="179">
        <f>E204</f>
        <v>713877591.17999995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243526273.19</v>
      </c>
      <c r="C478" s="179">
        <f>E217</f>
        <v>243526273.19000089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1241897009.0599999</v>
      </c>
    </row>
    <row r="482" spans="1:12" ht="12.6" customHeight="1" x14ac:dyDescent="0.25">
      <c r="A482" s="180" t="s">
        <v>499</v>
      </c>
      <c r="C482" s="180">
        <f>D339</f>
        <v>1241897009.0599999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Health Services, DBA Swedish Medical Center   H-0     FYE 12/31/2018</v>
      </c>
      <c r="B493" s="260" t="str">
        <f>RIGHT('Prior Year'!C82,4)</f>
        <v>2017</v>
      </c>
      <c r="C493" s="260" t="str">
        <f>RIGHT(C82,4)</f>
        <v>2018</v>
      </c>
      <c r="D493" s="260" t="str">
        <f>RIGHT('Prior Year'!C82,4)</f>
        <v>2017</v>
      </c>
      <c r="E493" s="260" t="str">
        <f>RIGHT(C82,4)</f>
        <v>2018</v>
      </c>
      <c r="F493" s="260" t="str">
        <f>RIGHT('Prior Year'!C82,4)</f>
        <v>2017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38148666.199999996</v>
      </c>
      <c r="C496" s="239">
        <f>C71</f>
        <v>41624622.050000004</v>
      </c>
      <c r="D496" s="239">
        <f>'Prior Year'!C59</f>
        <v>27723.902066271989</v>
      </c>
      <c r="E496" s="180">
        <f>C59</f>
        <v>50110.503805740169</v>
      </c>
      <c r="F496" s="262">
        <f t="shared" ref="F496:G511" si="15">IF(B496=0,"",IF(D496=0,"",B496/D496))</f>
        <v>1376.0208108082463</v>
      </c>
      <c r="G496" s="263">
        <f t="shared" si="15"/>
        <v>830.65662662988223</v>
      </c>
      <c r="H496" s="264">
        <f>IF(B496=0,"",IF(C496=0,"",IF(D496=0,"",IF(E496=0,"",IF(G496/F496-1&lt;-0.25,G496/F496-1,IF(G496/F496-1&gt;0.25,G496/F496-1,""))))))</f>
        <v>-0.39633425591726945</v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106508457.30999999</v>
      </c>
      <c r="C498" s="239">
        <f>E71</f>
        <v>110993639.95</v>
      </c>
      <c r="D498" s="239">
        <f>'Prior Year'!E59</f>
        <v>147706.09793372802</v>
      </c>
      <c r="E498" s="180">
        <f>E59</f>
        <v>123621.76920521674</v>
      </c>
      <c r="F498" s="262">
        <f t="shared" si="15"/>
        <v>721.08368442437381</v>
      </c>
      <c r="G498" s="262">
        <f t="shared" si="15"/>
        <v>897.84866098904013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1488757.5399999998</v>
      </c>
      <c r="C500" s="239">
        <f>G71</f>
        <v>1777861.28</v>
      </c>
      <c r="D500" s="239">
        <f>'Prior Year'!G59</f>
        <v>0</v>
      </c>
      <c r="E500" s="180">
        <f>G59</f>
        <v>818.72698904310073</v>
      </c>
      <c r="F500" s="262" t="str">
        <f t="shared" si="15"/>
        <v/>
      </c>
      <c r="G500" s="262">
        <f t="shared" si="15"/>
        <v>2171.494654253308</v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4359381.72</v>
      </c>
      <c r="C501" s="239">
        <f>H71</f>
        <v>5010032.7700000005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8282174.1600000001</v>
      </c>
      <c r="C503" s="239">
        <f>J71</f>
        <v>7963025.6100000003</v>
      </c>
      <c r="D503" s="239">
        <f>'Prior Year'!J59</f>
        <v>13064</v>
      </c>
      <c r="E503" s="180">
        <f>J59</f>
        <v>12868</v>
      </c>
      <c r="F503" s="262">
        <f t="shared" si="15"/>
        <v>633.96924066135944</v>
      </c>
      <c r="G503" s="262">
        <f t="shared" si="15"/>
        <v>618.82387395088597</v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21214763.75</v>
      </c>
      <c r="C508" s="239">
        <f>O71</f>
        <v>22434441.269999996</v>
      </c>
      <c r="D508" s="239">
        <f>'Prior Year'!O59</f>
        <v>8677</v>
      </c>
      <c r="E508" s="180">
        <f>O59</f>
        <v>8478</v>
      </c>
      <c r="F508" s="262">
        <f t="shared" si="15"/>
        <v>2444.942232338366</v>
      </c>
      <c r="G508" s="262">
        <f t="shared" si="15"/>
        <v>2646.1950070771404</v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56080371.830000013</v>
      </c>
      <c r="C509" s="239">
        <f>P71</f>
        <v>60256093.04999999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14592995.070000002</v>
      </c>
      <c r="C510" s="239">
        <f>Q71</f>
        <v>15014930.489999998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7711440.3899999997</v>
      </c>
      <c r="C511" s="239">
        <f>R71</f>
        <v>7384857.9099999992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71937820.74999997</v>
      </c>
      <c r="C512" s="239">
        <f>S71</f>
        <v>74197534.199999988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3941255.3200000003</v>
      </c>
      <c r="C513" s="239">
        <f>T71</f>
        <v>4071867.3499999996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39597679.399999999</v>
      </c>
      <c r="C514" s="239">
        <f>U71</f>
        <v>37346702.469999999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3779122.8299999996</v>
      </c>
      <c r="C515" s="239">
        <f>V71</f>
        <v>3374600.97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1450574.6099999999</v>
      </c>
      <c r="C516" s="239">
        <f>W71</f>
        <v>1785227.55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3390924.1500000004</v>
      </c>
      <c r="C517" s="239">
        <f>X71</f>
        <v>3898229.72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26570585.220000003</v>
      </c>
      <c r="C518" s="239">
        <f>Y71</f>
        <v>28518551.769999996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60464388.550000012</v>
      </c>
      <c r="C519" s="239">
        <f>Z71</f>
        <v>62688159.269999988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2677043.94</v>
      </c>
      <c r="C520" s="239">
        <f>AA71</f>
        <v>3307228.8700000006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108985497.14999999</v>
      </c>
      <c r="C521" s="239">
        <f>AB71</f>
        <v>126331646.23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9514388.4500000011</v>
      </c>
      <c r="C522" s="239">
        <f>AC71</f>
        <v>10529036.9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1991951.7</v>
      </c>
      <c r="C523" s="239">
        <f>AD71</f>
        <v>2694166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9480436.8300000019</v>
      </c>
      <c r="C524" s="239">
        <f>AE71</f>
        <v>9957937.929999996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17479096.540000003</v>
      </c>
      <c r="C526" s="239">
        <f>AG71</f>
        <v>20996742.110000003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8837706.4399999976</v>
      </c>
      <c r="C529" s="239">
        <f>AJ71</f>
        <v>11664060.410000004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20991095.230000004</v>
      </c>
      <c r="C539" s="239">
        <f>AT71</f>
        <v>20102196.270000003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14210138.119999999</v>
      </c>
      <c r="C541" s="239">
        <f>AV71</f>
        <v>15457167.309999999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7581840.6499999994</v>
      </c>
      <c r="C544" s="239">
        <f>AY71</f>
        <v>9361634.839999998</v>
      </c>
      <c r="D544" s="239">
        <f>'Prior Year'!AY59</f>
        <v>651091.99</v>
      </c>
      <c r="E544" s="180">
        <f>AY59</f>
        <v>686333</v>
      </c>
      <c r="F544" s="262">
        <f t="shared" ref="F544:G550" si="19">IF(B544=0,"",IF(D544=0,"",B544/D544))</f>
        <v>11.644807133935098</v>
      </c>
      <c r="G544" s="262">
        <f t="shared" si="19"/>
        <v>13.640076814024676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1964831.7700000005</v>
      </c>
      <c r="C545" s="239">
        <f>AZ71</f>
        <v>1494404.6100000017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758005.14000000013</v>
      </c>
      <c r="C546" s="239">
        <f>BA71</f>
        <v>966540.63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7811196.2300000004</v>
      </c>
      <c r="C547" s="239">
        <f>BB71</f>
        <v>8835977.8599999994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541061.84000000008</v>
      </c>
      <c r="C548" s="239">
        <f>BC71</f>
        <v>570105.8899999999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1212382.6900000002</v>
      </c>
      <c r="C549" s="239">
        <f>BD71</f>
        <v>1143050.2100000002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36611178.20000001</v>
      </c>
      <c r="C550" s="239">
        <f>BE71</f>
        <v>35682731.690000005</v>
      </c>
      <c r="D550" s="239">
        <f>'Prior Year'!BE59</f>
        <v>3200143.3918169965</v>
      </c>
      <c r="E550" s="180">
        <f>BE59</f>
        <v>3200143.3918169965</v>
      </c>
      <c r="F550" s="262">
        <f t="shared" si="19"/>
        <v>11.440480540221261</v>
      </c>
      <c r="G550" s="262">
        <f t="shared" si="19"/>
        <v>11.150354006399647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13098159.9</v>
      </c>
      <c r="C551" s="239">
        <f>BF71</f>
        <v>13127409.9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0</v>
      </c>
      <c r="C553" s="239">
        <f>BH71</f>
        <v>1605806.6600000001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29237</v>
      </c>
      <c r="C555" s="239">
        <f>BJ71</f>
        <v>28326.53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0</v>
      </c>
      <c r="C556" s="239">
        <f>BK71</f>
        <v>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56784.74</v>
      </c>
      <c r="C557" s="239">
        <f>BL71</f>
        <v>56528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8903526.5799999982</v>
      </c>
      <c r="C559" s="239">
        <f>BN71</f>
        <v>13324663.329999998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412456.26000000013</v>
      </c>
      <c r="C564" s="239">
        <f>BS71</f>
        <v>348018.75000000023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47843.29</v>
      </c>
      <c r="C567" s="239">
        <f>BV71</f>
        <v>48798.080000000002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53104752.660000004</v>
      </c>
      <c r="C568" s="239">
        <f>BW71</f>
        <v>58371434.909999996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1816832.2199999997</v>
      </c>
      <c r="C570" s="239">
        <f>BY71</f>
        <v>2065190.1700000002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10340971.270000001</v>
      </c>
      <c r="C572" s="239">
        <f>CA71</f>
        <v>11104506.690000001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398957576.39025289</v>
      </c>
      <c r="C574" s="239">
        <f>CC71</f>
        <v>405580842.01015466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58187944.910000011</v>
      </c>
      <c r="C575" s="239">
        <f>CD71</f>
        <v>59754486.729999989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2163121.6770229996</v>
      </c>
      <c r="E612" s="180">
        <f>SUM(C624:D647)+SUM(C668:D713)</f>
        <v>872983351.57293677</v>
      </c>
      <c r="F612" s="180">
        <f>CE64-(AX64+BD64+BE64+BG64+BJ64+BN64+BP64+BQ64+CB64+CC64+CD64)</f>
        <v>226430893.16999999</v>
      </c>
      <c r="G612" s="180">
        <f>CE77-(AX77+AY77+BD77+BE77+BG77+BJ77+BN77+BP77+BQ77+CB77+CC77+CD77)</f>
        <v>686333.00000000012</v>
      </c>
      <c r="H612" s="197">
        <f>CE60-(AX60+AY60+AZ60+BD60+BE60+BG60+BJ60+BN60+BO60+BP60+BQ60+BR60+CB60+CC60+CD60)</f>
        <v>3871.36</v>
      </c>
      <c r="I612" s="180">
        <f>CE78-(AX78+AY78+AZ78+BD78+BE78+BF78+BG78+BJ78+BN78+BO78+BP78+BQ78+BR78+CB78+CC78+CD78)</f>
        <v>142754.39785047827</v>
      </c>
      <c r="J612" s="180">
        <f>CE79-(AX79+AY79+AZ79+BA79+BD79+BE79+BF79+BG79+BJ79+BN79+BO79+BP79+BQ79+BR79+CB79+CC79+CD79)</f>
        <v>4430120.58</v>
      </c>
      <c r="K612" s="180">
        <f>CE75-(AW75+AX75+AY75+AZ75+BA75+BB75+BC75+BD75+BE75+BF75+BG75+BH75+BI75+BJ75+BK75+BL75+BM75+BN75+BO75+BP75+BQ75+BR75+BS75+BT75+BU75+BV75+BW75+BX75+CB75+CC75+CD75)</f>
        <v>4323112340.3099995</v>
      </c>
      <c r="L612" s="197">
        <f>CE80-(AW80+AX80+AY80+AZ80+BA80+BB80+BC80+BD80+BE80+BF80+BG80+BH80+BI80+BJ80+BK80+BL80+BM80+BN80+BO80+BP80+BQ80+BR80+BS80+BT80+BU80+BV80+BW80+BX80+BY80+BZ80+CA80+CB80+CC80+CD80)</f>
        <v>1409.7299999999993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35682731.690000005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0">
        <f>CD69-CD70</f>
        <v>59754486.729999989</v>
      </c>
      <c r="D615" s="265">
        <f>SUM(C614:C615)</f>
        <v>95437218.419999987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28326.53</v>
      </c>
      <c r="D617" s="180">
        <f>(D615/D612)*BJ76</f>
        <v>113108.16426757618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13324663.329999998</v>
      </c>
      <c r="D619" s="180">
        <f>(D615/D612)*BN76</f>
        <v>548534.46770187793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405580842.01015466</v>
      </c>
      <c r="D620" s="180">
        <f>(D615/D612)*CC76</f>
        <v>40272191.125093602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459867665.62721771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1143050.2100000002</v>
      </c>
      <c r="D624" s="180">
        <f>(D615/D612)*BD76</f>
        <v>1599675.3240108681</v>
      </c>
      <c r="E624" s="180">
        <f>(E623/E612)*SUM(C624:D624)</f>
        <v>1444805.0887902447</v>
      </c>
      <c r="F624" s="180">
        <f>SUM(C624:E624)</f>
        <v>4187530.6228011129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9361634.839999998</v>
      </c>
      <c r="D625" s="180">
        <f>(D615/D612)*AY76</f>
        <v>1206225.8885473257</v>
      </c>
      <c r="E625" s="180">
        <f>(E623/E612)*SUM(C625:D625)</f>
        <v>5566907.3587190555</v>
      </c>
      <c r="F625" s="180">
        <f>(F624/F612)*AY64</f>
        <v>18577.215496331748</v>
      </c>
      <c r="G625" s="180">
        <f>SUM(C625:F625)</f>
        <v>16153345.30276271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1494404.6100000017</v>
      </c>
      <c r="D628" s="180">
        <f>(D615/D612)*AZ76</f>
        <v>442312.42818846914</v>
      </c>
      <c r="E628" s="180">
        <f>(E623/E612)*SUM(C628:D628)</f>
        <v>1020218.2455455221</v>
      </c>
      <c r="F628" s="180">
        <f>(F624/F612)*AZ64</f>
        <v>39608.596470992103</v>
      </c>
      <c r="G628" s="180">
        <f>(G625/G612)*AZ77</f>
        <v>0</v>
      </c>
      <c r="H628" s="180">
        <f>SUM(C626:G628)</f>
        <v>2996543.8802049849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13127409.9</v>
      </c>
      <c r="D629" s="180">
        <f>(D615/D612)*BF76</f>
        <v>1025766.6728814601</v>
      </c>
      <c r="E629" s="180">
        <f>(E623/E612)*SUM(C629:D629)</f>
        <v>7455569.7540550837</v>
      </c>
      <c r="F629" s="180">
        <f>(F624/F612)*BF64</f>
        <v>16806.643248215874</v>
      </c>
      <c r="G629" s="180">
        <f>(G625/G612)*BF77</f>
        <v>0</v>
      </c>
      <c r="H629" s="180">
        <f>(H628/H612)*BF60</f>
        <v>149263.70109179441</v>
      </c>
      <c r="I629" s="180">
        <f>SUM(C629:H629)</f>
        <v>21774816.671276554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966540.63</v>
      </c>
      <c r="D630" s="180">
        <f>(D615/D612)*BA76</f>
        <v>94078.714179307237</v>
      </c>
      <c r="E630" s="180">
        <f>(E623/E612)*SUM(C630:D630)</f>
        <v>558710.01554381661</v>
      </c>
      <c r="F630" s="180">
        <f>(F624/F612)*BA64</f>
        <v>3572.9624278975798</v>
      </c>
      <c r="G630" s="180">
        <f>(G625/G612)*BA77</f>
        <v>0</v>
      </c>
      <c r="H630" s="180">
        <f>(H628/H612)*BA60</f>
        <v>9481.8519932300442</v>
      </c>
      <c r="I630" s="180">
        <f>(I629/I612)*BA78</f>
        <v>40856.997158732825</v>
      </c>
      <c r="J630" s="180">
        <f>SUM(C630:I630)</f>
        <v>1673241.1713029842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8835977.8599999994</v>
      </c>
      <c r="D632" s="180">
        <f>(D615/D612)*BB76</f>
        <v>11051.043307061889</v>
      </c>
      <c r="E632" s="180">
        <f>(E623/E612)*SUM(C632:D632)</f>
        <v>4660412.506343687</v>
      </c>
      <c r="F632" s="180">
        <f>(F624/F612)*BB64</f>
        <v>269.75188021028464</v>
      </c>
      <c r="G632" s="180">
        <f>(G625/G612)*BB77</f>
        <v>0</v>
      </c>
      <c r="H632" s="180">
        <f>(H628/H612)*BB60</f>
        <v>56705.345063186374</v>
      </c>
      <c r="I632" s="180">
        <f>(I629/I612)*BB78</f>
        <v>4639.0114849452302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570105.8899999999</v>
      </c>
      <c r="D633" s="180">
        <f>(D615/D612)*BC76</f>
        <v>12124.329013292599</v>
      </c>
      <c r="E633" s="180">
        <f>(E623/E612)*SUM(C633:D633)</f>
        <v>306705.564536641</v>
      </c>
      <c r="F633" s="180">
        <f>(F624/F612)*BC64</f>
        <v>0</v>
      </c>
      <c r="G633" s="180">
        <f>(G625/G612)*BC77</f>
        <v>0</v>
      </c>
      <c r="H633" s="180">
        <f>(H628/H612)*BC60</f>
        <v>7856.3916515334658</v>
      </c>
      <c r="I633" s="180">
        <f>(I629/I612)*BC78</f>
        <v>5313.9323444309839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1605806.6600000001</v>
      </c>
      <c r="D636" s="180">
        <f>(D615/D612)*BH76</f>
        <v>0</v>
      </c>
      <c r="E636" s="180">
        <f>(E623/E612)*SUM(C636:D636)</f>
        <v>845902.22580108617</v>
      </c>
      <c r="F636" s="180">
        <f>(F624/F612)*BH64</f>
        <v>26.326431253825437</v>
      </c>
      <c r="G636" s="180">
        <f>(G625/G612)*BH77</f>
        <v>0</v>
      </c>
      <c r="H636" s="180">
        <f>(H628/H612)*BH60</f>
        <v>8320.8088920182017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56528</v>
      </c>
      <c r="D637" s="180">
        <f>(D615/D612)*BL76</f>
        <v>227664.78944856493</v>
      </c>
      <c r="E637" s="180">
        <f>(E623/E612)*SUM(C637:D637)</f>
        <v>149706.26236608115</v>
      </c>
      <c r="F637" s="180">
        <f>(F624/F612)*BL64</f>
        <v>0</v>
      </c>
      <c r="G637" s="180">
        <f>(G625/G612)*BL77</f>
        <v>0</v>
      </c>
      <c r="H637" s="180">
        <f>(H628/H612)*BL60</f>
        <v>23.220862024236844</v>
      </c>
      <c r="I637" s="180">
        <f>(I629/I612)*BL78</f>
        <v>99356.46600929671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348018.75000000023</v>
      </c>
      <c r="D639" s="180">
        <f>(D615/D612)*BS76</f>
        <v>188993.26135627626</v>
      </c>
      <c r="E639" s="180">
        <f>(E623/E612)*SUM(C639:D639)</f>
        <v>282885.64682387875</v>
      </c>
      <c r="F639" s="180">
        <f>(F624/F612)*BS64</f>
        <v>1506.0988216255171</v>
      </c>
      <c r="G639" s="180">
        <f>(G625/G612)*BS77</f>
        <v>0</v>
      </c>
      <c r="H639" s="180">
        <f>(H628/H612)*BS60</f>
        <v>15983.693360016363</v>
      </c>
      <c r="I639" s="180">
        <f>(I629/I612)*BS78</f>
        <v>81434.212362504477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48798.080000000002</v>
      </c>
      <c r="D642" s="180">
        <f>(D615/D612)*BV76</f>
        <v>0</v>
      </c>
      <c r="E642" s="180">
        <f>(E623/E612)*SUM(C642:D642)</f>
        <v>25705.712596072721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58371434.909999996</v>
      </c>
      <c r="D643" s="180">
        <f>(D615/D612)*BW76</f>
        <v>2884422.0330883861</v>
      </c>
      <c r="E643" s="180">
        <f>(E623/E612)*SUM(C643:D643)</f>
        <v>32268184.596713141</v>
      </c>
      <c r="F643" s="180">
        <f>(F624/F612)*BW64</f>
        <v>19214.090102105809</v>
      </c>
      <c r="G643" s="180">
        <f>(G625/G612)*BW77</f>
        <v>0</v>
      </c>
      <c r="H643" s="180">
        <f>(H628/H612)*BW60</f>
        <v>159024.2034293153</v>
      </c>
      <c r="I643" s="180">
        <f>(I629/I612)*BW78</f>
        <v>1259919.4764179345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113420021.15050656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2065190.1700000002</v>
      </c>
      <c r="D645" s="180">
        <f>(D615/D612)*BY76</f>
        <v>8339.3347588121705</v>
      </c>
      <c r="E645" s="180">
        <f>(E623/E612)*SUM(C645:D645)</f>
        <v>1092287.9242135556</v>
      </c>
      <c r="F645" s="180">
        <f>(F624/F612)*BY64</f>
        <v>7.0569867387971179</v>
      </c>
      <c r="G645" s="180">
        <f>(G625/G612)*BY77</f>
        <v>0</v>
      </c>
      <c r="H645" s="180">
        <f>(H628/H612)*BY60</f>
        <v>9884.3469349834832</v>
      </c>
      <c r="I645" s="180">
        <f>(I629/I612)*BY78</f>
        <v>3360.1702441526568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11104506.690000001</v>
      </c>
      <c r="D647" s="180">
        <f>(D615/D612)*CA76</f>
        <v>727663.94863213506</v>
      </c>
      <c r="E647" s="180">
        <f>(E623/E612)*SUM(C647:D647)</f>
        <v>6232916.906246474</v>
      </c>
      <c r="F647" s="180">
        <f>(F624/F612)*CA64</f>
        <v>2410.0047087494559</v>
      </c>
      <c r="G647" s="180">
        <f>(G625/G612)*CA77</f>
        <v>0</v>
      </c>
      <c r="H647" s="180">
        <f>(H628/H612)*CA60</f>
        <v>73610.132616830801</v>
      </c>
      <c r="I647" s="180">
        <f>(I629/I612)*CA78</f>
        <v>318611.45114394982</v>
      </c>
      <c r="J647" s="180">
        <f>(J630/J612)*CA79</f>
        <v>0</v>
      </c>
      <c r="K647" s="180">
        <v>0</v>
      </c>
      <c r="L647" s="180">
        <f>SUM(C645:K647)</f>
        <v>21638788.136486381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623470457.49015462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41624622.050000004</v>
      </c>
      <c r="D668" s="180">
        <f>(D615/D612)*C76</f>
        <v>3793703.9666024414</v>
      </c>
      <c r="E668" s="180">
        <f>(E623/E612)*SUM(C668:D668)</f>
        <v>23925335.488148611</v>
      </c>
      <c r="F668" s="180">
        <f>(F624/F612)*C64</f>
        <v>59899.637971436852</v>
      </c>
      <c r="G668" s="180">
        <f>(G625/G612)*C77</f>
        <v>4523678.0967140971</v>
      </c>
      <c r="H668" s="180">
        <f>(H628/H612)*C60</f>
        <v>227355.46007930292</v>
      </c>
      <c r="I668" s="180">
        <f>(I629/I612)*C78</f>
        <v>1662730.052213432</v>
      </c>
      <c r="J668" s="180">
        <f>(J630/J612)*C79</f>
        <v>488313.35615188454</v>
      </c>
      <c r="K668" s="180">
        <f>(K644/K612)*C75</f>
        <v>5453961.3613576377</v>
      </c>
      <c r="L668" s="180">
        <f>(L647/L612)*C80</f>
        <v>2947890.2070695884</v>
      </c>
      <c r="M668" s="180">
        <f t="shared" ref="M668:M713" si="20">ROUND(SUM(D668:L668),0)</f>
        <v>43082868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110993639.95</v>
      </c>
      <c r="D670" s="180">
        <f>(D615/D612)*E76</f>
        <v>13274321.359009977</v>
      </c>
      <c r="E670" s="180">
        <f>(E623/E612)*SUM(C670:D670)</f>
        <v>65461520.172705472</v>
      </c>
      <c r="F670" s="180">
        <f>(F624/F612)*E64</f>
        <v>92559.475608145032</v>
      </c>
      <c r="G670" s="180">
        <f>(G625/G612)*E77</f>
        <v>11555757.40538325</v>
      </c>
      <c r="H670" s="180">
        <f>(H628/H612)*E60</f>
        <v>695232.60900565085</v>
      </c>
      <c r="I670" s="180">
        <f>(I629/I612)*E78</f>
        <v>5773266.8646459049</v>
      </c>
      <c r="J670" s="180">
        <f>(J630/J612)*E79</f>
        <v>1176949.5412678113</v>
      </c>
      <c r="K670" s="180">
        <f>(K644/K612)*E75</f>
        <v>11610961.093340991</v>
      </c>
      <c r="L670" s="180">
        <f>(L647/L612)*E80</f>
        <v>8891254.3735748958</v>
      </c>
      <c r="M670" s="180">
        <f t="shared" si="20"/>
        <v>118531823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1777861.28</v>
      </c>
      <c r="D672" s="180">
        <f>(D615/D612)*G76</f>
        <v>0</v>
      </c>
      <c r="E672" s="180">
        <f>(E623/E612)*SUM(C672:D672)</f>
        <v>936536.66495415336</v>
      </c>
      <c r="F672" s="180">
        <f>(F624/F612)*G64</f>
        <v>214.40227563326246</v>
      </c>
      <c r="G672" s="180">
        <f>(G625/G612)*G77</f>
        <v>73909.800665358751</v>
      </c>
      <c r="H672" s="180">
        <f>(H628/H612)*G60</f>
        <v>8614.9398109918693</v>
      </c>
      <c r="I672" s="180">
        <f>(I629/I612)*G78</f>
        <v>0</v>
      </c>
      <c r="J672" s="180">
        <f>(J630/J612)*G79</f>
        <v>7978.2738832884579</v>
      </c>
      <c r="K672" s="180">
        <f>(K644/K612)*G75</f>
        <v>89109.169228313491</v>
      </c>
      <c r="L672" s="180">
        <f>(L647/L612)*G80</f>
        <v>0</v>
      </c>
      <c r="M672" s="180">
        <f t="shared" si="20"/>
        <v>1116363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5010032.7700000005</v>
      </c>
      <c r="D673" s="180">
        <f>(D615/D612)*H76</f>
        <v>625336.13150090619</v>
      </c>
      <c r="E673" s="180">
        <f>(E623/E612)*SUM(C673:D673)</f>
        <v>2968583.463833584</v>
      </c>
      <c r="F673" s="180">
        <f>(F624/F612)*H64</f>
        <v>1357.9564714019857</v>
      </c>
      <c r="G673" s="180">
        <f>(G625/G612)*H77</f>
        <v>0</v>
      </c>
      <c r="H673" s="180">
        <f>(H628/H612)*H60</f>
        <v>34537.162117381602</v>
      </c>
      <c r="I673" s="180">
        <f>(I629/I612)*H78</f>
        <v>251966.84417093382</v>
      </c>
      <c r="J673" s="180">
        <f>(J630/J612)*H79</f>
        <v>0</v>
      </c>
      <c r="K673" s="180">
        <f>(K644/K612)*H75</f>
        <v>678431.84068879986</v>
      </c>
      <c r="L673" s="180">
        <f>(L647/L612)*H80</f>
        <v>430249.21897506161</v>
      </c>
      <c r="M673" s="180">
        <f t="shared" si="20"/>
        <v>4990463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7963025.6100000003</v>
      </c>
      <c r="D675" s="180">
        <f>(D615/D612)*J76</f>
        <v>206142.08711156592</v>
      </c>
      <c r="E675" s="180">
        <f>(E623/E612)*SUM(C675:D675)</f>
        <v>4303330.7247143984</v>
      </c>
      <c r="F675" s="180">
        <f>(F624/F612)*J64</f>
        <v>8898.3200785020126</v>
      </c>
      <c r="G675" s="180">
        <f>(G625/G612)*J77</f>
        <v>0</v>
      </c>
      <c r="H675" s="180">
        <f>(H628/H612)*J60</f>
        <v>39730.894923469241</v>
      </c>
      <c r="I675" s="180">
        <f>(I629/I612)*J78</f>
        <v>83060.882817764577</v>
      </c>
      <c r="J675" s="180">
        <f>(J630/J612)*J79</f>
        <v>0</v>
      </c>
      <c r="K675" s="180">
        <f>(K644/K612)*J75</f>
        <v>2368943.3128959085</v>
      </c>
      <c r="L675" s="180">
        <f>(L647/L612)*J80</f>
        <v>615211.86930147943</v>
      </c>
      <c r="M675" s="180">
        <f t="shared" si="20"/>
        <v>7625318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22434441.269999996</v>
      </c>
      <c r="D680" s="180">
        <f>(D615/D612)*O76</f>
        <v>1569723.054975807</v>
      </c>
      <c r="E680" s="180">
        <f>(E623/E612)*SUM(C680:D680)</f>
        <v>12644844.822721098</v>
      </c>
      <c r="F680" s="180">
        <f>(F624/F612)*O64</f>
        <v>38376.080856243374</v>
      </c>
      <c r="G680" s="180">
        <f>(G625/G612)*O77</f>
        <v>0</v>
      </c>
      <c r="H680" s="180">
        <f>(H628/H612)*O60</f>
        <v>133225.82572038818</v>
      </c>
      <c r="I680" s="180">
        <f>(I629/I612)*O78</f>
        <v>687988.76247005479</v>
      </c>
      <c r="J680" s="180">
        <f>(J630/J612)*O79</f>
        <v>0</v>
      </c>
      <c r="K680" s="180">
        <f>(K644/K612)*O75</f>
        <v>2670784.5425888891</v>
      </c>
      <c r="L680" s="180">
        <f>(L647/L612)*O80</f>
        <v>1485227.0577248291</v>
      </c>
      <c r="M680" s="180">
        <f t="shared" si="20"/>
        <v>19230170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60256093.04999999</v>
      </c>
      <c r="D681" s="180">
        <f>(D615/D612)*P76</f>
        <v>6235633.1075356118</v>
      </c>
      <c r="E681" s="180">
        <f>(E623/E612)*SUM(C681:D681)</f>
        <v>35026320.761439398</v>
      </c>
      <c r="F681" s="180">
        <f>(F624/F612)*P64</f>
        <v>276425.44115829194</v>
      </c>
      <c r="G681" s="180">
        <f>(G625/G612)*P77</f>
        <v>0</v>
      </c>
      <c r="H681" s="180">
        <f>(H628/H612)*P60</f>
        <v>264152.7861003768</v>
      </c>
      <c r="I681" s="180">
        <f>(I629/I612)*P78</f>
        <v>2700203.9060400473</v>
      </c>
      <c r="J681" s="180">
        <f>(J630/J612)*P79</f>
        <v>0</v>
      </c>
      <c r="K681" s="180">
        <f>(K644/K612)*P75</f>
        <v>21950367.178579062</v>
      </c>
      <c r="L681" s="180">
        <f>(L647/L612)*P80</f>
        <v>2197908.8713891925</v>
      </c>
      <c r="M681" s="180">
        <f t="shared" si="20"/>
        <v>68651012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15014930.489999998</v>
      </c>
      <c r="D682" s="180">
        <f>(D615/D612)*Q76</f>
        <v>1793645.5914615395</v>
      </c>
      <c r="E682" s="180">
        <f>(E623/E612)*SUM(C682:D682)</f>
        <v>8854373.4896797687</v>
      </c>
      <c r="F682" s="180">
        <f>(F624/F612)*Q64</f>
        <v>16506.515385174949</v>
      </c>
      <c r="G682" s="180">
        <f>(G625/G612)*Q77</f>
        <v>0</v>
      </c>
      <c r="H682" s="180">
        <f>(H628/H612)*Q60</f>
        <v>81520.706279754158</v>
      </c>
      <c r="I682" s="180">
        <f>(I629/I612)*Q78</f>
        <v>783912.27705167572</v>
      </c>
      <c r="J682" s="180">
        <f>(J630/J612)*Q79</f>
        <v>0</v>
      </c>
      <c r="K682" s="180">
        <f>(K644/K612)*Q75</f>
        <v>1814368.4234366897</v>
      </c>
      <c r="L682" s="180">
        <f>(L647/L612)*Q80</f>
        <v>1039628.2412123055</v>
      </c>
      <c r="M682" s="180">
        <f t="shared" si="20"/>
        <v>14383955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7384857.9099999992</v>
      </c>
      <c r="D683" s="180">
        <f>(D615/D612)*R76</f>
        <v>200376.73840239047</v>
      </c>
      <c r="E683" s="180">
        <f>(E623/E612)*SUM(C683:D683)</f>
        <v>3995728.1484354413</v>
      </c>
      <c r="F683" s="180">
        <f>(F624/F612)*R64</f>
        <v>74092.631428792782</v>
      </c>
      <c r="G683" s="180">
        <f>(G625/G612)*R77</f>
        <v>0</v>
      </c>
      <c r="H683" s="180">
        <f>(H628/H612)*R60</f>
        <v>17988.427781442148</v>
      </c>
      <c r="I683" s="180">
        <f>(I629/I612)*R78</f>
        <v>87822.462595716424</v>
      </c>
      <c r="J683" s="180">
        <f>(J630/J612)*R79</f>
        <v>0</v>
      </c>
      <c r="K683" s="180">
        <f>(K644/K612)*R75</f>
        <v>5744823.4250311917</v>
      </c>
      <c r="L683" s="180">
        <f>(L647/L612)*R80</f>
        <v>153.49597537462063</v>
      </c>
      <c r="M683" s="180">
        <f t="shared" si="20"/>
        <v>10120985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74197534.199999988</v>
      </c>
      <c r="D684" s="180">
        <f>(D615/D612)*S76</f>
        <v>1041903.9506753372</v>
      </c>
      <c r="E684" s="180">
        <f>(E623/E612)*SUM(C684:D684)</f>
        <v>39634415.390754089</v>
      </c>
      <c r="F684" s="180">
        <f>(F624/F612)*S64</f>
        <v>1113925.004102322</v>
      </c>
      <c r="G684" s="180">
        <f>(G625/G612)*S77</f>
        <v>0</v>
      </c>
      <c r="H684" s="180">
        <f>(H628/H612)*S60</f>
        <v>51929.587773535</v>
      </c>
      <c r="I684" s="180">
        <f>(I629/I612)*S78</f>
        <v>456652.66071334737</v>
      </c>
      <c r="J684" s="180">
        <f>(J630/J612)*S79</f>
        <v>0</v>
      </c>
      <c r="K684" s="180">
        <f>(K644/K612)*S75</f>
        <v>8053000.9514234765</v>
      </c>
      <c r="L684" s="180">
        <f>(L647/L612)*S80</f>
        <v>460.48792612386183</v>
      </c>
      <c r="M684" s="180">
        <f t="shared" si="20"/>
        <v>50352288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4071867.3499999996</v>
      </c>
      <c r="D685" s="180">
        <f>(D615/D612)*T76</f>
        <v>65313.708025287553</v>
      </c>
      <c r="E685" s="180">
        <f>(E623/E612)*SUM(C685:D685)</f>
        <v>2179372.3694767104</v>
      </c>
      <c r="F685" s="180">
        <f>(F624/F612)*T64</f>
        <v>14027.35390779985</v>
      </c>
      <c r="G685" s="180">
        <f>(G625/G612)*T77</f>
        <v>0</v>
      </c>
      <c r="H685" s="180">
        <f>(H628/H612)*T60</f>
        <v>18305.779562440046</v>
      </c>
      <c r="I685" s="180">
        <f>(I629/I612)*T78</f>
        <v>28326.075986159001</v>
      </c>
      <c r="J685" s="180">
        <f>(J630/J612)*T79</f>
        <v>0</v>
      </c>
      <c r="K685" s="180">
        <f>(K644/K612)*T75</f>
        <v>228346.69851541921</v>
      </c>
      <c r="L685" s="180">
        <f>(L647/L612)*T80</f>
        <v>304536.01514324726</v>
      </c>
      <c r="M685" s="180">
        <f t="shared" si="20"/>
        <v>2838228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37346702.469999999</v>
      </c>
      <c r="D686" s="180">
        <f>(D615/D612)*U76</f>
        <v>919682.35617550462</v>
      </c>
      <c r="E686" s="180">
        <f>(E623/E612)*SUM(C686:D686)</f>
        <v>20157856.424522966</v>
      </c>
      <c r="F686" s="180">
        <f>(F624/F612)*U64</f>
        <v>153618.92220231268</v>
      </c>
      <c r="G686" s="180">
        <f>(G625/G612)*U77</f>
        <v>0</v>
      </c>
      <c r="H686" s="180">
        <f>(H628/H612)*U60</f>
        <v>5774.2543566935628</v>
      </c>
      <c r="I686" s="180">
        <f>(I629/I612)*U78</f>
        <v>397967.67983550933</v>
      </c>
      <c r="J686" s="180">
        <f>(J630/J612)*U79</f>
        <v>0</v>
      </c>
      <c r="K686" s="180">
        <f>(K644/K612)*U75</f>
        <v>3030837.0242907922</v>
      </c>
      <c r="L686" s="180">
        <f>(L647/L612)*U80</f>
        <v>0</v>
      </c>
      <c r="M686" s="180">
        <f t="shared" si="20"/>
        <v>24665737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3374600.97</v>
      </c>
      <c r="D687" s="180">
        <f>(D615/D612)*V76</f>
        <v>243008.97553642953</v>
      </c>
      <c r="E687" s="180">
        <f>(E623/E612)*SUM(C687:D687)</f>
        <v>1905674.1893257634</v>
      </c>
      <c r="F687" s="180">
        <f>(F624/F612)*V64</f>
        <v>24230.295734819723</v>
      </c>
      <c r="G687" s="180">
        <f>(G625/G612)*V77</f>
        <v>0</v>
      </c>
      <c r="H687" s="180">
        <f>(H628/H612)*V60</f>
        <v>10944.766300756964</v>
      </c>
      <c r="I687" s="180">
        <f>(I629/I612)*V78</f>
        <v>101665.09059131132</v>
      </c>
      <c r="J687" s="180">
        <f>(J630/J612)*V79</f>
        <v>0</v>
      </c>
      <c r="K687" s="180">
        <f>(K644/K612)*V75</f>
        <v>1243880.0916539165</v>
      </c>
      <c r="L687" s="180">
        <f>(L647/L612)*V80</f>
        <v>25940.819838310883</v>
      </c>
      <c r="M687" s="180">
        <f t="shared" si="20"/>
        <v>3555344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1785227.55</v>
      </c>
      <c r="D688" s="180">
        <f>(D615/D612)*W76</f>
        <v>0</v>
      </c>
      <c r="E688" s="180">
        <f>(E623/E612)*SUM(C688:D688)</f>
        <v>940417.04753324401</v>
      </c>
      <c r="F688" s="180">
        <f>(F624/F612)*W64</f>
        <v>2767.1922829313439</v>
      </c>
      <c r="G688" s="180">
        <f>(G625/G612)*W77</f>
        <v>0</v>
      </c>
      <c r="H688" s="180">
        <f>(H628/H612)*W60</f>
        <v>6857.8945844912805</v>
      </c>
      <c r="I688" s="180">
        <f>(I629/I612)*W78</f>
        <v>0</v>
      </c>
      <c r="J688" s="180">
        <f>(J630/J612)*W79</f>
        <v>0</v>
      </c>
      <c r="K688" s="180">
        <f>(K644/K612)*W75</f>
        <v>353418.48854092899</v>
      </c>
      <c r="L688" s="180">
        <f>(L647/L612)*W80</f>
        <v>0</v>
      </c>
      <c r="M688" s="180">
        <f t="shared" si="20"/>
        <v>1303461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3898229.72</v>
      </c>
      <c r="D689" s="180">
        <f>(D615/D612)*X76</f>
        <v>0</v>
      </c>
      <c r="E689" s="180">
        <f>(E623/E612)*SUM(C689:D689)</f>
        <v>2053498.2691079043</v>
      </c>
      <c r="F689" s="180">
        <f>(F624/F612)*X64</f>
        <v>9874.2716252038554</v>
      </c>
      <c r="G689" s="180">
        <f>(G625/G612)*X77</f>
        <v>0</v>
      </c>
      <c r="H689" s="180">
        <f>(H628/H612)*X60</f>
        <v>18971.444273801499</v>
      </c>
      <c r="I689" s="180">
        <f>(I629/I612)*X78</f>
        <v>0</v>
      </c>
      <c r="J689" s="180">
        <f>(J630/J612)*X79</f>
        <v>0</v>
      </c>
      <c r="K689" s="180">
        <f>(K644/K612)*X75</f>
        <v>1407011.6156544364</v>
      </c>
      <c r="L689" s="180">
        <f>(L647/L612)*X80</f>
        <v>1074.4718276223443</v>
      </c>
      <c r="M689" s="180">
        <f t="shared" si="20"/>
        <v>3490430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28518551.769999996</v>
      </c>
      <c r="D690" s="180">
        <f>(D615/D612)*Y76</f>
        <v>3397647.3016271181</v>
      </c>
      <c r="E690" s="180">
        <f>(E623/E612)*SUM(C690:D690)</f>
        <v>16812723.789425518</v>
      </c>
      <c r="F690" s="180">
        <f>(F624/F612)*Y64</f>
        <v>63564.798944441274</v>
      </c>
      <c r="G690" s="180">
        <f>(G625/G612)*Y77</f>
        <v>0</v>
      </c>
      <c r="H690" s="180">
        <f>(H628/H612)*Y60</f>
        <v>114788.46127314416</v>
      </c>
      <c r="I690" s="180">
        <f>(I629/I612)*Y78</f>
        <v>1455844.5009241388</v>
      </c>
      <c r="J690" s="180">
        <f>(J630/J612)*Y79</f>
        <v>0</v>
      </c>
      <c r="K690" s="180">
        <f>(K644/K612)*Y75</f>
        <v>4405059.6550255371</v>
      </c>
      <c r="L690" s="180">
        <f>(L647/L612)*Y80</f>
        <v>102381.81557487194</v>
      </c>
      <c r="M690" s="180">
        <f t="shared" si="20"/>
        <v>26352010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62688159.269999988</v>
      </c>
      <c r="D691" s="180">
        <f>(D615/D612)*Z76</f>
        <v>6422080.8768160902</v>
      </c>
      <c r="E691" s="180">
        <f>(E623/E612)*SUM(C691:D691)</f>
        <v>36405694.04902038</v>
      </c>
      <c r="F691" s="180">
        <f>(F624/F612)*Z64</f>
        <v>47712.903364038</v>
      </c>
      <c r="G691" s="180">
        <f>(G625/G612)*Z77</f>
        <v>0</v>
      </c>
      <c r="H691" s="180">
        <f>(H628/H612)*Z60</f>
        <v>239739.91982556265</v>
      </c>
      <c r="I691" s="180">
        <f>(I629/I612)*Z78</f>
        <v>2802187.513390807</v>
      </c>
      <c r="J691" s="180">
        <f>(J630/J612)*Z79</f>
        <v>0</v>
      </c>
      <c r="K691" s="180">
        <f>(K644/K612)*Z75</f>
        <v>3886278.5641440018</v>
      </c>
      <c r="L691" s="180">
        <f>(L647/L612)*Z80</f>
        <v>1410167.5257666395</v>
      </c>
      <c r="M691" s="180">
        <f t="shared" si="20"/>
        <v>51213861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3307228.8700000006</v>
      </c>
      <c r="D692" s="180">
        <f>(D615/D612)*AA76</f>
        <v>187426.07435330003</v>
      </c>
      <c r="E692" s="180">
        <f>(E623/E612)*SUM(C692:D692)</f>
        <v>1840904.3065217002</v>
      </c>
      <c r="F692" s="180">
        <f>(F624/F612)*AA64</f>
        <v>42297.706401530544</v>
      </c>
      <c r="G692" s="180">
        <f>(G625/G612)*AA77</f>
        <v>0</v>
      </c>
      <c r="H692" s="180">
        <f>(H628/H612)*AA60</f>
        <v>4481.6263706777108</v>
      </c>
      <c r="I692" s="180">
        <f>(I629/I612)*AA78</f>
        <v>82146.358582300832</v>
      </c>
      <c r="J692" s="180">
        <f>(J630/J612)*AA79</f>
        <v>0</v>
      </c>
      <c r="K692" s="180">
        <f>(K644/K612)*AA75</f>
        <v>281785.78770043841</v>
      </c>
      <c r="L692" s="180">
        <f>(L647/L612)*AA80</f>
        <v>0</v>
      </c>
      <c r="M692" s="180">
        <f t="shared" si="20"/>
        <v>2439042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126331646.23</v>
      </c>
      <c r="D693" s="180">
        <f>(D615/D612)*AB76</f>
        <v>1011529.0161384518</v>
      </c>
      <c r="E693" s="180">
        <f>(E623/E612)*SUM(C693:D693)</f>
        <v>67081472.548685461</v>
      </c>
      <c r="F693" s="180">
        <f>(F624/F612)*AB64</f>
        <v>1961512.6728226773</v>
      </c>
      <c r="G693" s="180">
        <f>(G625/G612)*AB77</f>
        <v>0</v>
      </c>
      <c r="H693" s="180">
        <f>(H628/H612)*AB60</f>
        <v>116800.93598191133</v>
      </c>
      <c r="I693" s="180">
        <f>(I629/I612)*AB78</f>
        <v>435592.88145232911</v>
      </c>
      <c r="J693" s="180">
        <f>(J630/J612)*AB79</f>
        <v>0</v>
      </c>
      <c r="K693" s="180">
        <f>(K644/K612)*AB75</f>
        <v>24347409.044438031</v>
      </c>
      <c r="L693" s="180">
        <f>(L647/L612)*AB80</f>
        <v>153.49597537462063</v>
      </c>
      <c r="M693" s="180">
        <f t="shared" si="20"/>
        <v>94954471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10529036.9</v>
      </c>
      <c r="D694" s="180">
        <f>(D615/D612)*AC76</f>
        <v>189444.42136137281</v>
      </c>
      <c r="E694" s="180">
        <f>(E623/E612)*SUM(C694:D694)</f>
        <v>5646250.8425185839</v>
      </c>
      <c r="F694" s="180">
        <f>(F624/F612)*AC64</f>
        <v>32044.961026573226</v>
      </c>
      <c r="G694" s="180">
        <f>(G625/G612)*AC77</f>
        <v>0</v>
      </c>
      <c r="H694" s="180">
        <f>(H628/H612)*AC60</f>
        <v>58648.157185880853</v>
      </c>
      <c r="I694" s="180">
        <f>(I629/I612)*AC78</f>
        <v>83030.973263799868</v>
      </c>
      <c r="J694" s="180">
        <f>(J630/J612)*AC79</f>
        <v>0</v>
      </c>
      <c r="K694" s="180">
        <f>(K644/K612)*AC75</f>
        <v>2956951.6266038525</v>
      </c>
      <c r="L694" s="180">
        <f>(L647/L612)*AC80</f>
        <v>0</v>
      </c>
      <c r="M694" s="180">
        <f t="shared" si="20"/>
        <v>8966371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2694166</v>
      </c>
      <c r="D695" s="180">
        <f>(D615/D612)*AD76</f>
        <v>161866.67817663599</v>
      </c>
      <c r="E695" s="180">
        <f>(E623/E612)*SUM(C695:D695)</f>
        <v>1504492.7011513661</v>
      </c>
      <c r="F695" s="180">
        <f>(F624/F612)*AD64</f>
        <v>4007.833816606551</v>
      </c>
      <c r="G695" s="180">
        <f>(G625/G612)*AD77</f>
        <v>0</v>
      </c>
      <c r="H695" s="180">
        <f>(H628/H612)*AD60</f>
        <v>12802.435262695913</v>
      </c>
      <c r="I695" s="180">
        <f>(I629/I612)*AD78</f>
        <v>70944.01477437609</v>
      </c>
      <c r="J695" s="180">
        <f>(J630/J612)*AD79</f>
        <v>0</v>
      </c>
      <c r="K695" s="180">
        <f>(K644/K612)*AD75</f>
        <v>315013.07595836982</v>
      </c>
      <c r="L695" s="180">
        <f>(L647/L612)*AD80</f>
        <v>200158.75188850527</v>
      </c>
      <c r="M695" s="180">
        <f t="shared" si="20"/>
        <v>2269285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9957937.929999996</v>
      </c>
      <c r="D696" s="180">
        <f>(D615/D612)*AE76</f>
        <v>696339.20379041566</v>
      </c>
      <c r="E696" s="180">
        <f>(E623/E612)*SUM(C696:D696)</f>
        <v>5612429.5447715512</v>
      </c>
      <c r="F696" s="180">
        <f>(F624/F612)*AE64</f>
        <v>818.64208581882122</v>
      </c>
      <c r="G696" s="180">
        <f>(G625/G612)*AE77</f>
        <v>0</v>
      </c>
      <c r="H696" s="180">
        <f>(H628/H612)*AE60</f>
        <v>62464.118845197125</v>
      </c>
      <c r="I696" s="180">
        <f>(I629/I612)*AE78</f>
        <v>295763.896367062</v>
      </c>
      <c r="J696" s="180">
        <f>(J630/J612)*AE79</f>
        <v>0</v>
      </c>
      <c r="K696" s="180">
        <f>(K644/K612)*AE75</f>
        <v>1265252.9830177797</v>
      </c>
      <c r="L696" s="180">
        <f>(L647/L612)*AE80</f>
        <v>0</v>
      </c>
      <c r="M696" s="180">
        <f t="shared" si="20"/>
        <v>7933068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20996742.110000003</v>
      </c>
      <c r="D698" s="180">
        <f>(D615/D612)*AG76</f>
        <v>1472082.5516680488</v>
      </c>
      <c r="E698" s="180">
        <f>(E623/E612)*SUM(C698:D698)</f>
        <v>11836062.999289926</v>
      </c>
      <c r="F698" s="180">
        <f>(F624/F612)*AG64</f>
        <v>32051.068734952263</v>
      </c>
      <c r="G698" s="180">
        <f>(G625/G612)*AG77</f>
        <v>0</v>
      </c>
      <c r="H698" s="180">
        <f>(H628/H612)*AG60</f>
        <v>109006.46662910919</v>
      </c>
      <c r="I698" s="180">
        <f>(I629/I612)*AG78</f>
        <v>622069.36983809585</v>
      </c>
      <c r="J698" s="180">
        <f>(J630/J612)*AG79</f>
        <v>0</v>
      </c>
      <c r="K698" s="180">
        <f>(K644/K612)*AG75</f>
        <v>5427183.7193085123</v>
      </c>
      <c r="L698" s="180">
        <f>(L647/L612)*AG80</f>
        <v>1141549.5688610536</v>
      </c>
      <c r="M698" s="180">
        <f t="shared" si="20"/>
        <v>20640006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11664060.410000004</v>
      </c>
      <c r="D701" s="180">
        <f>(D615/D612)*AJ76</f>
        <v>804128.42951263895</v>
      </c>
      <c r="E701" s="180">
        <f>(E623/E612)*SUM(C701:D701)</f>
        <v>6567956.7495703408</v>
      </c>
      <c r="F701" s="180">
        <f>(F624/F612)*AJ64</f>
        <v>3543.3616983075726</v>
      </c>
      <c r="G701" s="180">
        <f>(G625/G612)*AJ77</f>
        <v>0</v>
      </c>
      <c r="H701" s="180">
        <f>(H628/H612)*AJ60</f>
        <v>63888.331716016968</v>
      </c>
      <c r="I701" s="180">
        <f>(I629/I612)*AJ78</f>
        <v>325371.59995516372</v>
      </c>
      <c r="J701" s="180">
        <f>(J630/J612)*AJ79</f>
        <v>0</v>
      </c>
      <c r="K701" s="180">
        <f>(K644/K612)*AJ75</f>
        <v>2637023.9047038686</v>
      </c>
      <c r="L701" s="180">
        <f>(L647/L612)*AJ80</f>
        <v>588196.57763554621</v>
      </c>
      <c r="M701" s="180">
        <f t="shared" si="20"/>
        <v>10990109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173224.41809942215</v>
      </c>
      <c r="L710" s="180">
        <f>(L647/L612)*AS80</f>
        <v>0</v>
      </c>
      <c r="M710" s="180">
        <f t="shared" si="20"/>
        <v>173224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20102196.270000003</v>
      </c>
      <c r="D711" s="180">
        <f>(D615/D612)*AT76</f>
        <v>881205.53932365635</v>
      </c>
      <c r="E711" s="180">
        <f>(E623/E612)*SUM(C711:D711)</f>
        <v>11053576.210342422</v>
      </c>
      <c r="F711" s="180">
        <f>(F624/F612)*AT64</f>
        <v>820.57004742032962</v>
      </c>
      <c r="G711" s="180">
        <f>(G625/G612)*AT77</f>
        <v>0</v>
      </c>
      <c r="H711" s="180">
        <f>(H628/H612)*AT60</f>
        <v>62998.198671754559</v>
      </c>
      <c r="I711" s="180">
        <f>(I629/I612)*AT78</f>
        <v>386220.68176885083</v>
      </c>
      <c r="J711" s="180">
        <f>(J630/J612)*AT79</f>
        <v>0</v>
      </c>
      <c r="K711" s="180">
        <f>(K644/K612)*AT75</f>
        <v>492412.47965154168</v>
      </c>
      <c r="L711" s="180">
        <f>(L647/L612)*AT80</f>
        <v>70608.148672325478</v>
      </c>
      <c r="M711" s="180">
        <f t="shared" si="20"/>
        <v>12947842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15457167.309999999</v>
      </c>
      <c r="D713" s="180">
        <f>(D615/D612)*AV76</f>
        <v>882525.77574443945</v>
      </c>
      <c r="E713" s="180">
        <f>(E623/E612)*SUM(C713:D713)</f>
        <v>8607376.6502736006</v>
      </c>
      <c r="F713" s="180">
        <f>(F624/F612)*AV64</f>
        <v>10383.856195614477</v>
      </c>
      <c r="G713" s="180">
        <f>(G625/G612)*AV77</f>
        <v>0</v>
      </c>
      <c r="H713" s="180">
        <f>(H628/H612)*AV60</f>
        <v>45628.993877625391</v>
      </c>
      <c r="I713" s="180">
        <f>(I629/I612)*AV78</f>
        <v>386589.60466182482</v>
      </c>
      <c r="J713" s="180">
        <f>(J630/J612)*AV79</f>
        <v>0</v>
      </c>
      <c r="K713" s="180">
        <f>(K644/K612)*AV75</f>
        <v>534180.67462877184</v>
      </c>
      <c r="L713" s="180">
        <f>(L647/L612)*AV80</f>
        <v>186037.1221540402</v>
      </c>
      <c r="M713" s="180">
        <f t="shared" si="20"/>
        <v>10652723</v>
      </c>
      <c r="N713" s="199" t="s">
        <v>741</v>
      </c>
    </row>
    <row r="715" spans="1:15" ht="12.6" customHeight="1" x14ac:dyDescent="0.25">
      <c r="C715" s="180">
        <f>SUM(C614:C647)+SUM(C668:C713)</f>
        <v>1332851017.2001543</v>
      </c>
      <c r="D715" s="180">
        <f>SUM(D616:D647)+SUM(D668:D713)</f>
        <v>95437218.419999987</v>
      </c>
      <c r="E715" s="180">
        <f>SUM(E624:E647)+SUM(E668:E713)</f>
        <v>459867665.62721783</v>
      </c>
      <c r="F715" s="180">
        <f>SUM(F625:F648)+SUM(F668:F713)</f>
        <v>4187530.6228011139</v>
      </c>
      <c r="G715" s="180">
        <f>SUM(G626:G647)+SUM(G668:G713)</f>
        <v>16153345.302762704</v>
      </c>
      <c r="H715" s="180">
        <f>SUM(H629:H647)+SUM(H668:H713)</f>
        <v>2996543.8802049849</v>
      </c>
      <c r="I715" s="180">
        <f>SUM(I630:I647)+SUM(I668:I713)</f>
        <v>21774816.671276547</v>
      </c>
      <c r="J715" s="180">
        <f>SUM(J631:J647)+SUM(J668:J713)</f>
        <v>1673241.1713029842</v>
      </c>
      <c r="K715" s="180">
        <f>SUM(K668:K713)</f>
        <v>113420021.15050659</v>
      </c>
      <c r="L715" s="180">
        <f>SUM(L668:L713)</f>
        <v>21638788.136486389</v>
      </c>
      <c r="M715" s="180">
        <f>SUM(M668:M713)</f>
        <v>623470457</v>
      </c>
      <c r="N715" s="198" t="s">
        <v>742</v>
      </c>
    </row>
    <row r="716" spans="1:15" ht="12.6" customHeight="1" x14ac:dyDescent="0.25">
      <c r="C716" s="180">
        <f>CE71</f>
        <v>1332851017.2001548</v>
      </c>
      <c r="D716" s="180">
        <f>D615</f>
        <v>95437218.419999987</v>
      </c>
      <c r="E716" s="180">
        <f>E623</f>
        <v>459867665.62721771</v>
      </c>
      <c r="F716" s="180">
        <f>F624</f>
        <v>4187530.6228011129</v>
      </c>
      <c r="G716" s="180">
        <f>G625</f>
        <v>16153345.30276271</v>
      </c>
      <c r="H716" s="180">
        <f>H628</f>
        <v>2996543.8802049849</v>
      </c>
      <c r="I716" s="180">
        <f>I629</f>
        <v>21774816.671276554</v>
      </c>
      <c r="J716" s="180">
        <f>J630</f>
        <v>1673241.1713029842</v>
      </c>
      <c r="K716" s="180">
        <f>K644</f>
        <v>113420021.15050656</v>
      </c>
      <c r="L716" s="180">
        <f>L647</f>
        <v>21638788.136486381</v>
      </c>
      <c r="M716" s="180">
        <f>C648</f>
        <v>623470457.49015462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4" transitionEvaluation="1" transitionEntry="1" codeName="Sheet10">
    <pageSetUpPr autoPageBreaks="0" fitToPage="1"/>
  </sheetPr>
  <dimension ref="A1:CF817"/>
  <sheetViews>
    <sheetView showGridLines="0" topLeftCell="A54" zoomScale="75" workbookViewId="0">
      <selection activeCell="F85" sqref="F8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0" t="s">
        <v>1259</v>
      </c>
    </row>
    <row r="17" spans="1:6" ht="12.75" customHeight="1" x14ac:dyDescent="0.25">
      <c r="A17" s="180" t="s">
        <v>1230</v>
      </c>
      <c r="C17" s="280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30952630.420000002</v>
      </c>
      <c r="C48" s="244">
        <f>ROUND(((B48/CE61)*C61),0)</f>
        <v>2196916</v>
      </c>
      <c r="D48" s="244">
        <f>ROUND(((B48/CE61)*D61),0)</f>
        <v>0</v>
      </c>
      <c r="E48" s="195">
        <f>ROUND(((B48/CE61)*E61),0)</f>
        <v>6590912</v>
      </c>
      <c r="F48" s="195">
        <f>ROUND(((B48/CE61)*F61),0)</f>
        <v>0</v>
      </c>
      <c r="G48" s="195">
        <f>ROUND(((B48/CE61)*G61),0)</f>
        <v>76612</v>
      </c>
      <c r="H48" s="195">
        <f>ROUND(((B48/CE61)*H61),0)</f>
        <v>296011</v>
      </c>
      <c r="I48" s="195">
        <f>ROUND(((B48/CE61)*I61),0)</f>
        <v>0</v>
      </c>
      <c r="J48" s="195">
        <f>ROUND(((B48/CE61)*J61),0)</f>
        <v>521471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1262988</v>
      </c>
      <c r="P48" s="195">
        <f>ROUND(((B48/CE61)*P61),0)</f>
        <v>2203300</v>
      </c>
      <c r="Q48" s="195">
        <f>ROUND(((B48/CE61)*Q61),0)</f>
        <v>910200</v>
      </c>
      <c r="R48" s="195">
        <f>ROUND(((B48/CE61)*R61),0)</f>
        <v>145810</v>
      </c>
      <c r="S48" s="195">
        <f>ROUND(((B48/CE61)*S61),0)</f>
        <v>352812</v>
      </c>
      <c r="T48" s="195">
        <f>ROUND(((B48/CE61)*T61),0)</f>
        <v>222908</v>
      </c>
      <c r="U48" s="195">
        <f>ROUND(((B48/CE61)*U61),0)</f>
        <v>79958</v>
      </c>
      <c r="V48" s="195">
        <f>ROUND(((B48/CE61)*V61),0)</f>
        <v>116361</v>
      </c>
      <c r="W48" s="195">
        <f>ROUND(((B48/CE61)*W61),0)</f>
        <v>73171</v>
      </c>
      <c r="X48" s="195">
        <f>ROUND(((B48/CE61)*X61),0)</f>
        <v>188510</v>
      </c>
      <c r="Y48" s="195">
        <f>ROUND(((B48/CE61)*Y61),0)</f>
        <v>1003369</v>
      </c>
      <c r="Z48" s="195">
        <f>ROUND(((B48/CE61)*Z61),0)</f>
        <v>3179700</v>
      </c>
      <c r="AA48" s="195">
        <f>ROUND(((B48/CE61)*AA61),0)</f>
        <v>55138</v>
      </c>
      <c r="AB48" s="195">
        <f>ROUND(((B48/CE61)*AB61),0)</f>
        <v>1195485</v>
      </c>
      <c r="AC48" s="195">
        <f>ROUND(((B48/CE61)*AC61),0)</f>
        <v>549817</v>
      </c>
      <c r="AD48" s="195">
        <f>ROUND(((B48/CE61)*AD61),0)</f>
        <v>158058</v>
      </c>
      <c r="AE48" s="195">
        <f>ROUND(((B48/CE61)*AE61),0)</f>
        <v>595417</v>
      </c>
      <c r="AF48" s="195">
        <f>ROUND(((B48/CE61)*AF61),0)</f>
        <v>0</v>
      </c>
      <c r="AG48" s="195">
        <f>ROUND(((B48/CE61)*AG61),0)</f>
        <v>952380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416873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863006</v>
      </c>
      <c r="AU48" s="195">
        <f>ROUND(((B48/CE61)*AU61),0)</f>
        <v>0</v>
      </c>
      <c r="AV48" s="195">
        <f>ROUND(((B48/CE61)*AV61),0)</f>
        <v>333038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510356</v>
      </c>
      <c r="AZ48" s="195">
        <f>ROUND(((B48/CE61)*AZ61),0)</f>
        <v>149106</v>
      </c>
      <c r="BA48" s="195">
        <f>ROUND(((B48/CE61)*BA61),0)</f>
        <v>50318</v>
      </c>
      <c r="BB48" s="195">
        <f>ROUND(((B48/CE61)*BB61),0)</f>
        <v>563749</v>
      </c>
      <c r="BC48" s="195">
        <f>ROUND(((B48/CE61)*BC61),0)</f>
        <v>38859</v>
      </c>
      <c r="BD48" s="195">
        <f>ROUND(((B48/CE61)*BD61),0)</f>
        <v>49059</v>
      </c>
      <c r="BE48" s="195">
        <f>ROUND(((B48/CE61)*BE61),0)</f>
        <v>445396</v>
      </c>
      <c r="BF48" s="195">
        <f>ROUND(((B48/CE61)*BF61),0)</f>
        <v>750731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-150</v>
      </c>
      <c r="BM48" s="195">
        <f>ROUND(((B48/CE61)*BM61),0)</f>
        <v>0</v>
      </c>
      <c r="BN48" s="195">
        <f>ROUND(((B48/CE61)*BN61),0)</f>
        <v>590427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18413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2228831</v>
      </c>
      <c r="BX48" s="195">
        <f>ROUND(((B48/CE61)*BX61),0)</f>
        <v>0</v>
      </c>
      <c r="BY48" s="195">
        <f>ROUND(((B48/CE61)*BY61),0)</f>
        <v>131233</v>
      </c>
      <c r="BZ48" s="195">
        <f>ROUND(((B48/CE61)*BZ61),0)</f>
        <v>0</v>
      </c>
      <c r="CA48" s="195">
        <f>ROUND(((B48/CE61)*CA61),0)</f>
        <v>622538</v>
      </c>
      <c r="CB48" s="195">
        <f>ROUND(((B48/CE61)*CB61),0)</f>
        <v>0</v>
      </c>
      <c r="CC48" s="195">
        <f>ROUND(((B48/CE61)*CC61),0)</f>
        <v>263541</v>
      </c>
      <c r="CD48" s="195"/>
      <c r="CE48" s="195">
        <f>SUM(C48:CD48)</f>
        <v>30952628</v>
      </c>
    </row>
    <row r="49" spans="1:84" ht="12.6" customHeight="1" x14ac:dyDescent="0.25">
      <c r="A49" s="175" t="s">
        <v>206</v>
      </c>
      <c r="B49" s="195">
        <f>B47+B48</f>
        <v>30952630.420000002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36496268.86999999</v>
      </c>
      <c r="C52" s="195">
        <f>ROUND((B52/(CE76+CF76)*C76),0)</f>
        <v>980631</v>
      </c>
      <c r="D52" s="195">
        <f>ROUND((B52/(CE76+CF76)*D76),0)</f>
        <v>0</v>
      </c>
      <c r="E52" s="195">
        <f>ROUND((B52/(CE76+CF76)*E76),0)</f>
        <v>3431267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161643</v>
      </c>
      <c r="I52" s="195">
        <f>ROUND((B52/(CE76+CF76)*I76),0)</f>
        <v>0</v>
      </c>
      <c r="J52" s="195">
        <f>ROUND((B52/(CE76+CF76)*J76),0)</f>
        <v>53285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405756</v>
      </c>
      <c r="P52" s="195">
        <f>ROUND((B52/(CE76+CF76)*P76),0)</f>
        <v>1611843</v>
      </c>
      <c r="Q52" s="195">
        <f>ROUND((B52/(CE76+CF76)*Q76),0)</f>
        <v>463638</v>
      </c>
      <c r="R52" s="195">
        <f>ROUND((B52/(CE76+CF76)*R76),0)</f>
        <v>51795</v>
      </c>
      <c r="S52" s="195">
        <f>ROUND((B52/(CE76+CF76)*S76),0)</f>
        <v>269321</v>
      </c>
      <c r="T52" s="195">
        <f>ROUND((B52/(CE76+CF76)*T76),0)</f>
        <v>16883</v>
      </c>
      <c r="U52" s="195">
        <f>ROUND((B52/(CE76+CF76)*U76),0)</f>
        <v>237728</v>
      </c>
      <c r="V52" s="195">
        <f>ROUND((B52/(CE76+CF76)*V76),0)</f>
        <v>62815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878255</v>
      </c>
      <c r="Z52" s="195">
        <f>ROUND((B52/(CE76+CF76)*Z76),0)</f>
        <v>1660038</v>
      </c>
      <c r="AA52" s="195">
        <f>ROUND((B52/(CE76+CF76)*AA76),0)</f>
        <v>48448</v>
      </c>
      <c r="AB52" s="195">
        <f>ROUND((B52/(CE76+CF76)*AB76),0)</f>
        <v>261469</v>
      </c>
      <c r="AC52" s="195">
        <f>ROUND((B52/(CE76+CF76)*AC76),0)</f>
        <v>48969</v>
      </c>
      <c r="AD52" s="195">
        <f>ROUND((B52/(CE76+CF76)*AD76),0)</f>
        <v>41841</v>
      </c>
      <c r="AE52" s="195">
        <f>ROUND((B52/(CE76+CF76)*AE76),0)</f>
        <v>179996</v>
      </c>
      <c r="AF52" s="195">
        <f>ROUND((B52/(CE76+CF76)*AF76),0)</f>
        <v>0</v>
      </c>
      <c r="AG52" s="195">
        <f>ROUND((B52/(CE76+CF76)*AG76),0)</f>
        <v>380517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207858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227782</v>
      </c>
      <c r="AU52" s="195">
        <f>ROUND((B52/(CE76+CF76)*AU76),0)</f>
        <v>0</v>
      </c>
      <c r="AV52" s="195">
        <f>ROUND((B52/(CE76+CF76)*AV76),0)</f>
        <v>228123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311796</v>
      </c>
      <c r="AZ52" s="195">
        <f>ROUND((B52/(CE76+CF76)*AZ76),0)</f>
        <v>114333</v>
      </c>
      <c r="BA52" s="195">
        <f>ROUND((B52/(CE76+CF76)*BA76),0)</f>
        <v>24318</v>
      </c>
      <c r="BB52" s="195">
        <f>ROUND((B52/(CE76+CF76)*BB76),0)</f>
        <v>2857</v>
      </c>
      <c r="BC52" s="195">
        <f>ROUND((B52/(CE76+CF76)*BC76),0)</f>
        <v>3134</v>
      </c>
      <c r="BD52" s="195">
        <f>ROUND((B52/(CE76+CF76)*BD76),0)</f>
        <v>413499</v>
      </c>
      <c r="BE52" s="195">
        <f>ROUND((B52/(CE76+CF76)*BE76),0)</f>
        <v>11826790</v>
      </c>
      <c r="BF52" s="195">
        <f>ROUND((B52/(CE76+CF76)*BF76),0)</f>
        <v>265149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29237</v>
      </c>
      <c r="BK52" s="195">
        <f>ROUND((B52/(CE76+CF76)*BK76),0)</f>
        <v>0</v>
      </c>
      <c r="BL52" s="195">
        <f>ROUND((B52/(CE76+CF76)*BL76),0)</f>
        <v>58849</v>
      </c>
      <c r="BM52" s="195">
        <f>ROUND((B52/(CE76+CF76)*BM76),0)</f>
        <v>0</v>
      </c>
      <c r="BN52" s="195">
        <f>ROUND((B52/(CE76+CF76)*BN76),0)</f>
        <v>141790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48853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745592</v>
      </c>
      <c r="BX52" s="195">
        <f>ROUND((B52/(CE76+CF76)*BX76),0)</f>
        <v>0</v>
      </c>
      <c r="BY52" s="195">
        <f>ROUND((B52/(CE76+CF76)*BY76),0)</f>
        <v>2156</v>
      </c>
      <c r="BZ52" s="195">
        <f>ROUND((B52/(CE76+CF76)*BZ76),0)</f>
        <v>0</v>
      </c>
      <c r="CA52" s="195">
        <f>ROUND((B52/(CE76+CF76)*CA76),0)</f>
        <v>188093</v>
      </c>
      <c r="CB52" s="195">
        <f>ROUND((B52/(CE76+CF76)*CB76),0)</f>
        <v>0</v>
      </c>
      <c r="CC52" s="195">
        <f>ROUND((B52/(CE76+CF76)*CC76),0)</f>
        <v>10409922</v>
      </c>
      <c r="CD52" s="195"/>
      <c r="CE52" s="195">
        <f>SUM(C52:CD52)</f>
        <v>36496269</v>
      </c>
    </row>
    <row r="53" spans="1:84" ht="12.6" customHeight="1" x14ac:dyDescent="0.25">
      <c r="A53" s="175" t="s">
        <v>206</v>
      </c>
      <c r="B53" s="195">
        <f>B51+B52</f>
        <v>36496268.86999999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27723.902066271989</v>
      </c>
      <c r="D59" s="184">
        <v>0</v>
      </c>
      <c r="E59" s="184">
        <v>147706.09793372802</v>
      </c>
      <c r="F59" s="184">
        <v>0</v>
      </c>
      <c r="G59" s="184">
        <v>0</v>
      </c>
      <c r="H59" s="184">
        <v>0</v>
      </c>
      <c r="I59" s="184">
        <v>0</v>
      </c>
      <c r="J59" s="184">
        <v>13064</v>
      </c>
      <c r="K59" s="184">
        <v>0</v>
      </c>
      <c r="L59" s="184">
        <v>0</v>
      </c>
      <c r="M59" s="184">
        <v>0</v>
      </c>
      <c r="N59" s="184">
        <v>0</v>
      </c>
      <c r="O59" s="184">
        <v>8677</v>
      </c>
      <c r="P59" s="185">
        <v>0</v>
      </c>
      <c r="Q59" s="185">
        <v>0</v>
      </c>
      <c r="R59" s="185">
        <v>0</v>
      </c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651091.99</v>
      </c>
      <c r="AZ59" s="185">
        <v>0</v>
      </c>
      <c r="BA59" s="247"/>
      <c r="BB59" s="247"/>
      <c r="BC59" s="247"/>
      <c r="BD59" s="247"/>
      <c r="BE59" s="185">
        <v>3200143.3918169965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274.63000000000005</v>
      </c>
      <c r="D60" s="187">
        <v>0</v>
      </c>
      <c r="E60" s="187">
        <v>945.15999999999985</v>
      </c>
      <c r="F60" s="223">
        <v>0</v>
      </c>
      <c r="G60" s="187">
        <v>10.9</v>
      </c>
      <c r="H60" s="187">
        <v>41.05</v>
      </c>
      <c r="I60" s="187">
        <v>0</v>
      </c>
      <c r="J60" s="223">
        <v>61.05</v>
      </c>
      <c r="K60" s="187">
        <v>0</v>
      </c>
      <c r="L60" s="187">
        <v>0</v>
      </c>
      <c r="M60" s="187">
        <v>0</v>
      </c>
      <c r="N60" s="187">
        <v>0</v>
      </c>
      <c r="O60" s="187">
        <v>172.02000000000004</v>
      </c>
      <c r="P60" s="221">
        <v>304.93999999999994</v>
      </c>
      <c r="Q60" s="221">
        <v>113.87000000000002</v>
      </c>
      <c r="R60" s="221">
        <v>23.2</v>
      </c>
      <c r="S60" s="221">
        <v>70.740000000000009</v>
      </c>
      <c r="T60" s="221">
        <v>24.52</v>
      </c>
      <c r="U60" s="221">
        <v>8.11</v>
      </c>
      <c r="V60" s="221">
        <v>22.08</v>
      </c>
      <c r="W60" s="221">
        <v>8.4699999999999989</v>
      </c>
      <c r="X60" s="221">
        <v>23.700000000000003</v>
      </c>
      <c r="Y60" s="221">
        <v>148.16999999999996</v>
      </c>
      <c r="Z60" s="221">
        <v>322.73999999999995</v>
      </c>
      <c r="AA60" s="221">
        <v>5.76</v>
      </c>
      <c r="AB60" s="221">
        <v>144.88</v>
      </c>
      <c r="AC60" s="221">
        <v>74.760000000000005</v>
      </c>
      <c r="AD60" s="221">
        <v>16.720000000000002</v>
      </c>
      <c r="AE60" s="221">
        <v>84.88</v>
      </c>
      <c r="AF60" s="221">
        <v>0</v>
      </c>
      <c r="AG60" s="221">
        <v>139.19</v>
      </c>
      <c r="AH60" s="221">
        <v>0</v>
      </c>
      <c r="AI60" s="221">
        <v>0</v>
      </c>
      <c r="AJ60" s="221">
        <v>63.45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80.95</v>
      </c>
      <c r="AU60" s="221">
        <v>0</v>
      </c>
      <c r="AV60" s="221">
        <v>50.70000000000001</v>
      </c>
      <c r="AW60" s="221">
        <v>0</v>
      </c>
      <c r="AX60" s="221">
        <v>0</v>
      </c>
      <c r="AY60" s="221">
        <v>128.03</v>
      </c>
      <c r="AZ60" s="221">
        <v>35.22</v>
      </c>
      <c r="BA60" s="221">
        <v>13.489999999999998</v>
      </c>
      <c r="BB60" s="221">
        <v>77.19</v>
      </c>
      <c r="BC60" s="221">
        <v>10.34</v>
      </c>
      <c r="BD60" s="221">
        <v>9.8000000000000007</v>
      </c>
      <c r="BE60" s="221">
        <v>89.769999999999982</v>
      </c>
      <c r="BF60" s="221">
        <v>196.15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46.8</v>
      </c>
      <c r="BO60" s="221">
        <v>0</v>
      </c>
      <c r="BP60" s="221">
        <v>0</v>
      </c>
      <c r="BQ60" s="221">
        <v>0</v>
      </c>
      <c r="BR60" s="221">
        <v>0</v>
      </c>
      <c r="BS60" s="221">
        <v>4.45</v>
      </c>
      <c r="BT60" s="221">
        <v>0</v>
      </c>
      <c r="BU60" s="221">
        <v>0</v>
      </c>
      <c r="BV60" s="221">
        <v>0</v>
      </c>
      <c r="BW60" s="221">
        <v>195.41</v>
      </c>
      <c r="BX60" s="221">
        <v>0</v>
      </c>
      <c r="BY60" s="221">
        <v>10.6</v>
      </c>
      <c r="BZ60" s="221">
        <v>0</v>
      </c>
      <c r="CA60" s="221">
        <v>80.939999999999984</v>
      </c>
      <c r="CB60" s="221">
        <v>0</v>
      </c>
      <c r="CC60" s="221">
        <v>42.85</v>
      </c>
      <c r="CD60" s="248" t="s">
        <v>221</v>
      </c>
      <c r="CE60" s="250">
        <f t="shared" ref="CE60:CE70" si="0">SUM(C60:CD60)</f>
        <v>4177.6799999999994</v>
      </c>
    </row>
    <row r="61" spans="1:84" ht="12.6" customHeight="1" x14ac:dyDescent="0.25">
      <c r="A61" s="171" t="s">
        <v>235</v>
      </c>
      <c r="B61" s="175"/>
      <c r="C61" s="184">
        <v>28096236.249999996</v>
      </c>
      <c r="D61" s="184">
        <v>0</v>
      </c>
      <c r="E61" s="184">
        <v>84290814.769999981</v>
      </c>
      <c r="F61" s="185">
        <v>0</v>
      </c>
      <c r="G61" s="184">
        <v>979792.9</v>
      </c>
      <c r="H61" s="184">
        <v>3785672.04</v>
      </c>
      <c r="I61" s="185">
        <v>0</v>
      </c>
      <c r="J61" s="185">
        <v>6669061.3900000006</v>
      </c>
      <c r="K61" s="185">
        <v>0</v>
      </c>
      <c r="L61" s="185">
        <v>0</v>
      </c>
      <c r="M61" s="184">
        <v>0</v>
      </c>
      <c r="N61" s="184">
        <v>0</v>
      </c>
      <c r="O61" s="184">
        <v>16152291.98</v>
      </c>
      <c r="P61" s="185">
        <v>28177888.440000009</v>
      </c>
      <c r="Q61" s="185">
        <v>11640504.030000001</v>
      </c>
      <c r="R61" s="185">
        <v>1864750.0999999999</v>
      </c>
      <c r="S61" s="185">
        <v>4512099.9099999992</v>
      </c>
      <c r="T61" s="185">
        <v>2850762.05</v>
      </c>
      <c r="U61" s="185">
        <v>1022578.58</v>
      </c>
      <c r="V61" s="185">
        <v>1488139.25</v>
      </c>
      <c r="W61" s="185">
        <v>935774.52999999991</v>
      </c>
      <c r="X61" s="185">
        <v>2410840.69</v>
      </c>
      <c r="Y61" s="185">
        <v>12832029.519999998</v>
      </c>
      <c r="Z61" s="185">
        <v>40665010.080000006</v>
      </c>
      <c r="AA61" s="185">
        <v>705159.46000000008</v>
      </c>
      <c r="AB61" s="185">
        <v>15288987.27</v>
      </c>
      <c r="AC61" s="185">
        <v>7031577.3800000008</v>
      </c>
      <c r="AD61" s="185">
        <v>2021398.59</v>
      </c>
      <c r="AE61" s="185">
        <v>7614751.1699999999</v>
      </c>
      <c r="AF61" s="185">
        <v>0</v>
      </c>
      <c r="AG61" s="185">
        <v>12179936.980000002</v>
      </c>
      <c r="AH61" s="185">
        <v>0</v>
      </c>
      <c r="AI61" s="185">
        <v>0</v>
      </c>
      <c r="AJ61" s="185">
        <v>5331369.4499999993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11036936.380000001</v>
      </c>
      <c r="AU61" s="185">
        <v>0</v>
      </c>
      <c r="AV61" s="185">
        <v>4259203.78</v>
      </c>
      <c r="AW61" s="185">
        <v>0</v>
      </c>
      <c r="AX61" s="185">
        <v>0</v>
      </c>
      <c r="AY61" s="185">
        <v>6526918.0999999996</v>
      </c>
      <c r="AZ61" s="185">
        <v>1906914.61</v>
      </c>
      <c r="BA61" s="185">
        <v>643515.81000000006</v>
      </c>
      <c r="BB61" s="185">
        <v>7209750.9100000001</v>
      </c>
      <c r="BC61" s="185">
        <v>496969.85000000009</v>
      </c>
      <c r="BD61" s="185">
        <v>627417.53000000014</v>
      </c>
      <c r="BE61" s="185">
        <v>5696142.5899999999</v>
      </c>
      <c r="BF61" s="185">
        <v>9601061.7100000009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-1914.26</v>
      </c>
      <c r="BM61" s="185">
        <v>0</v>
      </c>
      <c r="BN61" s="185">
        <v>7550945.3399999999</v>
      </c>
      <c r="BO61" s="185">
        <v>0</v>
      </c>
      <c r="BP61" s="185">
        <v>0</v>
      </c>
      <c r="BQ61" s="185">
        <v>0</v>
      </c>
      <c r="BR61" s="185">
        <v>0</v>
      </c>
      <c r="BS61" s="185">
        <v>235486.66</v>
      </c>
      <c r="BT61" s="185">
        <v>0</v>
      </c>
      <c r="BU61" s="185">
        <v>0</v>
      </c>
      <c r="BV61" s="185">
        <v>0</v>
      </c>
      <c r="BW61" s="185">
        <v>28504405.380000003</v>
      </c>
      <c r="BX61" s="185">
        <v>0</v>
      </c>
      <c r="BY61" s="185">
        <v>1678335.2</v>
      </c>
      <c r="BZ61" s="185">
        <v>0</v>
      </c>
      <c r="CA61" s="185">
        <v>7961601.0300000003</v>
      </c>
      <c r="CB61" s="185">
        <v>0</v>
      </c>
      <c r="CC61" s="185">
        <v>3370407.9600000009</v>
      </c>
      <c r="CD61" s="248" t="s">
        <v>221</v>
      </c>
      <c r="CE61" s="195">
        <f t="shared" si="0"/>
        <v>395851525.38999999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2196916</v>
      </c>
      <c r="D62" s="195">
        <f t="shared" si="1"/>
        <v>0</v>
      </c>
      <c r="E62" s="195">
        <f t="shared" si="1"/>
        <v>6590912</v>
      </c>
      <c r="F62" s="195">
        <f t="shared" si="1"/>
        <v>0</v>
      </c>
      <c r="G62" s="195">
        <f t="shared" si="1"/>
        <v>76612</v>
      </c>
      <c r="H62" s="195">
        <f t="shared" si="1"/>
        <v>296011</v>
      </c>
      <c r="I62" s="195">
        <f t="shared" si="1"/>
        <v>0</v>
      </c>
      <c r="J62" s="195">
        <f>ROUND(J47+J48,0)</f>
        <v>521471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1262988</v>
      </c>
      <c r="P62" s="195">
        <f t="shared" si="1"/>
        <v>2203300</v>
      </c>
      <c r="Q62" s="195">
        <f t="shared" si="1"/>
        <v>910200</v>
      </c>
      <c r="R62" s="195">
        <f t="shared" si="1"/>
        <v>145810</v>
      </c>
      <c r="S62" s="195">
        <f t="shared" si="1"/>
        <v>352812</v>
      </c>
      <c r="T62" s="195">
        <f t="shared" si="1"/>
        <v>222908</v>
      </c>
      <c r="U62" s="195">
        <f t="shared" si="1"/>
        <v>79958</v>
      </c>
      <c r="V62" s="195">
        <f t="shared" si="1"/>
        <v>116361</v>
      </c>
      <c r="W62" s="195">
        <f t="shared" si="1"/>
        <v>73171</v>
      </c>
      <c r="X62" s="195">
        <f t="shared" si="1"/>
        <v>188510</v>
      </c>
      <c r="Y62" s="195">
        <f t="shared" si="1"/>
        <v>1003369</v>
      </c>
      <c r="Z62" s="195">
        <f t="shared" si="1"/>
        <v>3179700</v>
      </c>
      <c r="AA62" s="195">
        <f t="shared" si="1"/>
        <v>55138</v>
      </c>
      <c r="AB62" s="195">
        <f t="shared" si="1"/>
        <v>1195485</v>
      </c>
      <c r="AC62" s="195">
        <f t="shared" si="1"/>
        <v>549817</v>
      </c>
      <c r="AD62" s="195">
        <f t="shared" si="1"/>
        <v>158058</v>
      </c>
      <c r="AE62" s="195">
        <f t="shared" si="1"/>
        <v>595417</v>
      </c>
      <c r="AF62" s="195">
        <f t="shared" si="1"/>
        <v>0</v>
      </c>
      <c r="AG62" s="195">
        <f t="shared" si="1"/>
        <v>952380</v>
      </c>
      <c r="AH62" s="195">
        <f t="shared" si="1"/>
        <v>0</v>
      </c>
      <c r="AI62" s="195">
        <f t="shared" si="1"/>
        <v>0</v>
      </c>
      <c r="AJ62" s="195">
        <f t="shared" si="1"/>
        <v>416873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863006</v>
      </c>
      <c r="AU62" s="195">
        <f t="shared" si="1"/>
        <v>0</v>
      </c>
      <c r="AV62" s="195">
        <f t="shared" si="1"/>
        <v>333038</v>
      </c>
      <c r="AW62" s="195">
        <f t="shared" si="1"/>
        <v>0</v>
      </c>
      <c r="AX62" s="195">
        <f t="shared" si="1"/>
        <v>0</v>
      </c>
      <c r="AY62" s="195">
        <f>ROUND(AY47+AY48,0)</f>
        <v>510356</v>
      </c>
      <c r="AZ62" s="195">
        <f>ROUND(AZ47+AZ48,0)</f>
        <v>149106</v>
      </c>
      <c r="BA62" s="195">
        <f>ROUND(BA47+BA48,0)</f>
        <v>50318</v>
      </c>
      <c r="BB62" s="195">
        <f t="shared" si="1"/>
        <v>563749</v>
      </c>
      <c r="BC62" s="195">
        <f t="shared" si="1"/>
        <v>38859</v>
      </c>
      <c r="BD62" s="195">
        <f t="shared" si="1"/>
        <v>49059</v>
      </c>
      <c r="BE62" s="195">
        <f t="shared" si="1"/>
        <v>445396</v>
      </c>
      <c r="BF62" s="195">
        <f t="shared" si="1"/>
        <v>750731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-150</v>
      </c>
      <c r="BM62" s="195">
        <f t="shared" si="1"/>
        <v>0</v>
      </c>
      <c r="BN62" s="195">
        <f t="shared" si="1"/>
        <v>590427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18413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2228831</v>
      </c>
      <c r="BX62" s="195">
        <f t="shared" si="2"/>
        <v>0</v>
      </c>
      <c r="BY62" s="195">
        <f t="shared" si="2"/>
        <v>131233</v>
      </c>
      <c r="BZ62" s="195">
        <f t="shared" si="2"/>
        <v>0</v>
      </c>
      <c r="CA62" s="195">
        <f t="shared" si="2"/>
        <v>622538</v>
      </c>
      <c r="CB62" s="195">
        <f t="shared" si="2"/>
        <v>0</v>
      </c>
      <c r="CC62" s="195">
        <f t="shared" si="2"/>
        <v>263541</v>
      </c>
      <c r="CD62" s="248" t="s">
        <v>221</v>
      </c>
      <c r="CE62" s="195">
        <f t="shared" si="0"/>
        <v>30952628</v>
      </c>
      <c r="CF62" s="251"/>
    </row>
    <row r="63" spans="1:84" ht="12.6" customHeight="1" x14ac:dyDescent="0.25">
      <c r="A63" s="171" t="s">
        <v>236</v>
      </c>
      <c r="B63" s="175"/>
      <c r="C63" s="184">
        <v>2831463.29</v>
      </c>
      <c r="D63" s="184">
        <v>0</v>
      </c>
      <c r="E63" s="184">
        <v>556831.52</v>
      </c>
      <c r="F63" s="185">
        <v>0</v>
      </c>
      <c r="G63" s="184">
        <v>84964.200000000012</v>
      </c>
      <c r="H63" s="184">
        <v>150</v>
      </c>
      <c r="I63" s="185">
        <v>0</v>
      </c>
      <c r="J63" s="185">
        <v>540350</v>
      </c>
      <c r="K63" s="185">
        <v>0</v>
      </c>
      <c r="L63" s="185">
        <v>0</v>
      </c>
      <c r="M63" s="184">
        <v>0</v>
      </c>
      <c r="N63" s="184">
        <v>0</v>
      </c>
      <c r="O63" s="184">
        <v>163925.14000000001</v>
      </c>
      <c r="P63" s="185">
        <v>1238510.06</v>
      </c>
      <c r="Q63" s="185">
        <v>0</v>
      </c>
      <c r="R63" s="185">
        <v>174613.23</v>
      </c>
      <c r="S63" s="185">
        <v>225767.21999999997</v>
      </c>
      <c r="T63" s="185">
        <v>0</v>
      </c>
      <c r="U63" s="185">
        <v>2627823.06</v>
      </c>
      <c r="V63" s="185">
        <v>215254</v>
      </c>
      <c r="W63" s="185">
        <v>0</v>
      </c>
      <c r="X63" s="185">
        <v>235.34</v>
      </c>
      <c r="Y63" s="185">
        <v>3276297.09</v>
      </c>
      <c r="Z63" s="185">
        <v>1606784.6300000001</v>
      </c>
      <c r="AA63" s="185">
        <v>195.45</v>
      </c>
      <c r="AB63" s="185">
        <v>140742.75</v>
      </c>
      <c r="AC63" s="185">
        <v>20850.5</v>
      </c>
      <c r="AD63" s="185">
        <v>43200</v>
      </c>
      <c r="AE63" s="185">
        <v>60</v>
      </c>
      <c r="AF63" s="185">
        <v>0</v>
      </c>
      <c r="AG63" s="185">
        <v>223200</v>
      </c>
      <c r="AH63" s="185">
        <v>0</v>
      </c>
      <c r="AI63" s="185">
        <v>0</v>
      </c>
      <c r="AJ63" s="185">
        <v>1367190.9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231974.14000000004</v>
      </c>
      <c r="AU63" s="185">
        <v>0</v>
      </c>
      <c r="AV63" s="185">
        <v>939308.46</v>
      </c>
      <c r="AW63" s="185">
        <v>0</v>
      </c>
      <c r="AX63" s="185">
        <v>0</v>
      </c>
      <c r="AY63" s="185">
        <v>0</v>
      </c>
      <c r="AZ63" s="185">
        <v>399.96</v>
      </c>
      <c r="BA63" s="185">
        <v>0</v>
      </c>
      <c r="BB63" s="185">
        <v>0</v>
      </c>
      <c r="BC63" s="185">
        <v>0</v>
      </c>
      <c r="BD63" s="185">
        <v>0</v>
      </c>
      <c r="BE63" s="185">
        <v>287617.65999999997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1452542.2099999997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5531116.6599999992</v>
      </c>
      <c r="BX63" s="185">
        <v>0</v>
      </c>
      <c r="BY63" s="185">
        <v>0</v>
      </c>
      <c r="BZ63" s="185">
        <v>0</v>
      </c>
      <c r="CA63" s="185">
        <v>1450395.1999999997</v>
      </c>
      <c r="CB63" s="185">
        <v>0</v>
      </c>
      <c r="CC63" s="185">
        <v>191543.48</v>
      </c>
      <c r="CD63" s="248" t="s">
        <v>221</v>
      </c>
      <c r="CE63" s="195">
        <f t="shared" si="0"/>
        <v>25423306.150000002</v>
      </c>
      <c r="CF63" s="251"/>
    </row>
    <row r="64" spans="1:84" ht="12.6" customHeight="1" x14ac:dyDescent="0.25">
      <c r="A64" s="171" t="s">
        <v>237</v>
      </c>
      <c r="B64" s="175"/>
      <c r="C64" s="184">
        <v>3307093.78</v>
      </c>
      <c r="D64" s="184">
        <v>0</v>
      </c>
      <c r="E64" s="185">
        <v>5324150.1700000018</v>
      </c>
      <c r="F64" s="185">
        <v>0</v>
      </c>
      <c r="G64" s="184">
        <v>20342.169999999998</v>
      </c>
      <c r="H64" s="184">
        <v>55569.560000000005</v>
      </c>
      <c r="I64" s="185">
        <v>0</v>
      </c>
      <c r="J64" s="185">
        <v>412508.06</v>
      </c>
      <c r="K64" s="185">
        <v>0</v>
      </c>
      <c r="L64" s="185">
        <v>0</v>
      </c>
      <c r="M64" s="184">
        <v>0</v>
      </c>
      <c r="N64" s="184">
        <v>0</v>
      </c>
      <c r="O64" s="184">
        <v>2085721.5300000003</v>
      </c>
      <c r="P64" s="185">
        <v>17328139.09</v>
      </c>
      <c r="Q64" s="185">
        <v>843247.55999999982</v>
      </c>
      <c r="R64" s="185">
        <v>4601827.9499999993</v>
      </c>
      <c r="S64" s="185">
        <v>59748644.369999975</v>
      </c>
      <c r="T64" s="185">
        <v>847789.1100000001</v>
      </c>
      <c r="U64" s="185">
        <v>8253284.3900000015</v>
      </c>
      <c r="V64" s="185">
        <v>1694988.6499999997</v>
      </c>
      <c r="W64" s="185">
        <v>145443.15000000002</v>
      </c>
      <c r="X64" s="185">
        <v>508150.25</v>
      </c>
      <c r="Y64" s="185">
        <v>3555606.6300000013</v>
      </c>
      <c r="Z64" s="185">
        <v>2656657.6600000006</v>
      </c>
      <c r="AA64" s="185">
        <v>1728711.93</v>
      </c>
      <c r="AB64" s="185">
        <v>90936267.649999991</v>
      </c>
      <c r="AC64" s="185">
        <v>1320520.24</v>
      </c>
      <c r="AD64" s="185">
        <v>190266.74</v>
      </c>
      <c r="AE64" s="185">
        <v>48460.209999999992</v>
      </c>
      <c r="AF64" s="185">
        <v>0</v>
      </c>
      <c r="AG64" s="185">
        <v>1606627.1</v>
      </c>
      <c r="AH64" s="185">
        <v>0</v>
      </c>
      <c r="AI64" s="185">
        <v>0</v>
      </c>
      <c r="AJ64" s="185">
        <v>141016.35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52205.730000000018</v>
      </c>
      <c r="AU64" s="185">
        <v>0</v>
      </c>
      <c r="AV64" s="185">
        <v>594441.89999999991</v>
      </c>
      <c r="AW64" s="185">
        <v>0</v>
      </c>
      <c r="AX64" s="185">
        <v>0</v>
      </c>
      <c r="AY64" s="185">
        <v>406132.64999999985</v>
      </c>
      <c r="AZ64" s="185">
        <v>2707673.9500000007</v>
      </c>
      <c r="BA64" s="185">
        <v>37949.82</v>
      </c>
      <c r="BB64" s="185">
        <v>0</v>
      </c>
      <c r="BC64" s="185">
        <v>0</v>
      </c>
      <c r="BD64" s="185">
        <v>-23458.360000000004</v>
      </c>
      <c r="BE64" s="185">
        <v>962006.70000000007</v>
      </c>
      <c r="BF64" s="185">
        <v>840573.35999999987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1583601.46</v>
      </c>
      <c r="BO64" s="185">
        <v>0</v>
      </c>
      <c r="BP64" s="185">
        <v>0</v>
      </c>
      <c r="BQ64" s="185">
        <v>0</v>
      </c>
      <c r="BR64" s="185">
        <v>0</v>
      </c>
      <c r="BS64" s="185">
        <v>78077.38</v>
      </c>
      <c r="BT64" s="185">
        <v>0</v>
      </c>
      <c r="BU64" s="185">
        <v>0</v>
      </c>
      <c r="BV64" s="185">
        <v>0</v>
      </c>
      <c r="BW64" s="185">
        <v>1146833.02</v>
      </c>
      <c r="BX64" s="185">
        <v>0</v>
      </c>
      <c r="BY64" s="185">
        <v>1330.19</v>
      </c>
      <c r="BZ64" s="185">
        <v>0</v>
      </c>
      <c r="CA64" s="185">
        <v>125194.97000000002</v>
      </c>
      <c r="CB64" s="185">
        <v>0</v>
      </c>
      <c r="CC64" s="185">
        <v>36051046.580000006</v>
      </c>
      <c r="CD64" s="248" t="s">
        <v>221</v>
      </c>
      <c r="CE64" s="195">
        <f t="shared" si="0"/>
        <v>251924643.64999998</v>
      </c>
      <c r="CF64" s="251"/>
    </row>
    <row r="65" spans="1:84" ht="12.6" customHeight="1" x14ac:dyDescent="0.25">
      <c r="A65" s="171" t="s">
        <v>238</v>
      </c>
      <c r="B65" s="175"/>
      <c r="C65" s="184">
        <v>9901.61</v>
      </c>
      <c r="D65" s="184">
        <v>0</v>
      </c>
      <c r="E65" s="184">
        <v>22263.79</v>
      </c>
      <c r="F65" s="184">
        <v>0</v>
      </c>
      <c r="G65" s="184">
        <v>294.95</v>
      </c>
      <c r="H65" s="184">
        <v>726.35</v>
      </c>
      <c r="I65" s="185">
        <v>0</v>
      </c>
      <c r="J65" s="184">
        <v>1922.95</v>
      </c>
      <c r="K65" s="185">
        <v>0</v>
      </c>
      <c r="L65" s="185">
        <v>0</v>
      </c>
      <c r="M65" s="184">
        <v>0</v>
      </c>
      <c r="N65" s="184">
        <v>0</v>
      </c>
      <c r="O65" s="184">
        <v>8129.89</v>
      </c>
      <c r="P65" s="185">
        <v>5808.9299999999994</v>
      </c>
      <c r="Q65" s="185">
        <v>7132.66</v>
      </c>
      <c r="R65" s="185">
        <v>2925.2799999999997</v>
      </c>
      <c r="S65" s="185">
        <v>2213.3599999999997</v>
      </c>
      <c r="T65" s="185">
        <v>0</v>
      </c>
      <c r="U65" s="185">
        <v>43104.840000000004</v>
      </c>
      <c r="V65" s="185">
        <v>353.19000000000005</v>
      </c>
      <c r="W65" s="185">
        <v>0</v>
      </c>
      <c r="X65" s="185">
        <v>976.35</v>
      </c>
      <c r="Y65" s="185">
        <v>7983.87</v>
      </c>
      <c r="Z65" s="185">
        <v>132531.09000000003</v>
      </c>
      <c r="AA65" s="185">
        <v>0</v>
      </c>
      <c r="AB65" s="185">
        <v>3069.12</v>
      </c>
      <c r="AC65" s="185">
        <v>5445.7599999999993</v>
      </c>
      <c r="AD65" s="185">
        <v>1488.55</v>
      </c>
      <c r="AE65" s="185">
        <v>1696.48</v>
      </c>
      <c r="AF65" s="185">
        <v>0</v>
      </c>
      <c r="AG65" s="185">
        <v>3045.94</v>
      </c>
      <c r="AH65" s="185">
        <v>0</v>
      </c>
      <c r="AI65" s="185">
        <v>0</v>
      </c>
      <c r="AJ65" s="185">
        <v>2309.21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26579.89</v>
      </c>
      <c r="AU65" s="185">
        <v>0</v>
      </c>
      <c r="AV65" s="185">
        <v>4925.13</v>
      </c>
      <c r="AW65" s="185">
        <v>0</v>
      </c>
      <c r="AX65" s="185">
        <v>0</v>
      </c>
      <c r="AY65" s="185">
        <v>10235.480000000001</v>
      </c>
      <c r="AZ65" s="185">
        <v>0</v>
      </c>
      <c r="BA65" s="185">
        <v>779.67000000000007</v>
      </c>
      <c r="BB65" s="185">
        <v>0</v>
      </c>
      <c r="BC65" s="185">
        <v>0</v>
      </c>
      <c r="BD65" s="185">
        <v>0</v>
      </c>
      <c r="BE65" s="185">
        <v>10031998.4</v>
      </c>
      <c r="BF65" s="185">
        <v>260427.78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18380.04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157166.70000000004</v>
      </c>
      <c r="BX65" s="185">
        <v>0</v>
      </c>
      <c r="BY65" s="185">
        <v>804.43000000000018</v>
      </c>
      <c r="BZ65" s="185">
        <v>0</v>
      </c>
      <c r="CA65" s="185">
        <v>2728.32</v>
      </c>
      <c r="CB65" s="185">
        <v>0</v>
      </c>
      <c r="CC65" s="185">
        <v>26938.990000000005</v>
      </c>
      <c r="CD65" s="248" t="s">
        <v>221</v>
      </c>
      <c r="CE65" s="195">
        <f t="shared" si="0"/>
        <v>10804288.999999998</v>
      </c>
      <c r="CF65" s="251"/>
    </row>
    <row r="66" spans="1:84" ht="12.6" customHeight="1" x14ac:dyDescent="0.25">
      <c r="A66" s="171" t="s">
        <v>239</v>
      </c>
      <c r="B66" s="175"/>
      <c r="C66" s="184">
        <v>482982.80999999994</v>
      </c>
      <c r="D66" s="184">
        <v>0</v>
      </c>
      <c r="E66" s="184">
        <v>2482272.4899999998</v>
      </c>
      <c r="F66" s="184">
        <v>0</v>
      </c>
      <c r="G66" s="184">
        <v>38581.55999999999</v>
      </c>
      <c r="H66" s="184">
        <v>30191.47</v>
      </c>
      <c r="I66" s="184">
        <v>0</v>
      </c>
      <c r="J66" s="184">
        <v>61269.939999999995</v>
      </c>
      <c r="K66" s="185">
        <v>0</v>
      </c>
      <c r="L66" s="185">
        <v>0</v>
      </c>
      <c r="M66" s="184">
        <v>0</v>
      </c>
      <c r="N66" s="184">
        <v>0</v>
      </c>
      <c r="O66" s="185">
        <v>295611.28000000003</v>
      </c>
      <c r="P66" s="185">
        <v>3889979.2700000005</v>
      </c>
      <c r="Q66" s="185">
        <v>95134.560000000012</v>
      </c>
      <c r="R66" s="185">
        <v>838989.88</v>
      </c>
      <c r="S66" s="184">
        <v>2926105.63</v>
      </c>
      <c r="T66" s="184">
        <v>53.739999999999995</v>
      </c>
      <c r="U66" s="185">
        <v>27176290.059999999</v>
      </c>
      <c r="V66" s="185">
        <v>214027.79</v>
      </c>
      <c r="W66" s="185">
        <v>293831.24</v>
      </c>
      <c r="X66" s="185">
        <v>1280468.4500000002</v>
      </c>
      <c r="Y66" s="185">
        <v>2828612.6900000004</v>
      </c>
      <c r="Z66" s="185">
        <v>4936530.0999999987</v>
      </c>
      <c r="AA66" s="185">
        <v>134286.15</v>
      </c>
      <c r="AB66" s="185">
        <v>453969.06000000006</v>
      </c>
      <c r="AC66" s="185">
        <v>478996.07</v>
      </c>
      <c r="AD66" s="185">
        <v>-465618.99999999988</v>
      </c>
      <c r="AE66" s="185">
        <v>29472.14</v>
      </c>
      <c r="AF66" s="185">
        <v>0</v>
      </c>
      <c r="AG66" s="185">
        <v>1355161.6300000001</v>
      </c>
      <c r="AH66" s="185">
        <v>0</v>
      </c>
      <c r="AI66" s="185">
        <v>0</v>
      </c>
      <c r="AJ66" s="185">
        <v>646869.72999999986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148654.58000000002</v>
      </c>
      <c r="AU66" s="185">
        <v>0</v>
      </c>
      <c r="AV66" s="185">
        <v>7945440.3299999982</v>
      </c>
      <c r="AW66" s="185">
        <v>0</v>
      </c>
      <c r="AX66" s="185">
        <v>0</v>
      </c>
      <c r="AY66" s="185">
        <v>184643.37999999998</v>
      </c>
      <c r="AZ66" s="185">
        <v>12842.05</v>
      </c>
      <c r="BA66" s="185">
        <v>-38.329999999996744</v>
      </c>
      <c r="BB66" s="185">
        <v>0</v>
      </c>
      <c r="BC66" s="185">
        <v>0</v>
      </c>
      <c r="BD66" s="185">
        <v>145289.21000000002</v>
      </c>
      <c r="BE66" s="185">
        <v>4798735.9400000013</v>
      </c>
      <c r="BF66" s="185">
        <v>1360278.79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74985.669999999984</v>
      </c>
      <c r="BO66" s="185">
        <v>0</v>
      </c>
      <c r="BP66" s="185">
        <v>0</v>
      </c>
      <c r="BQ66" s="185">
        <v>0</v>
      </c>
      <c r="BR66" s="185">
        <v>0</v>
      </c>
      <c r="BS66" s="185">
        <v>17033.449999999997</v>
      </c>
      <c r="BT66" s="185">
        <v>0</v>
      </c>
      <c r="BU66" s="185">
        <v>0</v>
      </c>
      <c r="BV66" s="185">
        <v>0</v>
      </c>
      <c r="BW66" s="185">
        <v>10957464.710000001</v>
      </c>
      <c r="BX66" s="185">
        <v>0</v>
      </c>
      <c r="BY66" s="185">
        <v>218</v>
      </c>
      <c r="BZ66" s="185">
        <v>0</v>
      </c>
      <c r="CA66" s="185">
        <v>55287.73</v>
      </c>
      <c r="CB66" s="185">
        <v>0</v>
      </c>
      <c r="CC66" s="185">
        <v>1399069.4300000002</v>
      </c>
      <c r="CD66" s="248" t="s">
        <v>221</v>
      </c>
      <c r="CE66" s="195">
        <f t="shared" si="0"/>
        <v>77603973.680000022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980631</v>
      </c>
      <c r="D67" s="195">
        <f>ROUND(D51+D52,0)</f>
        <v>0</v>
      </c>
      <c r="E67" s="195">
        <f t="shared" ref="E67:BP67" si="3">ROUND(E51+E52,0)</f>
        <v>3431267</v>
      </c>
      <c r="F67" s="195">
        <f t="shared" si="3"/>
        <v>0</v>
      </c>
      <c r="G67" s="195">
        <f t="shared" si="3"/>
        <v>0</v>
      </c>
      <c r="H67" s="195">
        <f t="shared" si="3"/>
        <v>161643</v>
      </c>
      <c r="I67" s="195">
        <f t="shared" si="3"/>
        <v>0</v>
      </c>
      <c r="J67" s="195">
        <f>ROUND(J51+J52,0)</f>
        <v>53285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405756</v>
      </c>
      <c r="P67" s="195">
        <f t="shared" si="3"/>
        <v>1611843</v>
      </c>
      <c r="Q67" s="195">
        <f t="shared" si="3"/>
        <v>463638</v>
      </c>
      <c r="R67" s="195">
        <f t="shared" si="3"/>
        <v>51795</v>
      </c>
      <c r="S67" s="195">
        <f t="shared" si="3"/>
        <v>269321</v>
      </c>
      <c r="T67" s="195">
        <f t="shared" si="3"/>
        <v>16883</v>
      </c>
      <c r="U67" s="195">
        <f t="shared" si="3"/>
        <v>237728</v>
      </c>
      <c r="V67" s="195">
        <f t="shared" si="3"/>
        <v>62815</v>
      </c>
      <c r="W67" s="195">
        <f t="shared" si="3"/>
        <v>0</v>
      </c>
      <c r="X67" s="195">
        <f t="shared" si="3"/>
        <v>0</v>
      </c>
      <c r="Y67" s="195">
        <f t="shared" si="3"/>
        <v>878255</v>
      </c>
      <c r="Z67" s="195">
        <f t="shared" si="3"/>
        <v>1660038</v>
      </c>
      <c r="AA67" s="195">
        <f t="shared" si="3"/>
        <v>48448</v>
      </c>
      <c r="AB67" s="195">
        <f t="shared" si="3"/>
        <v>261469</v>
      </c>
      <c r="AC67" s="195">
        <f t="shared" si="3"/>
        <v>48969</v>
      </c>
      <c r="AD67" s="195">
        <f t="shared" si="3"/>
        <v>41841</v>
      </c>
      <c r="AE67" s="195">
        <f t="shared" si="3"/>
        <v>179996</v>
      </c>
      <c r="AF67" s="195">
        <f t="shared" si="3"/>
        <v>0</v>
      </c>
      <c r="AG67" s="195">
        <f t="shared" si="3"/>
        <v>380517</v>
      </c>
      <c r="AH67" s="195">
        <f t="shared" si="3"/>
        <v>0</v>
      </c>
      <c r="AI67" s="195">
        <f t="shared" si="3"/>
        <v>0</v>
      </c>
      <c r="AJ67" s="195">
        <f t="shared" si="3"/>
        <v>207858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227782</v>
      </c>
      <c r="AU67" s="195">
        <f t="shared" si="3"/>
        <v>0</v>
      </c>
      <c r="AV67" s="195">
        <f t="shared" si="3"/>
        <v>228123</v>
      </c>
      <c r="AW67" s="195">
        <f t="shared" si="3"/>
        <v>0</v>
      </c>
      <c r="AX67" s="195">
        <f t="shared" si="3"/>
        <v>0</v>
      </c>
      <c r="AY67" s="195">
        <f t="shared" si="3"/>
        <v>311796</v>
      </c>
      <c r="AZ67" s="195">
        <f>ROUND(AZ51+AZ52,0)</f>
        <v>114333</v>
      </c>
      <c r="BA67" s="195">
        <f>ROUND(BA51+BA52,0)</f>
        <v>24318</v>
      </c>
      <c r="BB67" s="195">
        <f t="shared" si="3"/>
        <v>2857</v>
      </c>
      <c r="BC67" s="195">
        <f t="shared" si="3"/>
        <v>3134</v>
      </c>
      <c r="BD67" s="195">
        <f t="shared" si="3"/>
        <v>413499</v>
      </c>
      <c r="BE67" s="195">
        <f t="shared" si="3"/>
        <v>11826790</v>
      </c>
      <c r="BF67" s="195">
        <f t="shared" si="3"/>
        <v>265149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29237</v>
      </c>
      <c r="BK67" s="195">
        <f t="shared" si="3"/>
        <v>0</v>
      </c>
      <c r="BL67" s="195">
        <f t="shared" si="3"/>
        <v>58849</v>
      </c>
      <c r="BM67" s="195">
        <f t="shared" si="3"/>
        <v>0</v>
      </c>
      <c r="BN67" s="195">
        <f t="shared" si="3"/>
        <v>141790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48853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745592</v>
      </c>
      <c r="BX67" s="195">
        <f t="shared" si="4"/>
        <v>0</v>
      </c>
      <c r="BY67" s="195">
        <f t="shared" si="4"/>
        <v>2156</v>
      </c>
      <c r="BZ67" s="195">
        <f t="shared" si="4"/>
        <v>0</v>
      </c>
      <c r="CA67" s="195">
        <f t="shared" si="4"/>
        <v>188093</v>
      </c>
      <c r="CB67" s="195">
        <f t="shared" si="4"/>
        <v>0</v>
      </c>
      <c r="CC67" s="195">
        <f t="shared" si="4"/>
        <v>10409922</v>
      </c>
      <c r="CD67" s="248" t="s">
        <v>221</v>
      </c>
      <c r="CE67" s="195">
        <f t="shared" si="0"/>
        <v>36496269</v>
      </c>
      <c r="CF67" s="251"/>
    </row>
    <row r="68" spans="1:84" ht="12.6" customHeight="1" x14ac:dyDescent="0.25">
      <c r="A68" s="171" t="s">
        <v>240</v>
      </c>
      <c r="B68" s="175"/>
      <c r="C68" s="184">
        <v>111556.89000000001</v>
      </c>
      <c r="D68" s="184">
        <v>0</v>
      </c>
      <c r="E68" s="184">
        <v>3571260.9200000009</v>
      </c>
      <c r="F68" s="184">
        <v>0</v>
      </c>
      <c r="G68" s="184">
        <v>382955.7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894473.13</v>
      </c>
      <c r="P68" s="185">
        <v>1543253.71</v>
      </c>
      <c r="Q68" s="185">
        <v>595144.91999999993</v>
      </c>
      <c r="R68" s="185">
        <v>0</v>
      </c>
      <c r="S68" s="185">
        <v>3861937.8400000003</v>
      </c>
      <c r="T68" s="185">
        <v>0</v>
      </c>
      <c r="U68" s="185">
        <v>107482.21</v>
      </c>
      <c r="V68" s="185">
        <v>19967.139999999996</v>
      </c>
      <c r="W68" s="185">
        <v>0</v>
      </c>
      <c r="X68" s="185">
        <v>0</v>
      </c>
      <c r="Y68" s="185">
        <v>2257490.4000000004</v>
      </c>
      <c r="Z68" s="185">
        <v>8322363.4100000001</v>
      </c>
      <c r="AA68" s="185">
        <v>0</v>
      </c>
      <c r="AB68" s="185">
        <v>1651928.29</v>
      </c>
      <c r="AC68" s="185">
        <v>33455.439999999995</v>
      </c>
      <c r="AD68" s="185">
        <v>0</v>
      </c>
      <c r="AE68" s="185">
        <v>966523.12000000011</v>
      </c>
      <c r="AF68" s="185">
        <v>0</v>
      </c>
      <c r="AG68" s="185">
        <v>641595.48</v>
      </c>
      <c r="AH68" s="185">
        <v>0</v>
      </c>
      <c r="AI68" s="185">
        <v>0</v>
      </c>
      <c r="AJ68" s="185">
        <v>710617.31999999983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1935795.03</v>
      </c>
      <c r="AU68" s="185">
        <v>0</v>
      </c>
      <c r="AV68" s="185">
        <v>1076039.1400000001</v>
      </c>
      <c r="AW68" s="185">
        <v>0</v>
      </c>
      <c r="AX68" s="185">
        <v>0</v>
      </c>
      <c r="AY68" s="185">
        <v>84797.38</v>
      </c>
      <c r="AZ68" s="185">
        <v>22220.940000000002</v>
      </c>
      <c r="BA68" s="185">
        <v>0</v>
      </c>
      <c r="BB68" s="185">
        <v>0</v>
      </c>
      <c r="BC68" s="185">
        <v>0</v>
      </c>
      <c r="BD68" s="185">
        <v>0</v>
      </c>
      <c r="BE68" s="185">
        <v>2184325.4699999997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81937.550000000017</v>
      </c>
      <c r="BO68" s="185">
        <v>0</v>
      </c>
      <c r="BP68" s="185">
        <v>0</v>
      </c>
      <c r="BQ68" s="185">
        <v>0</v>
      </c>
      <c r="BR68" s="185">
        <v>0</v>
      </c>
      <c r="BS68" s="185">
        <v>47102.160000000011</v>
      </c>
      <c r="BT68" s="185">
        <v>0</v>
      </c>
      <c r="BU68" s="185">
        <v>0</v>
      </c>
      <c r="BV68" s="185">
        <v>0</v>
      </c>
      <c r="BW68" s="185">
        <v>3794875.0699999994</v>
      </c>
      <c r="BX68" s="185">
        <v>0</v>
      </c>
      <c r="BY68" s="185">
        <v>0</v>
      </c>
      <c r="BZ68" s="185">
        <v>0</v>
      </c>
      <c r="CA68" s="185">
        <v>88368.860000000015</v>
      </c>
      <c r="CB68" s="185">
        <v>0</v>
      </c>
      <c r="CC68" s="185">
        <v>3246362.3200000003</v>
      </c>
      <c r="CD68" s="248" t="s">
        <v>221</v>
      </c>
      <c r="CE68" s="195">
        <f t="shared" si="0"/>
        <v>38233829.840000004</v>
      </c>
      <c r="CF68" s="251"/>
    </row>
    <row r="69" spans="1:84" ht="12.6" customHeight="1" x14ac:dyDescent="0.25">
      <c r="A69" s="171" t="s">
        <v>241</v>
      </c>
      <c r="B69" s="175"/>
      <c r="C69" s="184">
        <v>142418.60000000003</v>
      </c>
      <c r="D69" s="184">
        <v>0</v>
      </c>
      <c r="E69" s="185">
        <v>295796.99999999994</v>
      </c>
      <c r="F69" s="185">
        <v>0</v>
      </c>
      <c r="G69" s="184">
        <v>12023.8</v>
      </c>
      <c r="H69" s="184">
        <v>29418.300000000003</v>
      </c>
      <c r="I69" s="185">
        <v>0</v>
      </c>
      <c r="J69" s="185">
        <v>23765.22</v>
      </c>
      <c r="K69" s="185">
        <v>0</v>
      </c>
      <c r="L69" s="185">
        <v>0</v>
      </c>
      <c r="M69" s="184">
        <v>0</v>
      </c>
      <c r="N69" s="184">
        <v>0</v>
      </c>
      <c r="O69" s="184">
        <v>557105.15</v>
      </c>
      <c r="P69" s="185">
        <v>243177.05999999997</v>
      </c>
      <c r="Q69" s="185">
        <v>37773.339999999997</v>
      </c>
      <c r="R69" s="224">
        <v>30728.950000000004</v>
      </c>
      <c r="S69" s="185">
        <v>38919.419999999991</v>
      </c>
      <c r="T69" s="184">
        <v>2859.42</v>
      </c>
      <c r="U69" s="185">
        <v>49430.259999999995</v>
      </c>
      <c r="V69" s="185">
        <v>4320.8099999999995</v>
      </c>
      <c r="W69" s="184">
        <v>2354.69</v>
      </c>
      <c r="X69" s="185">
        <v>17348.940000000002</v>
      </c>
      <c r="Y69" s="185">
        <v>112693.89</v>
      </c>
      <c r="Z69" s="185">
        <v>1500978.9000000001</v>
      </c>
      <c r="AA69" s="185">
        <v>5104.95</v>
      </c>
      <c r="AB69" s="185">
        <v>178847.85</v>
      </c>
      <c r="AC69" s="185">
        <v>24757.06</v>
      </c>
      <c r="AD69" s="185">
        <v>1317.8200000000002</v>
      </c>
      <c r="AE69" s="185">
        <v>57092.710000000014</v>
      </c>
      <c r="AF69" s="185">
        <v>0</v>
      </c>
      <c r="AG69" s="185">
        <v>140717.22</v>
      </c>
      <c r="AH69" s="185">
        <v>0</v>
      </c>
      <c r="AI69" s="185">
        <v>0</v>
      </c>
      <c r="AJ69" s="185">
        <v>39312.789999999994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6614610.3799999999</v>
      </c>
      <c r="AU69" s="185">
        <v>0</v>
      </c>
      <c r="AV69" s="185">
        <v>25790.22</v>
      </c>
      <c r="AW69" s="185">
        <v>0</v>
      </c>
      <c r="AX69" s="185">
        <v>0</v>
      </c>
      <c r="AY69" s="185">
        <v>24781.290000000005</v>
      </c>
      <c r="AZ69" s="185">
        <v>-1488.2399999999998</v>
      </c>
      <c r="BA69" s="185">
        <v>1162.17</v>
      </c>
      <c r="BB69" s="185">
        <v>34839.32</v>
      </c>
      <c r="BC69" s="185">
        <v>2098.9899999999998</v>
      </c>
      <c r="BD69" s="185">
        <v>576.30999999999995</v>
      </c>
      <c r="BE69" s="185">
        <v>501468.94999999995</v>
      </c>
      <c r="BF69" s="185">
        <v>19938.260000000002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308049.18</v>
      </c>
      <c r="BO69" s="185">
        <v>0</v>
      </c>
      <c r="BP69" s="185">
        <v>0</v>
      </c>
      <c r="BQ69" s="185">
        <v>0</v>
      </c>
      <c r="BR69" s="185">
        <v>0</v>
      </c>
      <c r="BS69" s="185">
        <v>108810.16</v>
      </c>
      <c r="BT69" s="185">
        <v>0</v>
      </c>
      <c r="BU69" s="185">
        <v>0</v>
      </c>
      <c r="BV69" s="185">
        <v>47843.29</v>
      </c>
      <c r="BW69" s="185">
        <v>805424.32999999984</v>
      </c>
      <c r="BX69" s="185">
        <v>0</v>
      </c>
      <c r="BY69" s="185">
        <v>2755.4</v>
      </c>
      <c r="BZ69" s="185">
        <v>0</v>
      </c>
      <c r="CA69" s="185">
        <v>497540.98999999993</v>
      </c>
      <c r="CB69" s="185">
        <v>0</v>
      </c>
      <c r="CC69" s="185">
        <v>404618407.09025288</v>
      </c>
      <c r="CD69" s="188">
        <v>58187944.910000011</v>
      </c>
      <c r="CE69" s="195">
        <f t="shared" si="0"/>
        <v>475348817.15025288</v>
      </c>
      <c r="CF69" s="251"/>
    </row>
    <row r="70" spans="1:84" ht="12.6" customHeight="1" x14ac:dyDescent="0.25">
      <c r="A70" s="171" t="s">
        <v>242</v>
      </c>
      <c r="B70" s="175"/>
      <c r="C70" s="184">
        <v>10534.03</v>
      </c>
      <c r="D70" s="184">
        <v>0</v>
      </c>
      <c r="E70" s="184">
        <v>57112.35</v>
      </c>
      <c r="F70" s="185">
        <v>0</v>
      </c>
      <c r="G70" s="184">
        <v>106809.74</v>
      </c>
      <c r="H70" s="184">
        <v>0</v>
      </c>
      <c r="I70" s="184">
        <v>0</v>
      </c>
      <c r="J70" s="185">
        <v>1459.4</v>
      </c>
      <c r="K70" s="185">
        <v>0</v>
      </c>
      <c r="L70" s="185">
        <v>0</v>
      </c>
      <c r="M70" s="184">
        <v>0</v>
      </c>
      <c r="N70" s="184">
        <v>0</v>
      </c>
      <c r="O70" s="184">
        <v>611238.35</v>
      </c>
      <c r="P70" s="184">
        <v>161527.72999999998</v>
      </c>
      <c r="Q70" s="184">
        <v>-220</v>
      </c>
      <c r="R70" s="184">
        <v>0</v>
      </c>
      <c r="S70" s="184">
        <v>0</v>
      </c>
      <c r="T70" s="184">
        <v>0</v>
      </c>
      <c r="U70" s="185">
        <v>0</v>
      </c>
      <c r="V70" s="184">
        <v>37104</v>
      </c>
      <c r="W70" s="184">
        <v>0</v>
      </c>
      <c r="X70" s="185">
        <v>1015605.8699999999</v>
      </c>
      <c r="Y70" s="185">
        <v>181752.87</v>
      </c>
      <c r="Z70" s="185">
        <v>4196205.3199999994</v>
      </c>
      <c r="AA70" s="185">
        <v>0</v>
      </c>
      <c r="AB70" s="185">
        <v>1125268.8399999999</v>
      </c>
      <c r="AC70" s="185">
        <v>0</v>
      </c>
      <c r="AD70" s="185">
        <v>0</v>
      </c>
      <c r="AE70" s="185">
        <v>13032</v>
      </c>
      <c r="AF70" s="185">
        <v>0</v>
      </c>
      <c r="AG70" s="185">
        <v>4084.81</v>
      </c>
      <c r="AH70" s="185">
        <v>0</v>
      </c>
      <c r="AI70" s="185">
        <v>0</v>
      </c>
      <c r="AJ70" s="185">
        <v>25710.309999999998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146448.90000000002</v>
      </c>
      <c r="AU70" s="185">
        <v>0</v>
      </c>
      <c r="AV70" s="185">
        <v>1196171.8400000001</v>
      </c>
      <c r="AW70" s="185">
        <v>0</v>
      </c>
      <c r="AX70" s="185">
        <v>0</v>
      </c>
      <c r="AY70" s="185">
        <v>477819.63</v>
      </c>
      <c r="AZ70" s="185">
        <v>2947170.5</v>
      </c>
      <c r="BA70" s="185">
        <v>0</v>
      </c>
      <c r="BB70" s="185">
        <v>0</v>
      </c>
      <c r="BC70" s="185">
        <v>0</v>
      </c>
      <c r="BD70" s="185">
        <v>0</v>
      </c>
      <c r="BE70" s="185">
        <v>123303.50999999998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2899131.8699999992</v>
      </c>
      <c r="BO70" s="185">
        <v>0</v>
      </c>
      <c r="BP70" s="185">
        <v>0</v>
      </c>
      <c r="BQ70" s="185">
        <v>0</v>
      </c>
      <c r="BR70" s="185">
        <v>0</v>
      </c>
      <c r="BS70" s="185">
        <v>141319.54999999996</v>
      </c>
      <c r="BT70" s="185">
        <v>0</v>
      </c>
      <c r="BU70" s="185">
        <v>0</v>
      </c>
      <c r="BV70" s="185">
        <v>0</v>
      </c>
      <c r="BW70" s="185">
        <v>766956.21</v>
      </c>
      <c r="BX70" s="185">
        <v>0</v>
      </c>
      <c r="BY70" s="185">
        <v>0</v>
      </c>
      <c r="BZ70" s="185">
        <v>0</v>
      </c>
      <c r="CA70" s="185">
        <v>650776.83000000007</v>
      </c>
      <c r="CB70" s="185">
        <v>0</v>
      </c>
      <c r="CC70" s="185">
        <v>60619662.460000001</v>
      </c>
      <c r="CD70" s="188"/>
      <c r="CE70" s="195">
        <f t="shared" si="0"/>
        <v>77515986.920000002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38148666.199999996</v>
      </c>
      <c r="D71" s="195">
        <f t="shared" ref="D71:AI71" si="5">SUM(D61:D69)-D70</f>
        <v>0</v>
      </c>
      <c r="E71" s="195">
        <f t="shared" si="5"/>
        <v>106508457.30999999</v>
      </c>
      <c r="F71" s="195">
        <f t="shared" si="5"/>
        <v>0</v>
      </c>
      <c r="G71" s="195">
        <f t="shared" si="5"/>
        <v>1488757.5399999998</v>
      </c>
      <c r="H71" s="195">
        <f t="shared" si="5"/>
        <v>4359381.72</v>
      </c>
      <c r="I71" s="195">
        <f t="shared" si="5"/>
        <v>0</v>
      </c>
      <c r="J71" s="195">
        <f t="shared" si="5"/>
        <v>8282174.1600000001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21214763.75</v>
      </c>
      <c r="P71" s="195">
        <f t="shared" si="5"/>
        <v>56080371.830000013</v>
      </c>
      <c r="Q71" s="195">
        <f t="shared" si="5"/>
        <v>14592995.070000002</v>
      </c>
      <c r="R71" s="195">
        <f t="shared" si="5"/>
        <v>7711440.3899999997</v>
      </c>
      <c r="S71" s="195">
        <f t="shared" si="5"/>
        <v>71937820.74999997</v>
      </c>
      <c r="T71" s="195">
        <f t="shared" si="5"/>
        <v>3941255.3200000003</v>
      </c>
      <c r="U71" s="195">
        <f t="shared" si="5"/>
        <v>39597679.399999999</v>
      </c>
      <c r="V71" s="195">
        <f t="shared" si="5"/>
        <v>3779122.8299999996</v>
      </c>
      <c r="W71" s="195">
        <f t="shared" si="5"/>
        <v>1450574.6099999999</v>
      </c>
      <c r="X71" s="195">
        <f t="shared" si="5"/>
        <v>3390924.1500000004</v>
      </c>
      <c r="Y71" s="195">
        <f t="shared" si="5"/>
        <v>26570585.220000003</v>
      </c>
      <c r="Z71" s="195">
        <f t="shared" si="5"/>
        <v>60464388.550000012</v>
      </c>
      <c r="AA71" s="195">
        <f t="shared" si="5"/>
        <v>2677043.94</v>
      </c>
      <c r="AB71" s="195">
        <f t="shared" si="5"/>
        <v>108985497.14999999</v>
      </c>
      <c r="AC71" s="195">
        <f t="shared" si="5"/>
        <v>9514388.4500000011</v>
      </c>
      <c r="AD71" s="195">
        <f t="shared" si="5"/>
        <v>1991951.7</v>
      </c>
      <c r="AE71" s="195">
        <f t="shared" si="5"/>
        <v>9480436.8300000019</v>
      </c>
      <c r="AF71" s="195">
        <f t="shared" si="5"/>
        <v>0</v>
      </c>
      <c r="AG71" s="195">
        <f t="shared" si="5"/>
        <v>17479096.540000003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8837706.4399999976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20991095.230000004</v>
      </c>
      <c r="AU71" s="195">
        <f t="shared" si="6"/>
        <v>0</v>
      </c>
      <c r="AV71" s="195">
        <f t="shared" si="6"/>
        <v>14210138.119999999</v>
      </c>
      <c r="AW71" s="195">
        <f t="shared" si="6"/>
        <v>0</v>
      </c>
      <c r="AX71" s="195">
        <f t="shared" si="6"/>
        <v>0</v>
      </c>
      <c r="AY71" s="195">
        <f t="shared" si="6"/>
        <v>7581840.6499999994</v>
      </c>
      <c r="AZ71" s="195">
        <f t="shared" si="6"/>
        <v>1964831.7700000005</v>
      </c>
      <c r="BA71" s="195">
        <f t="shared" si="6"/>
        <v>758005.14000000013</v>
      </c>
      <c r="BB71" s="195">
        <f t="shared" si="6"/>
        <v>7811196.2300000004</v>
      </c>
      <c r="BC71" s="195">
        <f t="shared" si="6"/>
        <v>541061.84000000008</v>
      </c>
      <c r="BD71" s="195">
        <f t="shared" si="6"/>
        <v>1212382.6900000002</v>
      </c>
      <c r="BE71" s="195">
        <f t="shared" si="6"/>
        <v>36611178.20000001</v>
      </c>
      <c r="BF71" s="195">
        <f t="shared" si="6"/>
        <v>13098159.9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29237</v>
      </c>
      <c r="BK71" s="195">
        <f t="shared" si="6"/>
        <v>0</v>
      </c>
      <c r="BL71" s="195">
        <f t="shared" si="6"/>
        <v>56784.74</v>
      </c>
      <c r="BM71" s="195">
        <f t="shared" si="6"/>
        <v>0</v>
      </c>
      <c r="BN71" s="195">
        <f t="shared" si="6"/>
        <v>8903526.5799999982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412456.26000000013</v>
      </c>
      <c r="BT71" s="195">
        <f t="shared" si="7"/>
        <v>0</v>
      </c>
      <c r="BU71" s="195">
        <f t="shared" si="7"/>
        <v>0</v>
      </c>
      <c r="BV71" s="195">
        <f t="shared" si="7"/>
        <v>47843.29</v>
      </c>
      <c r="BW71" s="195">
        <f t="shared" si="7"/>
        <v>53104752.660000004</v>
      </c>
      <c r="BX71" s="195">
        <f t="shared" si="7"/>
        <v>0</v>
      </c>
      <c r="BY71" s="195">
        <f t="shared" si="7"/>
        <v>1816832.2199999997</v>
      </c>
      <c r="BZ71" s="195">
        <f t="shared" si="7"/>
        <v>0</v>
      </c>
      <c r="CA71" s="195">
        <f t="shared" si="7"/>
        <v>10340971.270000001</v>
      </c>
      <c r="CB71" s="195">
        <f t="shared" si="7"/>
        <v>0</v>
      </c>
      <c r="CC71" s="195">
        <f t="shared" si="7"/>
        <v>398957576.39025289</v>
      </c>
      <c r="CD71" s="244">
        <f>CD69-CD70</f>
        <v>58187944.910000011</v>
      </c>
      <c r="CE71" s="195">
        <f>SUM(CE61:CE69)-CE70</f>
        <v>1265123294.9402528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211233354</v>
      </c>
      <c r="D73" s="184">
        <v>0</v>
      </c>
      <c r="E73" s="185">
        <v>405746303.50999999</v>
      </c>
      <c r="F73" s="185">
        <v>0</v>
      </c>
      <c r="G73" s="184">
        <v>0</v>
      </c>
      <c r="H73" s="184">
        <v>20684006</v>
      </c>
      <c r="I73" s="185">
        <v>0</v>
      </c>
      <c r="J73" s="185">
        <v>82193552</v>
      </c>
      <c r="K73" s="185">
        <v>0</v>
      </c>
      <c r="L73" s="185">
        <v>0</v>
      </c>
      <c r="M73" s="184">
        <v>0</v>
      </c>
      <c r="N73" s="184">
        <v>0</v>
      </c>
      <c r="O73" s="184">
        <v>87596412.719999999</v>
      </c>
      <c r="P73" s="185">
        <v>530649966.23000008</v>
      </c>
      <c r="Q73" s="185">
        <v>40237613</v>
      </c>
      <c r="R73" s="185">
        <v>143411976</v>
      </c>
      <c r="S73" s="185">
        <v>171726217.47999999</v>
      </c>
      <c r="T73" s="185">
        <v>9260463.6399999987</v>
      </c>
      <c r="U73" s="185">
        <v>130077398</v>
      </c>
      <c r="V73" s="185">
        <v>33323999.059999995</v>
      </c>
      <c r="W73" s="185">
        <v>4980529.1800000006</v>
      </c>
      <c r="X73" s="185">
        <v>20542709.84</v>
      </c>
      <c r="Y73" s="185">
        <v>75670827.179999992</v>
      </c>
      <c r="Z73" s="185">
        <v>2036624</v>
      </c>
      <c r="AA73" s="185">
        <v>2937498</v>
      </c>
      <c r="AB73" s="185">
        <v>196710941.54000002</v>
      </c>
      <c r="AC73" s="185">
        <v>109960690</v>
      </c>
      <c r="AD73" s="185">
        <v>11313876</v>
      </c>
      <c r="AE73" s="185">
        <v>42198932.750000007</v>
      </c>
      <c r="AF73" s="185">
        <v>0</v>
      </c>
      <c r="AG73" s="185">
        <v>55941805</v>
      </c>
      <c r="AH73" s="185">
        <v>0</v>
      </c>
      <c r="AI73" s="185">
        <v>0</v>
      </c>
      <c r="AJ73" s="185">
        <v>31116716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1241100</v>
      </c>
      <c r="AT73" s="185">
        <v>8956418</v>
      </c>
      <c r="AU73" s="185">
        <v>0</v>
      </c>
      <c r="AV73" s="185">
        <v>1331994.3400000001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2431081923.4700003</v>
      </c>
      <c r="CF73" s="251"/>
    </row>
    <row r="74" spans="1:84" ht="12.6" customHeight="1" x14ac:dyDescent="0.25">
      <c r="A74" s="171" t="s">
        <v>246</v>
      </c>
      <c r="B74" s="175"/>
      <c r="C74" s="184">
        <v>275793</v>
      </c>
      <c r="D74" s="184">
        <v>0</v>
      </c>
      <c r="E74" s="185">
        <v>18293759.190000001</v>
      </c>
      <c r="F74" s="185">
        <v>0</v>
      </c>
      <c r="G74" s="184">
        <v>3063114.02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8469884.1600000001</v>
      </c>
      <c r="P74" s="185">
        <v>321580968.89999998</v>
      </c>
      <c r="Q74" s="185">
        <v>28893585.57</v>
      </c>
      <c r="R74" s="185">
        <v>79606760</v>
      </c>
      <c r="S74" s="185">
        <v>44216759.789999999</v>
      </c>
      <c r="T74" s="185">
        <v>295428.12</v>
      </c>
      <c r="U74" s="185">
        <v>73648757.409999996</v>
      </c>
      <c r="V74" s="185">
        <v>21136438.280000001</v>
      </c>
      <c r="W74" s="185">
        <v>7120815.1300000008</v>
      </c>
      <c r="X74" s="185">
        <v>25053966.289999999</v>
      </c>
      <c r="Y74" s="185">
        <v>95362517.560000002</v>
      </c>
      <c r="Z74" s="185">
        <v>150937114.81999999</v>
      </c>
      <c r="AA74" s="185">
        <v>8329891</v>
      </c>
      <c r="AB74" s="185">
        <v>607738309.25999999</v>
      </c>
      <c r="AC74" s="185">
        <v>4373038</v>
      </c>
      <c r="AD74" s="185">
        <v>407224</v>
      </c>
      <c r="AE74" s="185">
        <v>7226922.0999999996</v>
      </c>
      <c r="AF74" s="185">
        <v>0</v>
      </c>
      <c r="AG74" s="185">
        <v>149206912.81999999</v>
      </c>
      <c r="AH74" s="185">
        <v>0</v>
      </c>
      <c r="AI74" s="185">
        <v>0</v>
      </c>
      <c r="AJ74" s="185">
        <v>59235319.410000004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4542125</v>
      </c>
      <c r="AT74" s="185">
        <v>6167040</v>
      </c>
      <c r="AU74" s="185">
        <v>0</v>
      </c>
      <c r="AV74" s="185">
        <v>16931407.509999998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1742113851.3399997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211509147</v>
      </c>
      <c r="D75" s="195">
        <f t="shared" si="9"/>
        <v>0</v>
      </c>
      <c r="E75" s="195">
        <f t="shared" si="9"/>
        <v>424040062.69999999</v>
      </c>
      <c r="F75" s="195">
        <f t="shared" si="9"/>
        <v>0</v>
      </c>
      <c r="G75" s="195">
        <f t="shared" si="9"/>
        <v>3063114.02</v>
      </c>
      <c r="H75" s="195">
        <f t="shared" si="9"/>
        <v>20684006</v>
      </c>
      <c r="I75" s="195">
        <f t="shared" si="9"/>
        <v>0</v>
      </c>
      <c r="J75" s="195">
        <f t="shared" si="9"/>
        <v>82193552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96066296.879999995</v>
      </c>
      <c r="P75" s="195">
        <f t="shared" si="9"/>
        <v>852230935.13000011</v>
      </c>
      <c r="Q75" s="195">
        <f t="shared" si="9"/>
        <v>69131198.569999993</v>
      </c>
      <c r="R75" s="195">
        <f t="shared" si="9"/>
        <v>223018736</v>
      </c>
      <c r="S75" s="195">
        <f t="shared" si="9"/>
        <v>215942977.26999998</v>
      </c>
      <c r="T75" s="195">
        <f t="shared" si="9"/>
        <v>9555891.7599999979</v>
      </c>
      <c r="U75" s="195">
        <f t="shared" si="9"/>
        <v>203726155.41</v>
      </c>
      <c r="V75" s="195">
        <f t="shared" si="9"/>
        <v>54460437.339999996</v>
      </c>
      <c r="W75" s="195">
        <f t="shared" si="9"/>
        <v>12101344.310000002</v>
      </c>
      <c r="X75" s="195">
        <f t="shared" si="9"/>
        <v>45596676.129999995</v>
      </c>
      <c r="Y75" s="195">
        <f t="shared" si="9"/>
        <v>171033344.74000001</v>
      </c>
      <c r="Z75" s="195">
        <f t="shared" si="9"/>
        <v>152973738.81999999</v>
      </c>
      <c r="AA75" s="195">
        <f t="shared" si="9"/>
        <v>11267389</v>
      </c>
      <c r="AB75" s="195">
        <f t="shared" si="9"/>
        <v>804449250.79999995</v>
      </c>
      <c r="AC75" s="195">
        <f t="shared" si="9"/>
        <v>114333728</v>
      </c>
      <c r="AD75" s="195">
        <f t="shared" si="9"/>
        <v>11721100</v>
      </c>
      <c r="AE75" s="195">
        <f t="shared" si="9"/>
        <v>49425854.850000009</v>
      </c>
      <c r="AF75" s="195">
        <f t="shared" si="9"/>
        <v>0</v>
      </c>
      <c r="AG75" s="195">
        <f t="shared" si="9"/>
        <v>205148717.81999999</v>
      </c>
      <c r="AH75" s="195">
        <f t="shared" si="9"/>
        <v>0</v>
      </c>
      <c r="AI75" s="195">
        <f t="shared" si="9"/>
        <v>0</v>
      </c>
      <c r="AJ75" s="195">
        <f t="shared" si="9"/>
        <v>90352035.409999996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5783225</v>
      </c>
      <c r="AT75" s="195">
        <f t="shared" si="9"/>
        <v>15123458</v>
      </c>
      <c r="AU75" s="195">
        <f t="shared" si="9"/>
        <v>0</v>
      </c>
      <c r="AV75" s="195">
        <f t="shared" si="9"/>
        <v>18263401.849999998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4173195774.8099999</v>
      </c>
      <c r="CF75" s="251"/>
    </row>
    <row r="76" spans="1:84" ht="12.6" customHeight="1" x14ac:dyDescent="0.25">
      <c r="A76" s="171" t="s">
        <v>248</v>
      </c>
      <c r="B76" s="175"/>
      <c r="C76" s="184">
        <v>85985.776013000024</v>
      </c>
      <c r="D76" s="184">
        <v>0</v>
      </c>
      <c r="E76" s="185">
        <v>300867.65681999945</v>
      </c>
      <c r="F76" s="185">
        <v>0</v>
      </c>
      <c r="G76" s="184">
        <v>0</v>
      </c>
      <c r="H76" s="184">
        <v>14173.486652999998</v>
      </c>
      <c r="I76" s="185">
        <v>0</v>
      </c>
      <c r="J76" s="185">
        <v>4672.2905860000001</v>
      </c>
      <c r="K76" s="185">
        <v>0</v>
      </c>
      <c r="L76" s="185">
        <v>0</v>
      </c>
      <c r="M76" s="185">
        <v>0</v>
      </c>
      <c r="N76" s="185">
        <v>0</v>
      </c>
      <c r="O76" s="185">
        <v>35578.383605000025</v>
      </c>
      <c r="P76" s="185">
        <v>141333.0498119999</v>
      </c>
      <c r="Q76" s="185">
        <v>40653.674992</v>
      </c>
      <c r="R76" s="185">
        <v>4541.6167149999992</v>
      </c>
      <c r="S76" s="185">
        <v>23615.158303999997</v>
      </c>
      <c r="T76" s="185">
        <v>1480.3605969999999</v>
      </c>
      <c r="U76" s="185">
        <v>20844.958324999992</v>
      </c>
      <c r="V76" s="185">
        <v>5507.8929520000002</v>
      </c>
      <c r="W76" s="185">
        <v>0</v>
      </c>
      <c r="X76" s="185">
        <v>0</v>
      </c>
      <c r="Y76" s="185">
        <v>77008.997650000063</v>
      </c>
      <c r="Z76" s="185">
        <v>145558.96102400005</v>
      </c>
      <c r="AA76" s="185">
        <v>4248.0848770000002</v>
      </c>
      <c r="AB76" s="185">
        <v>22926.698597999992</v>
      </c>
      <c r="AC76" s="185">
        <v>4293.8314970000001</v>
      </c>
      <c r="AD76" s="185">
        <v>3668.771221</v>
      </c>
      <c r="AE76" s="185">
        <v>15782.798903999999</v>
      </c>
      <c r="AF76" s="185">
        <v>0</v>
      </c>
      <c r="AG76" s="185">
        <v>33365.323618999988</v>
      </c>
      <c r="AH76" s="185">
        <v>0</v>
      </c>
      <c r="AI76" s="185">
        <v>0</v>
      </c>
      <c r="AJ76" s="185">
        <v>18225.883631000012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19972.866305000014</v>
      </c>
      <c r="AU76" s="185">
        <v>0</v>
      </c>
      <c r="AV76" s="185">
        <v>20002.789977</v>
      </c>
      <c r="AW76" s="185">
        <v>0</v>
      </c>
      <c r="AX76" s="185">
        <v>0</v>
      </c>
      <c r="AY76" s="185">
        <v>27339.578941000003</v>
      </c>
      <c r="AZ76" s="185">
        <v>10025.183228</v>
      </c>
      <c r="BA76" s="185">
        <v>2132.3306499999999</v>
      </c>
      <c r="BB76" s="185">
        <v>250.47619500000002</v>
      </c>
      <c r="BC76" s="185">
        <v>274.80263300000001</v>
      </c>
      <c r="BD76" s="185">
        <v>36257.263433</v>
      </c>
      <c r="BE76" s="185">
        <v>1037021.7147939974</v>
      </c>
      <c r="BF76" s="185">
        <v>23249.400626000002</v>
      </c>
      <c r="BG76" s="185">
        <v>0</v>
      </c>
      <c r="BH76" s="185">
        <v>0</v>
      </c>
      <c r="BI76" s="185">
        <v>0</v>
      </c>
      <c r="BJ76" s="185">
        <v>2563.6405380000006</v>
      </c>
      <c r="BK76" s="185">
        <v>0</v>
      </c>
      <c r="BL76" s="185">
        <v>5160.1110060000001</v>
      </c>
      <c r="BM76" s="185">
        <v>0</v>
      </c>
      <c r="BN76" s="185">
        <v>12432.747069999998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4283.6057799999999</v>
      </c>
      <c r="BT76" s="185">
        <v>0</v>
      </c>
      <c r="BU76" s="185">
        <v>0</v>
      </c>
      <c r="BV76" s="185">
        <v>0</v>
      </c>
      <c r="BW76" s="185">
        <v>65376.547312999959</v>
      </c>
      <c r="BX76" s="185">
        <v>0</v>
      </c>
      <c r="BY76" s="185">
        <v>189.01426599999999</v>
      </c>
      <c r="BZ76" s="185">
        <v>0</v>
      </c>
      <c r="CA76" s="185">
        <v>16492.78643</v>
      </c>
      <c r="CB76" s="185">
        <v>0</v>
      </c>
      <c r="CC76" s="185">
        <v>912784.87623700011</v>
      </c>
      <c r="CD76" s="248" t="s">
        <v>221</v>
      </c>
      <c r="CE76" s="195">
        <f t="shared" si="8"/>
        <v>3200143.391816997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99248.915425025276</v>
      </c>
      <c r="D77" s="184">
        <v>0</v>
      </c>
      <c r="E77" s="184">
        <v>551843.07457497471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>
        <v>0</v>
      </c>
      <c r="BB77" s="184">
        <v>0</v>
      </c>
      <c r="BC77" s="184">
        <v>0</v>
      </c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651091.99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11212.152632954203</v>
      </c>
      <c r="D78" s="184">
        <v>0</v>
      </c>
      <c r="E78" s="184">
        <v>38636.071372754253</v>
      </c>
      <c r="F78" s="184">
        <v>0</v>
      </c>
      <c r="G78" s="184">
        <v>0</v>
      </c>
      <c r="H78" s="184">
        <v>1553.4581647535604</v>
      </c>
      <c r="I78" s="184">
        <v>0</v>
      </c>
      <c r="J78" s="184">
        <v>512.09756192112445</v>
      </c>
      <c r="K78" s="184">
        <v>0</v>
      </c>
      <c r="L78" s="184">
        <v>0</v>
      </c>
      <c r="M78" s="184">
        <v>0</v>
      </c>
      <c r="N78" s="184">
        <v>0</v>
      </c>
      <c r="O78" s="184">
        <v>4639.2587926722344</v>
      </c>
      <c r="P78" s="184">
        <v>17992.109997303833</v>
      </c>
      <c r="Q78" s="184">
        <v>5271.4797937575631</v>
      </c>
      <c r="R78" s="184">
        <v>592.20608535599376</v>
      </c>
      <c r="S78" s="184">
        <v>3079.308830285986</v>
      </c>
      <c r="T78" s="184">
        <v>189.03283663846591</v>
      </c>
      <c r="U78" s="184">
        <v>2649.8845284845556</v>
      </c>
      <c r="V78" s="184">
        <v>653.65822608243138</v>
      </c>
      <c r="W78" s="184">
        <v>0</v>
      </c>
      <c r="X78" s="184">
        <v>0</v>
      </c>
      <c r="Y78" s="184">
        <v>9597.7771058385624</v>
      </c>
      <c r="Z78" s="184">
        <v>18813.275331705896</v>
      </c>
      <c r="AA78" s="184">
        <v>553.93087376995197</v>
      </c>
      <c r="AB78" s="184">
        <v>2886.2791035501368</v>
      </c>
      <c r="AC78" s="184">
        <v>559.89602416650371</v>
      </c>
      <c r="AD78" s="184">
        <v>478.39101782395568</v>
      </c>
      <c r="AE78" s="184">
        <v>1932.2814757661381</v>
      </c>
      <c r="AF78" s="184">
        <v>0</v>
      </c>
      <c r="AG78" s="184">
        <v>4042.4547300931918</v>
      </c>
      <c r="AH78" s="184">
        <v>0</v>
      </c>
      <c r="AI78" s="184">
        <v>0</v>
      </c>
      <c r="AJ78" s="184">
        <v>2015.7932846594583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2604.3705821226908</v>
      </c>
      <c r="AU78" s="184">
        <v>0</v>
      </c>
      <c r="AV78" s="184">
        <v>2605.4771459222188</v>
      </c>
      <c r="AW78" s="184"/>
      <c r="AX78" s="248" t="s">
        <v>221</v>
      </c>
      <c r="AY78" s="248" t="s">
        <v>221</v>
      </c>
      <c r="AZ78" s="248" t="s">
        <v>221</v>
      </c>
      <c r="BA78" s="184">
        <v>273.02843430348872</v>
      </c>
      <c r="BB78" s="184">
        <v>29.934985979541992</v>
      </c>
      <c r="BC78" s="184">
        <v>35.833008760284578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>
        <v>0</v>
      </c>
      <c r="BL78" s="184">
        <v>667.17693978530644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539.91505822596957</v>
      </c>
      <c r="BT78" s="184">
        <v>0</v>
      </c>
      <c r="BU78" s="184">
        <v>0</v>
      </c>
      <c r="BV78" s="184">
        <v>0</v>
      </c>
      <c r="BW78" s="184">
        <v>8467.696767263702</v>
      </c>
      <c r="BX78" s="184">
        <v>0</v>
      </c>
      <c r="BY78" s="184">
        <v>20.716550695057919</v>
      </c>
      <c r="BZ78" s="184">
        <v>0</v>
      </c>
      <c r="CA78" s="184">
        <v>2146.3988679923627</v>
      </c>
      <c r="CB78" s="184">
        <v>0</v>
      </c>
      <c r="CC78" s="248" t="s">
        <v>221</v>
      </c>
      <c r="CD78" s="248" t="s">
        <v>221</v>
      </c>
      <c r="CE78" s="195">
        <f t="shared" si="8"/>
        <v>145251.34611138867</v>
      </c>
      <c r="CF78" s="195"/>
    </row>
    <row r="79" spans="1:84" ht="12.6" customHeight="1" x14ac:dyDescent="0.25">
      <c r="A79" s="171" t="s">
        <v>251</v>
      </c>
      <c r="B79" s="175"/>
      <c r="C79" s="225">
        <v>744698.66878238914</v>
      </c>
      <c r="D79" s="225">
        <v>0</v>
      </c>
      <c r="E79" s="184">
        <v>3890901.3612176105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 t="shared" si="8"/>
        <v>4635600.0299999993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178.36</v>
      </c>
      <c r="D80" s="187">
        <v>0</v>
      </c>
      <c r="E80" s="187">
        <v>613.88</v>
      </c>
      <c r="F80" s="187">
        <v>0</v>
      </c>
      <c r="G80" s="187">
        <v>0</v>
      </c>
      <c r="H80" s="187">
        <v>26</v>
      </c>
      <c r="I80" s="187">
        <v>0</v>
      </c>
      <c r="J80" s="187">
        <v>47.370000000000005</v>
      </c>
      <c r="K80" s="187">
        <v>0</v>
      </c>
      <c r="L80" s="187">
        <v>0</v>
      </c>
      <c r="M80" s="187">
        <v>0</v>
      </c>
      <c r="N80" s="187">
        <v>0</v>
      </c>
      <c r="O80" s="187">
        <v>95.56</v>
      </c>
      <c r="P80" s="187">
        <v>121.31</v>
      </c>
      <c r="Q80" s="187">
        <v>76.06</v>
      </c>
      <c r="R80" s="187">
        <v>0.06</v>
      </c>
      <c r="S80" s="187">
        <v>0.03</v>
      </c>
      <c r="T80" s="187">
        <v>20.64</v>
      </c>
      <c r="U80" s="187">
        <v>0</v>
      </c>
      <c r="V80" s="187">
        <v>2.4700000000000002</v>
      </c>
      <c r="W80" s="187">
        <v>0</v>
      </c>
      <c r="X80" s="187">
        <v>0.05</v>
      </c>
      <c r="Y80" s="187">
        <v>6.98</v>
      </c>
      <c r="Z80" s="187">
        <v>97.88000000000001</v>
      </c>
      <c r="AA80" s="187">
        <v>0</v>
      </c>
      <c r="AB80" s="187">
        <v>0.05</v>
      </c>
      <c r="AC80" s="187">
        <v>-0.03</v>
      </c>
      <c r="AD80" s="187">
        <v>12.86</v>
      </c>
      <c r="AE80" s="187">
        <v>0</v>
      </c>
      <c r="AF80" s="187">
        <v>0</v>
      </c>
      <c r="AG80" s="187">
        <v>74.61</v>
      </c>
      <c r="AH80" s="187">
        <v>0</v>
      </c>
      <c r="AI80" s="187">
        <v>0</v>
      </c>
      <c r="AJ80" s="187">
        <v>28.380000000000003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5.74</v>
      </c>
      <c r="AU80" s="187">
        <v>0</v>
      </c>
      <c r="AV80" s="187">
        <v>11.649999999999999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1419.91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1275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30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26" t="s">
        <v>1274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38849</v>
      </c>
      <c r="D111" s="174">
        <v>175430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8677</v>
      </c>
      <c r="D114" s="174">
        <v>13064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50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351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19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126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22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28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9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659</v>
      </c>
    </row>
    <row r="128" spans="1:5" ht="12.6" customHeight="1" x14ac:dyDescent="0.25">
      <c r="A128" s="173" t="s">
        <v>292</v>
      </c>
      <c r="B128" s="172" t="s">
        <v>256</v>
      </c>
      <c r="C128" s="189">
        <v>830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92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13642.689999999999</v>
      </c>
      <c r="C138" s="189">
        <v>7272.58</v>
      </c>
      <c r="D138" s="174">
        <v>17933.7</v>
      </c>
      <c r="E138" s="175">
        <f>SUM(B138:D138)</f>
        <v>38848.97</v>
      </c>
    </row>
    <row r="139" spans="1:6" ht="12.6" customHeight="1" x14ac:dyDescent="0.25">
      <c r="A139" s="173" t="s">
        <v>215</v>
      </c>
      <c r="B139" s="174">
        <v>63468</v>
      </c>
      <c r="C139" s="189">
        <v>44680</v>
      </c>
      <c r="D139" s="174">
        <v>67282</v>
      </c>
      <c r="E139" s="175">
        <f>SUM(B139:D139)</f>
        <v>175430</v>
      </c>
    </row>
    <row r="140" spans="1:6" ht="12.6" customHeight="1" x14ac:dyDescent="0.25">
      <c r="A140" s="173" t="s">
        <v>298</v>
      </c>
      <c r="B140" s="174">
        <v>106841.72938688789</v>
      </c>
      <c r="C140" s="174">
        <v>43346.682743217665</v>
      </c>
      <c r="D140" s="174">
        <v>171356.1478698944</v>
      </c>
      <c r="E140" s="175">
        <f>SUM(B140:D140)</f>
        <v>321544.55999999994</v>
      </c>
    </row>
    <row r="141" spans="1:6" ht="12.6" customHeight="1" x14ac:dyDescent="0.25">
      <c r="A141" s="173" t="s">
        <v>245</v>
      </c>
      <c r="B141" s="174">
        <v>946429451.92000031</v>
      </c>
      <c r="C141" s="189">
        <v>421806713.01999998</v>
      </c>
      <c r="D141" s="174">
        <v>1062845758.5299999</v>
      </c>
      <c r="E141" s="175">
        <f>SUM(B141:D141)</f>
        <v>2431081923.4700003</v>
      </c>
      <c r="F141" s="199"/>
    </row>
    <row r="142" spans="1:6" ht="12.6" customHeight="1" x14ac:dyDescent="0.25">
      <c r="A142" s="173" t="s">
        <v>246</v>
      </c>
      <c r="B142" s="174">
        <v>595553628.52999997</v>
      </c>
      <c r="C142" s="189">
        <v>224963544.35999998</v>
      </c>
      <c r="D142" s="174">
        <v>921596678.45000005</v>
      </c>
      <c r="E142" s="175">
        <f>SUM(B142:D142)</f>
        <v>1742113851.3400002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27331025.27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3.72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79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-505.23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3622033.5199999996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30952636.279999997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35510964.420000002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2722865.4200000004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38233829.840000004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602.45000000000005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602.45000000000005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1600952.03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36150411.390000001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37751363.420000002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600000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19835979.039999999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20435979.039999999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130990502.32000001</v>
      </c>
      <c r="C195" s="189">
        <v>0</v>
      </c>
      <c r="D195" s="174">
        <v>0</v>
      </c>
      <c r="E195" s="175">
        <f t="shared" ref="E195:E203" si="10">SUM(B195:C195)-D195</f>
        <v>130990502.32000001</v>
      </c>
    </row>
    <row r="196" spans="1:8" ht="12.6" customHeight="1" x14ac:dyDescent="0.25">
      <c r="A196" s="173" t="s">
        <v>333</v>
      </c>
      <c r="B196" s="174">
        <v>1105315.6700000002</v>
      </c>
      <c r="C196" s="189">
        <v>0</v>
      </c>
      <c r="D196" s="174">
        <v>0</v>
      </c>
      <c r="E196" s="175">
        <f t="shared" si="10"/>
        <v>1105315.6700000002</v>
      </c>
    </row>
    <row r="197" spans="1:8" ht="12.6" customHeight="1" x14ac:dyDescent="0.25">
      <c r="A197" s="173" t="s">
        <v>334</v>
      </c>
      <c r="B197" s="174">
        <v>237532447.52000001</v>
      </c>
      <c r="C197" s="189">
        <v>8322896.79</v>
      </c>
      <c r="D197" s="174">
        <v>979936.1</v>
      </c>
      <c r="E197" s="175">
        <f t="shared" si="10"/>
        <v>244875408.21000001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10584443.359999999</v>
      </c>
      <c r="C199" s="189">
        <v>314501.51</v>
      </c>
      <c r="D199" s="174">
        <v>0</v>
      </c>
      <c r="E199" s="175">
        <f t="shared" si="10"/>
        <v>10898944.869999999</v>
      </c>
    </row>
    <row r="200" spans="1:8" ht="12.6" customHeight="1" x14ac:dyDescent="0.25">
      <c r="A200" s="173" t="s">
        <v>337</v>
      </c>
      <c r="B200" s="174">
        <v>186655061.09</v>
      </c>
      <c r="C200" s="189">
        <v>5049441.2600000026</v>
      </c>
      <c r="D200" s="174">
        <v>744055.79000000015</v>
      </c>
      <c r="E200" s="175">
        <f t="shared" si="10"/>
        <v>190960446.56</v>
      </c>
    </row>
    <row r="201" spans="1:8" ht="12.6" customHeight="1" x14ac:dyDescent="0.25">
      <c r="A201" s="173" t="s">
        <v>338</v>
      </c>
      <c r="B201" s="174">
        <v>286779.71999999997</v>
      </c>
      <c r="C201" s="189">
        <v>0</v>
      </c>
      <c r="D201" s="174">
        <v>0</v>
      </c>
      <c r="E201" s="175">
        <f t="shared" si="10"/>
        <v>286779.71999999997</v>
      </c>
    </row>
    <row r="202" spans="1:8" ht="12.6" customHeight="1" x14ac:dyDescent="0.25">
      <c r="A202" s="173" t="s">
        <v>339</v>
      </c>
      <c r="B202" s="174">
        <v>19904588.48</v>
      </c>
      <c r="C202" s="189">
        <v>0</v>
      </c>
      <c r="D202" s="174">
        <v>0</v>
      </c>
      <c r="E202" s="175">
        <f t="shared" si="10"/>
        <v>19904588.48</v>
      </c>
    </row>
    <row r="203" spans="1:8" ht="12.6" customHeight="1" x14ac:dyDescent="0.25">
      <c r="A203" s="173" t="s">
        <v>340</v>
      </c>
      <c r="B203" s="174">
        <v>95482595.48999998</v>
      </c>
      <c r="C203" s="189">
        <v>31481327.179999985</v>
      </c>
      <c r="D203" s="174">
        <v>3499998.58</v>
      </c>
      <c r="E203" s="175">
        <f t="shared" si="10"/>
        <v>123463924.08999996</v>
      </c>
    </row>
    <row r="204" spans="1:8" ht="12.6" customHeight="1" x14ac:dyDescent="0.25">
      <c r="A204" s="173" t="s">
        <v>203</v>
      </c>
      <c r="B204" s="175">
        <f>SUM(B195:B203)</f>
        <v>682541733.6500001</v>
      </c>
      <c r="C204" s="191">
        <f>SUM(C195:C203)</f>
        <v>45168166.739999987</v>
      </c>
      <c r="D204" s="175">
        <f>SUM(D195:D203)</f>
        <v>5223990.4700000007</v>
      </c>
      <c r="E204" s="175">
        <f>SUM(E195:E203)</f>
        <v>722485909.92000008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592812.34</v>
      </c>
      <c r="C209" s="189">
        <v>180030.51000000004</v>
      </c>
      <c r="D209" s="174">
        <v>0</v>
      </c>
      <c r="E209" s="175">
        <f t="shared" ref="E209:E216" si="11">SUM(B209:C209)-D209</f>
        <v>772842.85</v>
      </c>
      <c r="H209" s="258"/>
    </row>
    <row r="210" spans="1:8" ht="12.6" customHeight="1" x14ac:dyDescent="0.25">
      <c r="A210" s="173" t="s">
        <v>334</v>
      </c>
      <c r="B210" s="174">
        <v>65801433.450000003</v>
      </c>
      <c r="C210" s="189">
        <v>13991037.139998931</v>
      </c>
      <c r="D210" s="174">
        <v>515938.01999889524</v>
      </c>
      <c r="E210" s="175">
        <f t="shared" si="11"/>
        <v>79276532.570000038</v>
      </c>
      <c r="H210" s="258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8"/>
    </row>
    <row r="212" spans="1:8" ht="12.6" customHeight="1" x14ac:dyDescent="0.25">
      <c r="A212" s="173" t="s">
        <v>336</v>
      </c>
      <c r="B212" s="174">
        <v>2466654.83</v>
      </c>
      <c r="C212" s="189">
        <v>875734.6400000006</v>
      </c>
      <c r="D212" s="174">
        <v>0</v>
      </c>
      <c r="E212" s="175">
        <f t="shared" si="11"/>
        <v>3342389.4700000007</v>
      </c>
      <c r="H212" s="258"/>
    </row>
    <row r="213" spans="1:8" ht="12.6" customHeight="1" x14ac:dyDescent="0.25">
      <c r="A213" s="173" t="s">
        <v>337</v>
      </c>
      <c r="B213" s="174">
        <v>111500215.8</v>
      </c>
      <c r="C213" s="189">
        <v>19932611.040001109</v>
      </c>
      <c r="D213" s="174">
        <v>550078.08000000007</v>
      </c>
      <c r="E213" s="175">
        <f t="shared" si="11"/>
        <v>130882748.76000111</v>
      </c>
      <c r="H213" s="258"/>
    </row>
    <row r="214" spans="1:8" ht="12.6" customHeight="1" x14ac:dyDescent="0.25">
      <c r="A214" s="173" t="s">
        <v>338</v>
      </c>
      <c r="B214" s="174">
        <v>184277.62</v>
      </c>
      <c r="C214" s="189">
        <v>69724.560000000056</v>
      </c>
      <c r="D214" s="174">
        <v>0</v>
      </c>
      <c r="E214" s="175">
        <f t="shared" si="11"/>
        <v>254002.18000000005</v>
      </c>
      <c r="H214" s="258"/>
    </row>
    <row r="215" spans="1:8" ht="12.6" customHeight="1" x14ac:dyDescent="0.25">
      <c r="A215" s="173" t="s">
        <v>339</v>
      </c>
      <c r="B215" s="174">
        <v>8797420.4500000011</v>
      </c>
      <c r="C215" s="189">
        <v>1447131.86</v>
      </c>
      <c r="D215" s="174">
        <v>0</v>
      </c>
      <c r="E215" s="175">
        <f t="shared" si="11"/>
        <v>10244552.310000001</v>
      </c>
      <c r="H215" s="258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189342814.49000001</v>
      </c>
      <c r="C217" s="191">
        <f>SUM(C208:C216)</f>
        <v>36496269.750000045</v>
      </c>
      <c r="D217" s="175">
        <f>SUM(D208:D216)</f>
        <v>1066016.0999988953</v>
      </c>
      <c r="E217" s="175">
        <f>SUM(E208:E216)</f>
        <v>224773068.14000115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3" t="s">
        <v>1255</v>
      </c>
      <c r="C220" s="283"/>
      <c r="D220" s="208"/>
      <c r="E220" s="208"/>
    </row>
    <row r="221" spans="1:8" ht="12.6" customHeight="1" x14ac:dyDescent="0.25">
      <c r="A221" s="269" t="s">
        <v>1255</v>
      </c>
      <c r="B221" s="208"/>
      <c r="C221" s="189">
        <v>17647489.629999999</v>
      </c>
      <c r="D221" s="172">
        <f>C221</f>
        <v>17647489.629999999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1209750012.05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501416395.89999998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119639.61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-408300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1029006210.5000001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102965983.38000004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2842849941.4400001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1222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13379103.590000002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18082517.010000002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31461620.600000001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2891959051.6700001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-43272.100000000006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588424453.29999995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413252828.75999993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550204504.96000004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19840703.770000007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2642539.8899999997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747816101.05999994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130990502.32000001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1105315.6700000002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244875408.20999998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10898944.870000001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191247226.28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19904588.479999997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123463924.08999999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722485909.92000008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224773068.13999999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497712841.78000009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39014403.729999997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39014403.729999997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4290540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1200000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5490540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1290033886.5700002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22936485.060000002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33445235.579999998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18035879.790000003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74417600.430000007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176435.87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176435.87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525555526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6242657.71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531798183.70999998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531798183.70999998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683641666.55999994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1290033886.5699999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1290033886.5700002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2431081923.4699993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1742113851.3400006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4173195774.8099999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17647489.629999999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2842849941.4400001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31461620.599999998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2891959051.6700001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1281236723.1399999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77515986.919999987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77515986.919999987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1358752710.0599999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395851525.38999987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30952630.420000002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25423306.150000002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251924643.65000001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10804289.000000002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77603973.679999888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36496268.86999999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38233829.840000011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602.45000000000005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37751363.420000002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20435979.039999999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417160872.24025494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1342639284.1502547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16113425.909745216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567544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16680969.909745216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16680969.909745216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Swedish Health Services, DBA Swedish Medical Center   H-0     FYE 12/31/2017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38849</v>
      </c>
      <c r="C414" s="194">
        <f>E138</f>
        <v>38848.97</v>
      </c>
      <c r="D414" s="179"/>
    </row>
    <row r="415" spans="1:5" ht="12.6" customHeight="1" x14ac:dyDescent="0.25">
      <c r="A415" s="179" t="s">
        <v>464</v>
      </c>
      <c r="B415" s="179">
        <f>D111</f>
        <v>175430</v>
      </c>
      <c r="C415" s="179">
        <f>E139</f>
        <v>175430</v>
      </c>
      <c r="D415" s="194">
        <f>SUM(C59:H59)+N59</f>
        <v>175430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8677</v>
      </c>
    </row>
    <row r="424" spans="1:7" ht="12.6" customHeight="1" x14ac:dyDescent="0.25">
      <c r="A424" s="179" t="s">
        <v>1244</v>
      </c>
      <c r="B424" s="179">
        <f>D114</f>
        <v>13064</v>
      </c>
      <c r="D424" s="179">
        <f>J59</f>
        <v>13064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395851525.38999987</v>
      </c>
      <c r="C427" s="179">
        <f t="shared" ref="C427:C434" si="13">CE61</f>
        <v>395851525.38999999</v>
      </c>
      <c r="D427" s="179"/>
    </row>
    <row r="428" spans="1:7" ht="12.6" customHeight="1" x14ac:dyDescent="0.25">
      <c r="A428" s="179" t="s">
        <v>3</v>
      </c>
      <c r="B428" s="179">
        <f t="shared" si="12"/>
        <v>30952630.420000002</v>
      </c>
      <c r="C428" s="179">
        <f t="shared" si="13"/>
        <v>30952628</v>
      </c>
      <c r="D428" s="179">
        <f>D173</f>
        <v>30952636.279999997</v>
      </c>
    </row>
    <row r="429" spans="1:7" ht="12.6" customHeight="1" x14ac:dyDescent="0.25">
      <c r="A429" s="179" t="s">
        <v>236</v>
      </c>
      <c r="B429" s="179">
        <f t="shared" si="12"/>
        <v>25423306.150000002</v>
      </c>
      <c r="C429" s="179">
        <f t="shared" si="13"/>
        <v>25423306.150000002</v>
      </c>
      <c r="D429" s="179"/>
    </row>
    <row r="430" spans="1:7" ht="12.6" customHeight="1" x14ac:dyDescent="0.25">
      <c r="A430" s="179" t="s">
        <v>237</v>
      </c>
      <c r="B430" s="179">
        <f t="shared" si="12"/>
        <v>251924643.65000001</v>
      </c>
      <c r="C430" s="179">
        <f t="shared" si="13"/>
        <v>251924643.64999998</v>
      </c>
      <c r="D430" s="179"/>
    </row>
    <row r="431" spans="1:7" ht="12.6" customHeight="1" x14ac:dyDescent="0.25">
      <c r="A431" s="179" t="s">
        <v>444</v>
      </c>
      <c r="B431" s="179">
        <f t="shared" si="12"/>
        <v>10804289.000000002</v>
      </c>
      <c r="C431" s="179">
        <f t="shared" si="13"/>
        <v>10804288.999999998</v>
      </c>
      <c r="D431" s="179"/>
    </row>
    <row r="432" spans="1:7" ht="12.6" customHeight="1" x14ac:dyDescent="0.25">
      <c r="A432" s="179" t="s">
        <v>445</v>
      </c>
      <c r="B432" s="179">
        <f t="shared" si="12"/>
        <v>77603973.679999888</v>
      </c>
      <c r="C432" s="179">
        <f t="shared" si="13"/>
        <v>77603973.680000022</v>
      </c>
      <c r="D432" s="179"/>
    </row>
    <row r="433" spans="1:7" ht="12.6" customHeight="1" x14ac:dyDescent="0.25">
      <c r="A433" s="179" t="s">
        <v>6</v>
      </c>
      <c r="B433" s="179">
        <f t="shared" si="12"/>
        <v>36496268.86999999</v>
      </c>
      <c r="C433" s="179">
        <f t="shared" si="13"/>
        <v>36496269</v>
      </c>
      <c r="D433" s="179">
        <f>C217</f>
        <v>36496269.750000045</v>
      </c>
    </row>
    <row r="434" spans="1:7" ht="12.6" customHeight="1" x14ac:dyDescent="0.25">
      <c r="A434" s="179" t="s">
        <v>474</v>
      </c>
      <c r="B434" s="179">
        <f t="shared" si="12"/>
        <v>38233829.840000011</v>
      </c>
      <c r="C434" s="179">
        <f t="shared" si="13"/>
        <v>38233829.840000004</v>
      </c>
      <c r="D434" s="179">
        <f>D177</f>
        <v>38233829.840000004</v>
      </c>
    </row>
    <row r="435" spans="1:7" ht="12.6" customHeight="1" x14ac:dyDescent="0.25">
      <c r="A435" s="179" t="s">
        <v>447</v>
      </c>
      <c r="B435" s="179">
        <f t="shared" si="12"/>
        <v>602.45000000000005</v>
      </c>
      <c r="C435" s="179"/>
      <c r="D435" s="179">
        <f>D181</f>
        <v>602.45000000000005</v>
      </c>
    </row>
    <row r="436" spans="1:7" ht="12.6" customHeight="1" x14ac:dyDescent="0.25">
      <c r="A436" s="179" t="s">
        <v>475</v>
      </c>
      <c r="B436" s="179">
        <f t="shared" si="12"/>
        <v>37751363.420000002</v>
      </c>
      <c r="C436" s="179"/>
      <c r="D436" s="179">
        <f>D186</f>
        <v>37751363.420000002</v>
      </c>
    </row>
    <row r="437" spans="1:7" ht="12.6" customHeight="1" x14ac:dyDescent="0.25">
      <c r="A437" s="194" t="s">
        <v>449</v>
      </c>
      <c r="B437" s="194">
        <f t="shared" si="12"/>
        <v>20435979.039999999</v>
      </c>
      <c r="C437" s="194"/>
      <c r="D437" s="194">
        <f>D190</f>
        <v>20435979.039999999</v>
      </c>
    </row>
    <row r="438" spans="1:7" ht="12.6" customHeight="1" x14ac:dyDescent="0.25">
      <c r="A438" s="194" t="s">
        <v>476</v>
      </c>
      <c r="B438" s="194">
        <f>C386+C387+C388</f>
        <v>58187944.910000004</v>
      </c>
      <c r="C438" s="194">
        <f>CD69</f>
        <v>58187944.910000011</v>
      </c>
      <c r="D438" s="194">
        <f>D181+D186+D190</f>
        <v>58187944.910000004</v>
      </c>
    </row>
    <row r="439" spans="1:7" ht="12.6" customHeight="1" x14ac:dyDescent="0.25">
      <c r="A439" s="179" t="s">
        <v>451</v>
      </c>
      <c r="B439" s="194">
        <f>C389</f>
        <v>417160872.24025494</v>
      </c>
      <c r="C439" s="194">
        <f>SUM(C69:CC69)</f>
        <v>417160872.24025285</v>
      </c>
      <c r="D439" s="179"/>
    </row>
    <row r="440" spans="1:7" ht="12.6" customHeight="1" x14ac:dyDescent="0.25">
      <c r="A440" s="179" t="s">
        <v>477</v>
      </c>
      <c r="B440" s="194">
        <f>B438+B439</f>
        <v>475348817.15025496</v>
      </c>
      <c r="C440" s="194">
        <f>CE69</f>
        <v>475348817.15025288</v>
      </c>
      <c r="D440" s="179"/>
    </row>
    <row r="441" spans="1:7" ht="12.6" customHeight="1" x14ac:dyDescent="0.25">
      <c r="A441" s="179" t="s">
        <v>478</v>
      </c>
      <c r="B441" s="179">
        <f>D390</f>
        <v>1342639284.1502547</v>
      </c>
      <c r="C441" s="179">
        <f>SUM(C427:C437)+C440</f>
        <v>1342639281.8602529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17647489.629999999</v>
      </c>
      <c r="C444" s="179">
        <f>C363</f>
        <v>17647489.629999999</v>
      </c>
      <c r="D444" s="179"/>
    </row>
    <row r="445" spans="1:7" ht="12.6" customHeight="1" x14ac:dyDescent="0.25">
      <c r="A445" s="179" t="s">
        <v>343</v>
      </c>
      <c r="B445" s="179">
        <f>D229</f>
        <v>2842849941.4400001</v>
      </c>
      <c r="C445" s="179">
        <f>C364</f>
        <v>2842849941.4400001</v>
      </c>
      <c r="D445" s="179"/>
    </row>
    <row r="446" spans="1:7" ht="12.6" customHeight="1" x14ac:dyDescent="0.25">
      <c r="A446" s="179" t="s">
        <v>351</v>
      </c>
      <c r="B446" s="179">
        <f>D236</f>
        <v>31461620.600000001</v>
      </c>
      <c r="C446" s="179">
        <f>C365</f>
        <v>31461620.599999998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2891959051.6700001</v>
      </c>
      <c r="C448" s="179">
        <f>D367</f>
        <v>2891959051.6700001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1222</v>
      </c>
    </row>
    <row r="454" spans="1:7" ht="12.6" customHeight="1" x14ac:dyDescent="0.25">
      <c r="A454" s="179" t="s">
        <v>168</v>
      </c>
      <c r="B454" s="179">
        <f>C233</f>
        <v>13379103.590000002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18082517.010000002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77515986.919999987</v>
      </c>
      <c r="C458" s="194">
        <f>CE70</f>
        <v>77515986.920000002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2431081923.4699993</v>
      </c>
      <c r="C463" s="194">
        <f>CE73</f>
        <v>2431081923.4700003</v>
      </c>
      <c r="D463" s="194">
        <f>E141+E147+E153</f>
        <v>2431081923.4700003</v>
      </c>
    </row>
    <row r="464" spans="1:7" ht="12.6" customHeight="1" x14ac:dyDescent="0.25">
      <c r="A464" s="179" t="s">
        <v>246</v>
      </c>
      <c r="B464" s="194">
        <f>C360</f>
        <v>1742113851.3400006</v>
      </c>
      <c r="C464" s="194">
        <f>CE74</f>
        <v>1742113851.3399997</v>
      </c>
      <c r="D464" s="194">
        <f>E142+E148+E154</f>
        <v>1742113851.3400002</v>
      </c>
    </row>
    <row r="465" spans="1:7" ht="12.6" customHeight="1" x14ac:dyDescent="0.25">
      <c r="A465" s="179" t="s">
        <v>247</v>
      </c>
      <c r="B465" s="194">
        <f>D361</f>
        <v>4173195774.8099999</v>
      </c>
      <c r="C465" s="194">
        <f>CE75</f>
        <v>4173195774.8099999</v>
      </c>
      <c r="D465" s="194">
        <f>D463+D464</f>
        <v>4173195774.8100004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130990502.32000001</v>
      </c>
      <c r="C468" s="179">
        <f>E195</f>
        <v>130990502.32000001</v>
      </c>
      <c r="D468" s="179"/>
    </row>
    <row r="469" spans="1:7" ht="12.6" customHeight="1" x14ac:dyDescent="0.25">
      <c r="A469" s="179" t="s">
        <v>333</v>
      </c>
      <c r="B469" s="179">
        <f t="shared" si="14"/>
        <v>1105315.6700000002</v>
      </c>
      <c r="C469" s="179">
        <f>E196</f>
        <v>1105315.6700000002</v>
      </c>
      <c r="D469" s="179"/>
    </row>
    <row r="470" spans="1:7" ht="12.6" customHeight="1" x14ac:dyDescent="0.25">
      <c r="A470" s="179" t="s">
        <v>334</v>
      </c>
      <c r="B470" s="179">
        <f t="shared" si="14"/>
        <v>244875408.20999998</v>
      </c>
      <c r="C470" s="179">
        <f>E197</f>
        <v>244875408.21000001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10898944.870000001</v>
      </c>
      <c r="C472" s="179">
        <f>E199</f>
        <v>10898944.869999999</v>
      </c>
      <c r="D472" s="179"/>
    </row>
    <row r="473" spans="1:7" ht="12.6" customHeight="1" x14ac:dyDescent="0.25">
      <c r="A473" s="179" t="s">
        <v>495</v>
      </c>
      <c r="B473" s="179">
        <f t="shared" si="14"/>
        <v>191247226.28</v>
      </c>
      <c r="C473" s="179">
        <f>SUM(E200:E201)</f>
        <v>191247226.28</v>
      </c>
      <c r="D473" s="179"/>
    </row>
    <row r="474" spans="1:7" ht="12.6" customHeight="1" x14ac:dyDescent="0.25">
      <c r="A474" s="179" t="s">
        <v>339</v>
      </c>
      <c r="B474" s="179">
        <f t="shared" si="14"/>
        <v>19904588.479999997</v>
      </c>
      <c r="C474" s="179">
        <f>E202</f>
        <v>19904588.48</v>
      </c>
      <c r="D474" s="179"/>
    </row>
    <row r="475" spans="1:7" ht="12.6" customHeight="1" x14ac:dyDescent="0.25">
      <c r="A475" s="179" t="s">
        <v>340</v>
      </c>
      <c r="B475" s="179">
        <f t="shared" si="14"/>
        <v>123463924.08999999</v>
      </c>
      <c r="C475" s="179">
        <f>E203</f>
        <v>123463924.08999996</v>
      </c>
      <c r="D475" s="179"/>
    </row>
    <row r="476" spans="1:7" ht="12.6" customHeight="1" x14ac:dyDescent="0.25">
      <c r="A476" s="179" t="s">
        <v>203</v>
      </c>
      <c r="B476" s="179">
        <f>D275</f>
        <v>722485909.92000008</v>
      </c>
      <c r="C476" s="179">
        <f>E204</f>
        <v>722485909.92000008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224773068.13999999</v>
      </c>
      <c r="C478" s="179">
        <f>E217</f>
        <v>224773068.14000115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1290033886.5700002</v>
      </c>
    </row>
    <row r="482" spans="1:12" ht="12.6" customHeight="1" x14ac:dyDescent="0.25">
      <c r="A482" s="180" t="s">
        <v>499</v>
      </c>
      <c r="C482" s="180">
        <f>D339</f>
        <v>1290033886.5699999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Health Services, DBA Swedish Medical Center   H-0     FYE 12/31/2017</v>
      </c>
      <c r="B493" s="260" t="str">
        <f>RIGHT('[1]Prior Year'!C82,4)</f>
        <v>2016</v>
      </c>
      <c r="C493" s="260" t="str">
        <f>RIGHT(C82,4)</f>
        <v>2017</v>
      </c>
      <c r="D493" s="260" t="str">
        <f>RIGHT('[1]Prior Year'!C82,4)</f>
        <v>2016</v>
      </c>
      <c r="E493" s="260" t="str">
        <f>RIGHT(C82,4)</f>
        <v>2017</v>
      </c>
      <c r="F493" s="260" t="str">
        <f>RIGHT('[1]Prior Year'!C82,4)</f>
        <v>2016</v>
      </c>
      <c r="G493" s="260" t="str">
        <f>RIGHT(C82,4)</f>
        <v>2017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'[1]Prior Year'!C71</f>
        <v>42264536.210000001</v>
      </c>
      <c r="C496" s="239">
        <f>C71</f>
        <v>38148666.199999996</v>
      </c>
      <c r="D496" s="239">
        <f>'[1]Prior Year'!C59</f>
        <v>30743.025706405351</v>
      </c>
      <c r="E496" s="180">
        <f>C59</f>
        <v>27723.902066271989</v>
      </c>
      <c r="F496" s="262">
        <f t="shared" ref="F496:G511" si="15">IF(B496=0,"",IF(D496=0,"",B496/D496))</f>
        <v>1374.768268212264</v>
      </c>
      <c r="G496" s="263">
        <f t="shared" si="15"/>
        <v>1376.0208108082463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'[1]Prior Year'!D71</f>
        <v>0</v>
      </c>
      <c r="C497" s="239">
        <f>D71</f>
        <v>0</v>
      </c>
      <c r="D497" s="239">
        <f>'[1]Prior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'[1]Prior Year'!E71</f>
        <v>105658077.03000002</v>
      </c>
      <c r="C498" s="239">
        <f>E71</f>
        <v>106508457.30999999</v>
      </c>
      <c r="D498" s="239">
        <f>'[1]Prior Year'!E59</f>
        <v>142273.97429359466</v>
      </c>
      <c r="E498" s="180">
        <f>E59</f>
        <v>147706.09793372802</v>
      </c>
      <c r="F498" s="262">
        <f t="shared" si="15"/>
        <v>742.63812165649801</v>
      </c>
      <c r="G498" s="262">
        <f t="shared" si="15"/>
        <v>721.08368442437381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'[1]Prior Year'!F71</f>
        <v>0</v>
      </c>
      <c r="C499" s="239">
        <f>F71</f>
        <v>0</v>
      </c>
      <c r="D499" s="239">
        <f>'[1]Prior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'[1]Prior Year'!G71</f>
        <v>1526473.0099999998</v>
      </c>
      <c r="C500" s="239">
        <f>G71</f>
        <v>1488757.5399999998</v>
      </c>
      <c r="D500" s="239">
        <f>'[1]Prior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'[1]Prior Year'!H71</f>
        <v>2172504.8899999997</v>
      </c>
      <c r="C501" s="239">
        <f>H71</f>
        <v>4359381.72</v>
      </c>
      <c r="D501" s="239">
        <f>'[1]Prior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'[1]Prior Year'!I71</f>
        <v>0</v>
      </c>
      <c r="C502" s="239">
        <f>I71</f>
        <v>0</v>
      </c>
      <c r="D502" s="239">
        <f>'[1]Prior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'[1]Prior Year'!J71</f>
        <v>9040057.0299999993</v>
      </c>
      <c r="C503" s="239">
        <f>J71</f>
        <v>8282174.1600000001</v>
      </c>
      <c r="D503" s="239">
        <f>'[1]Prior Year'!J59</f>
        <v>13415</v>
      </c>
      <c r="E503" s="180">
        <f>J59</f>
        <v>13064</v>
      </c>
      <c r="F503" s="262">
        <f t="shared" si="15"/>
        <v>673.87678196049194</v>
      </c>
      <c r="G503" s="262">
        <f t="shared" si="15"/>
        <v>633.96924066135944</v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'[1]Prior Year'!K71</f>
        <v>0</v>
      </c>
      <c r="C504" s="239">
        <f>K71</f>
        <v>0</v>
      </c>
      <c r="D504" s="239">
        <f>'[1]Prior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'[1]Prior Year'!L71</f>
        <v>0</v>
      </c>
      <c r="C505" s="239">
        <f>L71</f>
        <v>0</v>
      </c>
      <c r="D505" s="239">
        <f>'[1]Prior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'[1]Prior Year'!M71</f>
        <v>0</v>
      </c>
      <c r="C506" s="239">
        <f>M71</f>
        <v>0</v>
      </c>
      <c r="D506" s="239">
        <f>'[1]Prior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'[1]Prior Year'!N71</f>
        <v>0</v>
      </c>
      <c r="C507" s="239">
        <f>N71</f>
        <v>0</v>
      </c>
      <c r="D507" s="239">
        <f>'[1]Prior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'[1]Prior Year'!O71</f>
        <v>23044686.490000002</v>
      </c>
      <c r="C508" s="239">
        <f>O71</f>
        <v>21214763.75</v>
      </c>
      <c r="D508" s="239">
        <f>'[1]Prior Year'!O59</f>
        <v>7875</v>
      </c>
      <c r="E508" s="180">
        <f>O59</f>
        <v>8677</v>
      </c>
      <c r="F508" s="262">
        <f t="shared" si="15"/>
        <v>2926.309395555556</v>
      </c>
      <c r="G508" s="262">
        <f t="shared" si="15"/>
        <v>2444.942232338366</v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'[1]Prior Year'!P71</f>
        <v>54392818.769999996</v>
      </c>
      <c r="C509" s="239">
        <f>P71</f>
        <v>56080371.830000013</v>
      </c>
      <c r="D509" s="239">
        <f>'[1]Prior Year'!P59</f>
        <v>3378635</v>
      </c>
      <c r="E509" s="180">
        <f>P59</f>
        <v>0</v>
      </c>
      <c r="F509" s="262">
        <f t="shared" si="15"/>
        <v>16.099051471970188</v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'[1]Prior Year'!Q71</f>
        <v>15185279.279999999</v>
      </c>
      <c r="C510" s="239">
        <f>Q71</f>
        <v>14592995.070000002</v>
      </c>
      <c r="D510" s="239">
        <f>'[1]Prior Year'!Q59</f>
        <v>5469417</v>
      </c>
      <c r="E510" s="180">
        <f>Q59</f>
        <v>0</v>
      </c>
      <c r="F510" s="262">
        <f t="shared" si="15"/>
        <v>2.7763981572441816</v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'[1]Prior Year'!R71</f>
        <v>8036886.7599999998</v>
      </c>
      <c r="C511" s="239">
        <f>R71</f>
        <v>7711440.3899999997</v>
      </c>
      <c r="D511" s="239">
        <f>'[1]Prior Year'!R59</f>
        <v>3665027</v>
      </c>
      <c r="E511" s="180">
        <f>R59</f>
        <v>0</v>
      </c>
      <c r="F511" s="262">
        <f t="shared" si="15"/>
        <v>2.192858813864127</v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'[1]Prior Year'!S71</f>
        <v>71171725.440000042</v>
      </c>
      <c r="C512" s="239">
        <f>S71</f>
        <v>71937820.74999997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'[1]Prior Year'!T71</f>
        <v>4098361.4</v>
      </c>
      <c r="C513" s="239">
        <f>T71</f>
        <v>3941255.3200000003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'[1]Prior Year'!U71</f>
        <v>36186670.68</v>
      </c>
      <c r="C514" s="239">
        <f>U71</f>
        <v>39597679.399999999</v>
      </c>
      <c r="D514" s="239">
        <f>'[1]Prior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'[1]Prior Year'!V71</f>
        <v>2869537.18</v>
      </c>
      <c r="C515" s="239">
        <f>V71</f>
        <v>3779122.8299999996</v>
      </c>
      <c r="D515" s="239">
        <f>'[1]Prior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'[1]Prior Year'!W71</f>
        <v>1588220.7100000002</v>
      </c>
      <c r="C516" s="239">
        <f>W71</f>
        <v>1450574.6099999999</v>
      </c>
      <c r="D516" s="239">
        <f>'[1]Prior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'[1]Prior Year'!X71</f>
        <v>3311424.8400000008</v>
      </c>
      <c r="C517" s="239">
        <f>X71</f>
        <v>3390924.1500000004</v>
      </c>
      <c r="D517" s="239">
        <f>'[1]Prior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'[1]Prior Year'!Y71</f>
        <v>26922560.770000003</v>
      </c>
      <c r="C518" s="239">
        <f>Y71</f>
        <v>26570585.220000003</v>
      </c>
      <c r="D518" s="239">
        <f>'[1]Prior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'[1]Prior Year'!Z71</f>
        <v>62727263.359999999</v>
      </c>
      <c r="C519" s="239">
        <f>Z71</f>
        <v>60464388.550000012</v>
      </c>
      <c r="D519" s="239">
        <f>'[1]Prior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'[1]Prior Year'!AA71</f>
        <v>3123728.0500000003</v>
      </c>
      <c r="C520" s="239">
        <f>AA71</f>
        <v>2677043.94</v>
      </c>
      <c r="D520" s="239">
        <f>'[1]Prior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'[1]Prior Year'!AB71</f>
        <v>106347688.09999999</v>
      </c>
      <c r="C521" s="239">
        <f>AB71</f>
        <v>108985497.14999999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'[1]Prior Year'!AC71</f>
        <v>10050873.670000002</v>
      </c>
      <c r="C522" s="239">
        <f>AC71</f>
        <v>9514388.4500000011</v>
      </c>
      <c r="D522" s="239">
        <f>'[1]Prior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'[1]Prior Year'!AD71</f>
        <v>2279912.0800000005</v>
      </c>
      <c r="C523" s="239">
        <f>AD71</f>
        <v>1991951.7</v>
      </c>
      <c r="D523" s="239">
        <f>'[1]Prior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'[1]Prior Year'!AE71</f>
        <v>9328274.8999999985</v>
      </c>
      <c r="C524" s="239">
        <f>AE71</f>
        <v>9480436.8300000019</v>
      </c>
      <c r="D524" s="239">
        <f>'[1]Prior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'[1]Prior Year'!AF71</f>
        <v>0</v>
      </c>
      <c r="C525" s="239">
        <f>AF71</f>
        <v>0</v>
      </c>
      <c r="D525" s="239">
        <f>'[1]Prior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'[1]Prior Year'!AG71</f>
        <v>17189171.460000001</v>
      </c>
      <c r="C526" s="239">
        <f>AG71</f>
        <v>17479096.540000003</v>
      </c>
      <c r="D526" s="239">
        <f>'[1]Prior Year'!AG59</f>
        <v>67824</v>
      </c>
      <c r="E526" s="180">
        <f>AG59</f>
        <v>0</v>
      </c>
      <c r="F526" s="262">
        <f t="shared" si="17"/>
        <v>253.43789012738856</v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'[1]Prior Year'!AH71</f>
        <v>0</v>
      </c>
      <c r="C527" s="239">
        <f>AH71</f>
        <v>0</v>
      </c>
      <c r="D527" s="239">
        <f>'[1]Prior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'[1]Prior Year'!AI71</f>
        <v>0</v>
      </c>
      <c r="C528" s="239">
        <f>AI71</f>
        <v>0</v>
      </c>
      <c r="D528" s="239">
        <f>'[1]Prior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'[1]Prior Year'!AJ71</f>
        <v>6888793.1200000001</v>
      </c>
      <c r="C529" s="239">
        <f>AJ71</f>
        <v>8837706.4399999976</v>
      </c>
      <c r="D529" s="239">
        <f>'[1]Prior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'[1]Prior Year'!AK71</f>
        <v>0</v>
      </c>
      <c r="C530" s="239">
        <f>AK71</f>
        <v>0</v>
      </c>
      <c r="D530" s="239">
        <f>'[1]Prior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'[1]Prior Year'!AL71</f>
        <v>0</v>
      </c>
      <c r="C531" s="239">
        <f>AL71</f>
        <v>0</v>
      </c>
      <c r="D531" s="239">
        <f>'[1]Prior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'[1]Prior Year'!AM71</f>
        <v>0</v>
      </c>
      <c r="C532" s="239">
        <f>AM71</f>
        <v>0</v>
      </c>
      <c r="D532" s="239">
        <f>'[1]Prior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'[1]Prior Year'!AN71</f>
        <v>0</v>
      </c>
      <c r="C533" s="239">
        <f>AN71</f>
        <v>0</v>
      </c>
      <c r="D533" s="239">
        <f>'[1]Prior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'[1]Prior Year'!AO71</f>
        <v>0</v>
      </c>
      <c r="C534" s="239">
        <f>AO71</f>
        <v>0</v>
      </c>
      <c r="D534" s="239">
        <f>'[1]Prior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'[1]Prior Year'!AP71</f>
        <v>0</v>
      </c>
      <c r="C535" s="239">
        <f>AP71</f>
        <v>0</v>
      </c>
      <c r="D535" s="239">
        <f>'[1]Prior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'[1]Prior Year'!AQ71</f>
        <v>0</v>
      </c>
      <c r="C536" s="239">
        <f>AQ71</f>
        <v>0</v>
      </c>
      <c r="D536" s="239">
        <f>'[1]Prior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'[1]Prior Year'!AR71</f>
        <v>0</v>
      </c>
      <c r="C537" s="239">
        <f>AR71</f>
        <v>0</v>
      </c>
      <c r="D537" s="239">
        <f>'[1]Prior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'[1]Prior Year'!AS71</f>
        <v>0</v>
      </c>
      <c r="C538" s="239">
        <f>AS71</f>
        <v>0</v>
      </c>
      <c r="D538" s="239">
        <f>'[1]Prior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'[1]Prior Year'!AT71</f>
        <v>14455856.720000003</v>
      </c>
      <c r="C539" s="239">
        <f>AT71</f>
        <v>20991095.230000004</v>
      </c>
      <c r="D539" s="239">
        <f>'[1]Prior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'[1]Prior Year'!AU71</f>
        <v>0</v>
      </c>
      <c r="C540" s="239">
        <f>AU71</f>
        <v>0</v>
      </c>
      <c r="D540" s="239">
        <f>'[1]Prior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'[1]Prior Year'!AV71</f>
        <v>6289469.4000000004</v>
      </c>
      <c r="C541" s="239">
        <f>AV71</f>
        <v>14210138.119999999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'[1]Prior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'[1]Prior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'[1]Prior Year'!AY71</f>
        <v>8071515.830000001</v>
      </c>
      <c r="C544" s="239">
        <f>AY71</f>
        <v>7581840.6499999994</v>
      </c>
      <c r="D544" s="239">
        <f>'[1]Prior Year'!AY59</f>
        <v>615664</v>
      </c>
      <c r="E544" s="180">
        <f>AY59</f>
        <v>651091.99</v>
      </c>
      <c r="F544" s="262">
        <f t="shared" ref="F544:G550" si="19">IF(B544=0,"",IF(D544=0,"",B544/D544))</f>
        <v>13.11026116518101</v>
      </c>
      <c r="G544" s="262">
        <f t="shared" si="19"/>
        <v>11.644807133935098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'[1]Prior Year'!AZ71</f>
        <v>1594954.2999999998</v>
      </c>
      <c r="C545" s="239">
        <f>AZ71</f>
        <v>1964831.7700000005</v>
      </c>
      <c r="D545" s="239">
        <f>'[1]Prior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'[1]Prior Year'!BA71</f>
        <v>1099596.2600000002</v>
      </c>
      <c r="C546" s="239">
        <f>BA71</f>
        <v>758005.14000000013</v>
      </c>
      <c r="D546" s="239">
        <f>'[1]Prior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'[1]Prior Year'!BB71</f>
        <v>7747584.3300000001</v>
      </c>
      <c r="C547" s="239">
        <f>BB71</f>
        <v>7811196.2300000004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'[1]Prior Year'!BC71</f>
        <v>511161.53999999992</v>
      </c>
      <c r="C548" s="239">
        <f>BC71</f>
        <v>541061.84000000008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'[1]Prior Year'!BD71</f>
        <v>1492649.4000000001</v>
      </c>
      <c r="C549" s="239">
        <f>BD71</f>
        <v>1212382.6900000002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'[1]Prior Year'!BE71</f>
        <v>35039746.86999999</v>
      </c>
      <c r="C550" s="239">
        <f>BE71</f>
        <v>36611178.20000001</v>
      </c>
      <c r="D550" s="239">
        <f>'[1]Prior Year'!BE59</f>
        <v>3163474.6240879972</v>
      </c>
      <c r="E550" s="180">
        <f>BE59</f>
        <v>3200143.3918169965</v>
      </c>
      <c r="F550" s="262">
        <f t="shared" si="19"/>
        <v>11.076348330153477</v>
      </c>
      <c r="G550" s="262">
        <f t="shared" si="19"/>
        <v>11.440480540221261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'[1]Prior Year'!BF71</f>
        <v>12300237.9</v>
      </c>
      <c r="C551" s="239">
        <f>BF71</f>
        <v>13098159.9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'[1]Prior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'[1]Prior Year'!BH71</f>
        <v>0</v>
      </c>
      <c r="C553" s="239">
        <f>BH71</f>
        <v>0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'[1]Prior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'[1]Prior Year'!BJ71</f>
        <v>30574</v>
      </c>
      <c r="C555" s="239">
        <f>BJ71</f>
        <v>29237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'[1]Prior Year'!BK71</f>
        <v>0</v>
      </c>
      <c r="C556" s="239">
        <f>BK71</f>
        <v>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'[1]Prior Year'!BL71</f>
        <v>78666.509999999995</v>
      </c>
      <c r="C557" s="239">
        <f>BL71</f>
        <v>56784.74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'[1]Prior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'[1]Prior Year'!BN71</f>
        <v>10409844.299999999</v>
      </c>
      <c r="C559" s="239">
        <f>BN71</f>
        <v>8903526.5799999982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'[1]Prior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'[1]Prior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'[1]Prior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'[1]Prior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'[1]Prior Year'!BS71</f>
        <v>322881.21000000008</v>
      </c>
      <c r="C564" s="239">
        <f>BS71</f>
        <v>412456.26000000013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'[1]Prior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'[1]Prior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'[1]Prior Year'!BV71</f>
        <v>0</v>
      </c>
      <c r="C567" s="239">
        <f>BV71</f>
        <v>47843.29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'[1]Prior Year'!BW71</f>
        <v>37310603.329999998</v>
      </c>
      <c r="C568" s="239">
        <f>BW71</f>
        <v>53104752.660000004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'[1]Prior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'[1]Prior Year'!BY71</f>
        <v>1775234.3599999999</v>
      </c>
      <c r="C570" s="239">
        <f>BY71</f>
        <v>1816832.2199999997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'[1]Prior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'[1]Prior Year'!CA71</f>
        <v>7803966.6100000013</v>
      </c>
      <c r="C572" s="239">
        <f>CA71</f>
        <v>10340971.270000001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'[1]Prior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'[1]Prior Year'!CC71</f>
        <v>419170060.49930537</v>
      </c>
      <c r="C574" s="239">
        <f>CC71</f>
        <v>398957576.39025289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'[1]Prior Year'!CD71</f>
        <v>49329992.270000003</v>
      </c>
      <c r="C575" s="239">
        <f>CD71</f>
        <v>58187944.910000011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2163121.6770229996</v>
      </c>
      <c r="E612" s="180">
        <f>SUM(C624:D647)+SUM(C668:D713)</f>
        <v>816572805.71226668</v>
      </c>
      <c r="F612" s="180">
        <f>CE64-(AX64+BD64+BE64+BG64+BJ64+BN64+BP64+BQ64+CB64+CC64+CD64)</f>
        <v>213351447.26999998</v>
      </c>
      <c r="G612" s="180">
        <f>CE77-(AX77+AY77+BD77+BE77+BG77+BJ77+BN77+BP77+BQ77+CB77+CC77+CD77)</f>
        <v>651091.99</v>
      </c>
      <c r="H612" s="197">
        <f>CE60-(AX60+AY60+AZ60+BD60+BE60+BG60+BJ60+BN60+BO60+BP60+BQ60+BR60+CB60+CC60+CD60)</f>
        <v>3825.2099999999991</v>
      </c>
      <c r="I612" s="180">
        <f>CE78-(AX78+AY78+AZ78+BD78+BE78+BF78+BG78+BJ78+BN78+BO78+BP78+BQ78+BR78+CB78+CC78+CD78)</f>
        <v>145251.34611138867</v>
      </c>
      <c r="J612" s="180">
        <f>CE79-(AX79+AY79+AZ79+BA79+BD79+BE79+BF79+BG79+BJ79+BN79+BO79+BP79+BQ79+BR79+CB79+CC79+CD79)</f>
        <v>4635600.0299999993</v>
      </c>
      <c r="K612" s="180">
        <f>CE75-(AW75+AX75+AY75+AZ75+BA75+BB75+BC75+BD75+BE75+BF75+BG75+BH75+BI75+BJ75+BK75+BL75+BM75+BN75+BO75+BP75+BQ75+BR75+BS75+BT75+BU75+BV75+BW75+BX75+CB75+CC75+CD75)</f>
        <v>4173195774.8099999</v>
      </c>
      <c r="L612" s="197">
        <f>CE80-(AW80+AX80+AY80+AZ80+BA80+BB80+BC80+BD80+BE80+BF80+BG80+BH80+BI80+BJ80+BK80+BL80+BM80+BN80+BO80+BP80+BQ80+BR80+BS80+BT80+BU80+BV80+BW80+BX80+BY80+BZ80+CA80+CB80+CC80+CD80)</f>
        <v>1419.91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36611178.20000001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0">
        <f>CD69-CD70</f>
        <v>58187944.910000011</v>
      </c>
      <c r="D615" s="265">
        <f>SUM(C614:C615)</f>
        <v>94799123.110000014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29237</v>
      </c>
      <c r="D617" s="180">
        <f>(D615/D612)*BJ76</f>
        <v>112351.92063079892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8903526.5799999982</v>
      </c>
      <c r="D619" s="180">
        <f>(D615/D612)*BN76</f>
        <v>544866.95436684391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398957576.39025289</v>
      </c>
      <c r="D620" s="180">
        <f>(D615/D612)*CC76</f>
        <v>40002930.382735677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448550489.22798622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1212382.6900000002</v>
      </c>
      <c r="D624" s="180">
        <f>(D615/D612)*BD76</f>
        <v>1588979.860137624</v>
      </c>
      <c r="E624" s="180">
        <f>(E623/E612)*SUM(C624:D624)</f>
        <v>1538812.6246417738</v>
      </c>
      <c r="F624" s="180">
        <f>SUM(C624:E624)</f>
        <v>4340175.1747793984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7581840.6499999994</v>
      </c>
      <c r="D625" s="180">
        <f>(D615/D612)*AY76</f>
        <v>1198161.0361236585</v>
      </c>
      <c r="E625" s="180">
        <f>(E623/E612)*SUM(C625:D625)</f>
        <v>4822930.6978917792</v>
      </c>
      <c r="F625" s="180">
        <f>(F624/F612)*AY64</f>
        <v>8261.8930771379237</v>
      </c>
      <c r="G625" s="180">
        <f>SUM(C625:F625)</f>
        <v>13611194.277092576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1964831.7700000005</v>
      </c>
      <c r="D628" s="180">
        <f>(D615/D612)*AZ76</f>
        <v>439355.11771091842</v>
      </c>
      <c r="E628" s="180">
        <f>(E623/E612)*SUM(C628:D628)</f>
        <v>1320640.6056317217</v>
      </c>
      <c r="F628" s="180">
        <f>(F624/F612)*AZ64</f>
        <v>55081.78833356961</v>
      </c>
      <c r="G628" s="180">
        <f>(G625/G612)*AZ77</f>
        <v>0</v>
      </c>
      <c r="H628" s="180">
        <f>SUM(C626:G628)</f>
        <v>3779909.28167621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13098159.9</v>
      </c>
      <c r="D629" s="180">
        <f>(D615/D612)*BF76</f>
        <v>1018908.3746833771</v>
      </c>
      <c r="E629" s="180">
        <f>(E623/E612)*SUM(C629:D629)</f>
        <v>7754627.4340482708</v>
      </c>
      <c r="F629" s="180">
        <f>(F624/F612)*BF64</f>
        <v>17099.652598259621</v>
      </c>
      <c r="G629" s="180">
        <f>(G625/G612)*BF77</f>
        <v>0</v>
      </c>
      <c r="H629" s="180">
        <f>(H628/H612)*BF60</f>
        <v>193827.05932505373</v>
      </c>
      <c r="I629" s="180">
        <f>SUM(C629:H629)</f>
        <v>22082622.42065496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758005.14000000013</v>
      </c>
      <c r="D630" s="180">
        <f>(D615/D612)*BA76</f>
        <v>93449.701858092478</v>
      </c>
      <c r="E630" s="180">
        <f>(E623/E612)*SUM(C630:D630)</f>
        <v>467711.49271601043</v>
      </c>
      <c r="F630" s="180">
        <f>(F624/F612)*BA64</f>
        <v>772.00726200326528</v>
      </c>
      <c r="G630" s="180">
        <f>(G625/G612)*BA77</f>
        <v>0</v>
      </c>
      <c r="H630" s="180">
        <f>(H628/H612)*BA60</f>
        <v>13330.242316059008</v>
      </c>
      <c r="I630" s="180">
        <f>(I629/I612)*BA78</f>
        <v>41508.626158982021</v>
      </c>
      <c r="J630" s="180">
        <f>SUM(C630:I630)</f>
        <v>1374777.2103111474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7811196.2300000004</v>
      </c>
      <c r="D632" s="180">
        <f>(D615/D612)*BB76</f>
        <v>10977.155792090423</v>
      </c>
      <c r="E632" s="180">
        <f>(E623/E612)*SUM(C632:D632)</f>
        <v>4296787.3464298351</v>
      </c>
      <c r="F632" s="180">
        <f>(F624/F612)*BB64</f>
        <v>0</v>
      </c>
      <c r="G632" s="180">
        <f>(G625/G612)*BB77</f>
        <v>0</v>
      </c>
      <c r="H632" s="180">
        <f>(H628/H612)*BB60</f>
        <v>76275.863927101178</v>
      </c>
      <c r="I632" s="180">
        <f>(I629/I612)*BB78</f>
        <v>4551.0283398467982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541061.84000000008</v>
      </c>
      <c r="D633" s="180">
        <f>(D615/D612)*BC76</f>
        <v>12043.265486836579</v>
      </c>
      <c r="E633" s="180">
        <f>(E623/E612)*SUM(C633:D633)</f>
        <v>303825.4077592172</v>
      </c>
      <c r="F633" s="180">
        <f>(F624/F612)*BC64</f>
        <v>0</v>
      </c>
      <c r="G633" s="180">
        <f>(G625/G612)*BC77</f>
        <v>0</v>
      </c>
      <c r="H633" s="180">
        <f>(H628/H612)*BC60</f>
        <v>10217.546741886594</v>
      </c>
      <c r="I633" s="180">
        <f>(I629/I612)*BC78</f>
        <v>5447.7071905589974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56784.74</v>
      </c>
      <c r="D637" s="180">
        <f>(D615/D612)*BL76</f>
        <v>226142.61773396246</v>
      </c>
      <c r="E637" s="180">
        <f>(E623/E612)*SUM(C637:D637)</f>
        <v>155414.43927569178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101431.18699739061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412456.26000000013</v>
      </c>
      <c r="D639" s="180">
        <f>(D615/D612)*BS76</f>
        <v>187729.6483163161</v>
      </c>
      <c r="E639" s="180">
        <f>(E623/E612)*SUM(C639:D639)</f>
        <v>329687.29906233115</v>
      </c>
      <c r="F639" s="180">
        <f>(F624/F612)*BS64</f>
        <v>1588.3159487499152</v>
      </c>
      <c r="G639" s="180">
        <f>(G625/G612)*BS77</f>
        <v>0</v>
      </c>
      <c r="H639" s="180">
        <f>(H628/H612)*BS60</f>
        <v>4397.300096846745</v>
      </c>
      <c r="I639" s="180">
        <f>(I629/I612)*BS78</f>
        <v>82083.510337225031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47843.29</v>
      </c>
      <c r="D642" s="180">
        <f>(D615/D612)*BV76</f>
        <v>0</v>
      </c>
      <c r="E642" s="180">
        <f>(E623/E612)*SUM(C642:D642)</f>
        <v>26280.732086170232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53104752.660000004</v>
      </c>
      <c r="D643" s="180">
        <f>(D615/D612)*BW76</f>
        <v>2865136.724884259</v>
      </c>
      <c r="E643" s="180">
        <f>(E623/E612)*SUM(C643:D643)</f>
        <v>30744743.261107806</v>
      </c>
      <c r="F643" s="180">
        <f>(F624/F612)*BW64</f>
        <v>23329.845036027469</v>
      </c>
      <c r="G643" s="180">
        <f>(G625/G612)*BW77</f>
        <v>0</v>
      </c>
      <c r="H643" s="180">
        <f>(H628/H612)*BW60</f>
        <v>193095.82290445449</v>
      </c>
      <c r="I643" s="180">
        <f>(I629/I612)*BW78</f>
        <v>1287347.4531567439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102922628.49861135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1816832.2199999997</v>
      </c>
      <c r="D645" s="180">
        <f>(D615/D612)*BY76</f>
        <v>8283.5777859433692</v>
      </c>
      <c r="E645" s="180">
        <f>(E623/E612)*SUM(C645:D645)</f>
        <v>1002551.8585333328</v>
      </c>
      <c r="F645" s="180">
        <f>(F624/F612)*BY64</f>
        <v>27.05984744707942</v>
      </c>
      <c r="G645" s="180">
        <f>(G625/G612)*BY77</f>
        <v>0</v>
      </c>
      <c r="H645" s="180">
        <f>(H628/H612)*BY60</f>
        <v>10474.467646421459</v>
      </c>
      <c r="I645" s="180">
        <f>(I629/I612)*BY78</f>
        <v>3149.5457984017398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10340971.270000001</v>
      </c>
      <c r="D647" s="180">
        <f>(D615/D612)*CA76</f>
        <v>722798.77170676773</v>
      </c>
      <c r="E647" s="180">
        <f>(E623/E612)*SUM(C647:D647)</f>
        <v>6077424.3646097928</v>
      </c>
      <c r="F647" s="180">
        <f>(F624/F612)*CA64</f>
        <v>2546.8217242211149</v>
      </c>
      <c r="G647" s="180">
        <f>(G625/G612)*CA77</f>
        <v>0</v>
      </c>
      <c r="H647" s="180">
        <f>(H628/H612)*CA60</f>
        <v>79981.45389635404</v>
      </c>
      <c r="I647" s="180">
        <f>(I629/I612)*CA78</f>
        <v>326317.91053866345</v>
      </c>
      <c r="J647" s="180">
        <f>(J630/J612)*CA79</f>
        <v>0</v>
      </c>
      <c r="K647" s="180">
        <v>0</v>
      </c>
      <c r="L647" s="180">
        <f>SUM(C645:K647)</f>
        <v>20391359.322087348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601436581.74025285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38148666.199999996</v>
      </c>
      <c r="D668" s="180">
        <f>(D615/D612)*C76</f>
        <v>3768339.1796912793</v>
      </c>
      <c r="E668" s="180">
        <f>(E623/E612)*SUM(C668:D668)</f>
        <v>23025372.800202969</v>
      </c>
      <c r="F668" s="180">
        <f>(F624/F612)*C64</f>
        <v>67275.692329656071</v>
      </c>
      <c r="G668" s="180">
        <f>(G625/G612)*C77</f>
        <v>2074816.2938400595</v>
      </c>
      <c r="H668" s="180">
        <f>(H628/H612)*C60</f>
        <v>271377.64620157791</v>
      </c>
      <c r="I668" s="180">
        <f>(I629/I612)*C78</f>
        <v>1704588.2172163017</v>
      </c>
      <c r="J668" s="180">
        <f>(J630/J612)*C79</f>
        <v>220854.85196424037</v>
      </c>
      <c r="K668" s="180">
        <f>(K644/K612)*C75</f>
        <v>5216404.5339402491</v>
      </c>
      <c r="L668" s="180">
        <f>(L647/L612)*C80</f>
        <v>2561431.9560306631</v>
      </c>
      <c r="M668" s="180">
        <f t="shared" ref="M668:M713" si="20">ROUND(SUM(D668:L668),0)</f>
        <v>38910461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106508457.30999999</v>
      </c>
      <c r="D670" s="180">
        <f>(D615/D612)*E76</f>
        <v>13185568.958815949</v>
      </c>
      <c r="E670" s="180">
        <f>(E623/E612)*SUM(C670:D670)</f>
        <v>65748961.592853956</v>
      </c>
      <c r="F670" s="180">
        <f>(F624/F612)*E64</f>
        <v>108308.35548721762</v>
      </c>
      <c r="G670" s="180">
        <f>(G625/G612)*E77</f>
        <v>11536377.983252516</v>
      </c>
      <c r="H670" s="180">
        <f>(H628/H612)*E60</f>
        <v>933966.77742374584</v>
      </c>
      <c r="I670" s="180">
        <f>(I629/I612)*E78</f>
        <v>5873857.9626499778</v>
      </c>
      <c r="J670" s="180">
        <f>(J630/J612)*E79</f>
        <v>1153922.3583469072</v>
      </c>
      <c r="K670" s="180">
        <f>(K644/K612)*E75</f>
        <v>10458008.729242275</v>
      </c>
      <c r="L670" s="180">
        <f>(L647/L612)*E80</f>
        <v>8815944.4335507043</v>
      </c>
      <c r="M670" s="180">
        <f t="shared" si="20"/>
        <v>117814917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1488757.5399999998</v>
      </c>
      <c r="D672" s="180">
        <f>(D615/D612)*G76</f>
        <v>0</v>
      </c>
      <c r="E672" s="180">
        <f>(E623/E612)*SUM(C672:D672)</f>
        <v>817787.36474865873</v>
      </c>
      <c r="F672" s="180">
        <f>(F624/F612)*G64</f>
        <v>413.81758766984825</v>
      </c>
      <c r="G672" s="180">
        <f>(G625/G612)*G77</f>
        <v>0</v>
      </c>
      <c r="H672" s="180">
        <f>(H628/H612)*G60</f>
        <v>10770.914843961691</v>
      </c>
      <c r="I672" s="180">
        <f>(I629/I612)*G78</f>
        <v>0</v>
      </c>
      <c r="J672" s="180">
        <f>(J630/J612)*G79</f>
        <v>0</v>
      </c>
      <c r="K672" s="180">
        <f>(K644/K612)*G75</f>
        <v>75544.921288458238</v>
      </c>
      <c r="L672" s="180">
        <f>(L647/L612)*G80</f>
        <v>0</v>
      </c>
      <c r="M672" s="180">
        <f t="shared" si="20"/>
        <v>904517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4359381.72</v>
      </c>
      <c r="D673" s="180">
        <f>(D615/D612)*H76</f>
        <v>621155.12057780672</v>
      </c>
      <c r="E673" s="180">
        <f>(E623/E612)*SUM(C673:D673)</f>
        <v>2735851.8687265459</v>
      </c>
      <c r="F673" s="180">
        <f>(F624/F612)*H64</f>
        <v>1130.4428813187039</v>
      </c>
      <c r="G673" s="180">
        <f>(G625/G612)*H77</f>
        <v>0</v>
      </c>
      <c r="H673" s="180">
        <f>(H628/H612)*H60</f>
        <v>40563.858196754802</v>
      </c>
      <c r="I673" s="180">
        <f>(I629/I612)*H78</f>
        <v>236172.88938740361</v>
      </c>
      <c r="J673" s="180">
        <f>(J630/J612)*H79</f>
        <v>0</v>
      </c>
      <c r="K673" s="180">
        <f>(K644/K612)*H75</f>
        <v>510125.18469684583</v>
      </c>
      <c r="L673" s="180">
        <f>(L647/L612)*H80</f>
        <v>373386.58251175849</v>
      </c>
      <c r="M673" s="180">
        <f t="shared" si="20"/>
        <v>4518386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8282174.1600000001</v>
      </c>
      <c r="D675" s="180">
        <f>(D615/D612)*J76</f>
        <v>204763.81665107718</v>
      </c>
      <c r="E675" s="180">
        <f>(E623/E612)*SUM(C675:D675)</f>
        <v>4661948.2731290152</v>
      </c>
      <c r="F675" s="180">
        <f>(F624/F612)*J64</f>
        <v>8391.5870471817434</v>
      </c>
      <c r="G675" s="180">
        <f>(G625/G612)*J77</f>
        <v>0</v>
      </c>
      <c r="H675" s="180">
        <f>(H628/H612)*J60</f>
        <v>60327.004699436802</v>
      </c>
      <c r="I675" s="180">
        <f>(I629/I612)*J78</f>
        <v>77854.404831264459</v>
      </c>
      <c r="J675" s="180">
        <f>(J630/J612)*J79</f>
        <v>0</v>
      </c>
      <c r="K675" s="180">
        <f>(K644/K612)*J75</f>
        <v>2027121.8686984428</v>
      </c>
      <c r="L675" s="180">
        <f>(L647/L612)*J80</f>
        <v>680281.63129161543</v>
      </c>
      <c r="M675" s="180">
        <f t="shared" si="20"/>
        <v>7720689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21214763.75</v>
      </c>
      <c r="D680" s="180">
        <f>(D615/D612)*O76</f>
        <v>1559227.8526222459</v>
      </c>
      <c r="E680" s="180">
        <f>(E623/E612)*SUM(C680:D680)</f>
        <v>12509950.127618855</v>
      </c>
      <c r="F680" s="180">
        <f>(F624/F612)*O64</f>
        <v>42429.507377809998</v>
      </c>
      <c r="G680" s="180">
        <f>(G625/G612)*O77</f>
        <v>0</v>
      </c>
      <c r="H680" s="180">
        <f>(H628/H612)*O60</f>
        <v>169982.82306956791</v>
      </c>
      <c r="I680" s="180">
        <f>(I629/I612)*O78</f>
        <v>705308.43928786158</v>
      </c>
      <c r="J680" s="180">
        <f>(J630/J612)*O79</f>
        <v>0</v>
      </c>
      <c r="K680" s="180">
        <f>(K644/K612)*O75</f>
        <v>2369262.3875206779</v>
      </c>
      <c r="L680" s="180">
        <f>(L647/L612)*O80</f>
        <v>1372339.3009547554</v>
      </c>
      <c r="M680" s="180">
        <f t="shared" si="20"/>
        <v>18728500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56080371.830000013</v>
      </c>
      <c r="D681" s="180">
        <f>(D615/D612)*P76</f>
        <v>6193941.529483865</v>
      </c>
      <c r="E681" s="180">
        <f>(E623/E612)*SUM(C681:D681)</f>
        <v>34207817.757742152</v>
      </c>
      <c r="F681" s="180">
        <f>(F624/F612)*P64</f>
        <v>352503.62753980525</v>
      </c>
      <c r="G681" s="180">
        <f>(G625/G612)*P77</f>
        <v>0</v>
      </c>
      <c r="H681" s="180">
        <f>(H628/H612)*P60</f>
        <v>301328.69472639239</v>
      </c>
      <c r="I681" s="180">
        <f>(I629/I612)*P78</f>
        <v>2735347.948628752</v>
      </c>
      <c r="J681" s="180">
        <f>(J630/J612)*P79</f>
        <v>0</v>
      </c>
      <c r="K681" s="180">
        <f>(K644/K612)*P75</f>
        <v>21018387.98478191</v>
      </c>
      <c r="L681" s="180">
        <f>(L647/L612)*P80</f>
        <v>1742135.6278654393</v>
      </c>
      <c r="M681" s="180">
        <f t="shared" si="20"/>
        <v>66551463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14592995.070000002</v>
      </c>
      <c r="D682" s="180">
        <f>(D615/D612)*Q76</f>
        <v>1781653.2381777612</v>
      </c>
      <c r="E682" s="180">
        <f>(E623/E612)*SUM(C682:D682)</f>
        <v>8994735.6294368654</v>
      </c>
      <c r="F682" s="180">
        <f>(F624/F612)*Q64</f>
        <v>17154.053431255641</v>
      </c>
      <c r="G682" s="180">
        <f>(G625/G612)*Q77</f>
        <v>0</v>
      </c>
      <c r="H682" s="180">
        <f>(H628/H612)*Q60</f>
        <v>112521.47461301999</v>
      </c>
      <c r="I682" s="180">
        <f>(I629/I612)*Q78</f>
        <v>801425.2604198975</v>
      </c>
      <c r="J682" s="180">
        <f>(J630/J612)*Q79</f>
        <v>0</v>
      </c>
      <c r="K682" s="180">
        <f>(K644/K612)*Q75</f>
        <v>1704967.8596513448</v>
      </c>
      <c r="L682" s="180">
        <f>(L647/L612)*Q80</f>
        <v>1092299.3640709366</v>
      </c>
      <c r="M682" s="180">
        <f t="shared" si="20"/>
        <v>14504757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7711440.3899999997</v>
      </c>
      <c r="D683" s="180">
        <f>(D615/D612)*R76</f>
        <v>199037.01518827735</v>
      </c>
      <c r="E683" s="180">
        <f>(E623/E612)*SUM(C683:D683)</f>
        <v>4345293.5063507594</v>
      </c>
      <c r="F683" s="180">
        <f>(F624/F612)*R64</f>
        <v>93614.267363839899</v>
      </c>
      <c r="G683" s="180">
        <f>(G625/G612)*R77</f>
        <v>0</v>
      </c>
      <c r="H683" s="180">
        <f>(H628/H612)*R60</f>
        <v>22925.249943111121</v>
      </c>
      <c r="I683" s="180">
        <f>(I629/I612)*R78</f>
        <v>90033.336889710321</v>
      </c>
      <c r="J683" s="180">
        <f>(J630/J612)*R79</f>
        <v>0</v>
      </c>
      <c r="K683" s="180">
        <f>(K644/K612)*R75</f>
        <v>5500263.0483116815</v>
      </c>
      <c r="L683" s="180">
        <f>(L647/L612)*R80</f>
        <v>861.66134425790415</v>
      </c>
      <c r="M683" s="180">
        <f t="shared" si="20"/>
        <v>10252028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71937820.74999997</v>
      </c>
      <c r="D684" s="180">
        <f>(D615/D612)*S76</f>
        <v>1034937.7582883108</v>
      </c>
      <c r="E684" s="180">
        <f>(E623/E612)*SUM(C684:D684)</f>
        <v>40084566.0059148</v>
      </c>
      <c r="F684" s="180">
        <f>(F624/F612)*S64</f>
        <v>1215457.3420503836</v>
      </c>
      <c r="G684" s="180">
        <f>(G625/G612)*S77</f>
        <v>0</v>
      </c>
      <c r="H684" s="180">
        <f>(H628/H612)*S60</f>
        <v>69902.249179986247</v>
      </c>
      <c r="I684" s="180">
        <f>(I629/I612)*S78</f>
        <v>468148.59921262047</v>
      </c>
      <c r="J684" s="180">
        <f>(J630/J612)*S79</f>
        <v>0</v>
      </c>
      <c r="K684" s="180">
        <f>(K644/K612)*S75</f>
        <v>5325755.1348537384</v>
      </c>
      <c r="L684" s="180">
        <f>(L647/L612)*S80</f>
        <v>430.83067212895207</v>
      </c>
      <c r="M684" s="180">
        <f t="shared" si="20"/>
        <v>48199198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3941255.3200000003</v>
      </c>
      <c r="D685" s="180">
        <f>(D615/D612)*T76</f>
        <v>64877.019158411378</v>
      </c>
      <c r="E685" s="180">
        <f>(E623/E612)*SUM(C685:D685)</f>
        <v>2200603.0669538965</v>
      </c>
      <c r="F685" s="180">
        <f>(F624/F612)*T64</f>
        <v>17246.441473695664</v>
      </c>
      <c r="G685" s="180">
        <f>(G625/G612)*T77</f>
        <v>0</v>
      </c>
      <c r="H685" s="180">
        <f>(H628/H612)*T60</f>
        <v>24229.617612288133</v>
      </c>
      <c r="I685" s="180">
        <f>(I629/I612)*T78</f>
        <v>28738.740592403345</v>
      </c>
      <c r="J685" s="180">
        <f>(J630/J612)*T79</f>
        <v>0</v>
      </c>
      <c r="K685" s="180">
        <f>(K644/K612)*T75</f>
        <v>235674.9001626216</v>
      </c>
      <c r="L685" s="180">
        <f>(L647/L612)*T80</f>
        <v>296411.50242471904</v>
      </c>
      <c r="M685" s="180">
        <f t="shared" si="20"/>
        <v>2867781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39597679.399999999</v>
      </c>
      <c r="D686" s="180">
        <f>(D615/D612)*U76</f>
        <v>913533.34001723048</v>
      </c>
      <c r="E686" s="180">
        <f>(E623/E612)*SUM(C686:D686)</f>
        <v>22253158.771193184</v>
      </c>
      <c r="F686" s="180">
        <f>(F624/F612)*U64</f>
        <v>167895.2755100865</v>
      </c>
      <c r="G686" s="180">
        <f>(G625/G612)*U77</f>
        <v>0</v>
      </c>
      <c r="H686" s="180">
        <f>(H628/H612)*U60</f>
        <v>8013.9559068375502</v>
      </c>
      <c r="I686" s="180">
        <f>(I629/I612)*U78</f>
        <v>402863.04442222079</v>
      </c>
      <c r="J686" s="180">
        <f>(J630/J612)*U79</f>
        <v>0</v>
      </c>
      <c r="K686" s="180">
        <f>(K644/K612)*U75</f>
        <v>5024454.288792247</v>
      </c>
      <c r="L686" s="180">
        <f>(L647/L612)*U80</f>
        <v>0</v>
      </c>
      <c r="M686" s="180">
        <f t="shared" si="20"/>
        <v>28769919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3779122.8299999996</v>
      </c>
      <c r="D687" s="180">
        <f>(D615/D612)*V76</f>
        <v>241384.21226121235</v>
      </c>
      <c r="E687" s="180">
        <f>(E623/E612)*SUM(C687:D687)</f>
        <v>2208499.2154224264</v>
      </c>
      <c r="F687" s="180">
        <f>(F624/F612)*V64</f>
        <v>34480.889416948768</v>
      </c>
      <c r="G687" s="180">
        <f>(G625/G612)*V77</f>
        <v>0</v>
      </c>
      <c r="H687" s="180">
        <f>(H628/H612)*V60</f>
        <v>21818.513738960926</v>
      </c>
      <c r="I687" s="180">
        <f>(I629/I612)*V78</f>
        <v>99375.931343617936</v>
      </c>
      <c r="J687" s="180">
        <f>(J630/J612)*V79</f>
        <v>0</v>
      </c>
      <c r="K687" s="180">
        <f>(K644/K612)*V75</f>
        <v>1343146.0354797083</v>
      </c>
      <c r="L687" s="180">
        <f>(L647/L612)*V80</f>
        <v>35471.725338617056</v>
      </c>
      <c r="M687" s="180">
        <f t="shared" si="20"/>
        <v>3984177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1450574.6099999999</v>
      </c>
      <c r="D688" s="180">
        <f>(D615/D612)*W76</f>
        <v>0</v>
      </c>
      <c r="E688" s="180">
        <f>(E623/E612)*SUM(C688:D688)</f>
        <v>796813.15177971392</v>
      </c>
      <c r="F688" s="180">
        <f>(F624/F612)*W64</f>
        <v>2958.7272879984735</v>
      </c>
      <c r="G688" s="180">
        <f>(G625/G612)*W77</f>
        <v>0</v>
      </c>
      <c r="H688" s="180">
        <f>(H628/H612)*W60</f>
        <v>8369.6925438858252</v>
      </c>
      <c r="I688" s="180">
        <f>(I629/I612)*W78</f>
        <v>0</v>
      </c>
      <c r="J688" s="180">
        <f>(J630/J612)*W79</f>
        <v>0</v>
      </c>
      <c r="K688" s="180">
        <f>(K644/K612)*W75</f>
        <v>298452.84811940568</v>
      </c>
      <c r="L688" s="180">
        <f>(L647/L612)*W80</f>
        <v>0</v>
      </c>
      <c r="M688" s="180">
        <f t="shared" si="20"/>
        <v>1106594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3390924.1500000004</v>
      </c>
      <c r="D689" s="180">
        <f>(D615/D612)*X76</f>
        <v>0</v>
      </c>
      <c r="E689" s="180">
        <f>(E623/E612)*SUM(C689:D689)</f>
        <v>1862663.8993822234</v>
      </c>
      <c r="F689" s="180">
        <f>(F624/F612)*X64</f>
        <v>10337.221182834985</v>
      </c>
      <c r="G689" s="180">
        <f>(G625/G612)*X77</f>
        <v>0</v>
      </c>
      <c r="H689" s="180">
        <f>(H628/H612)*X60</f>
        <v>23419.328605678173</v>
      </c>
      <c r="I689" s="180">
        <f>(I629/I612)*X78</f>
        <v>0</v>
      </c>
      <c r="J689" s="180">
        <f>(J630/J612)*X79</f>
        <v>0</v>
      </c>
      <c r="K689" s="180">
        <f>(K644/K612)*X75</f>
        <v>1124541.0019886142</v>
      </c>
      <c r="L689" s="180">
        <f>(L647/L612)*X80</f>
        <v>718.05112021492016</v>
      </c>
      <c r="M689" s="180">
        <f t="shared" si="20"/>
        <v>3021680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26570585.220000003</v>
      </c>
      <c r="D690" s="180">
        <f>(D615/D612)*Y76</f>
        <v>3374930.5581585346</v>
      </c>
      <c r="E690" s="180">
        <f>(E623/E612)*SUM(C690:D690)</f>
        <v>16449330.247731041</v>
      </c>
      <c r="F690" s="180">
        <f>(F624/F612)*Y64</f>
        <v>72331.150429355344</v>
      </c>
      <c r="G690" s="180">
        <f>(G625/G612)*Y77</f>
        <v>0</v>
      </c>
      <c r="H690" s="180">
        <f>(H628/H612)*Y60</f>
        <v>146415.27086511956</v>
      </c>
      <c r="I690" s="180">
        <f>(I629/I612)*Y78</f>
        <v>1459154.0359516274</v>
      </c>
      <c r="J690" s="180">
        <f>(J630/J612)*Y79</f>
        <v>0</v>
      </c>
      <c r="K690" s="180">
        <f>(K644/K612)*Y75</f>
        <v>4218158.5411845176</v>
      </c>
      <c r="L690" s="180">
        <f>(L647/L612)*Y80</f>
        <v>100239.93638200285</v>
      </c>
      <c r="M690" s="180">
        <f t="shared" si="20"/>
        <v>25820560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60464388.550000012</v>
      </c>
      <c r="D691" s="180">
        <f>(D615/D612)*Z76</f>
        <v>6379142.7049395498</v>
      </c>
      <c r="E691" s="180">
        <f>(E623/E612)*SUM(C691:D691)</f>
        <v>36717728.580217056</v>
      </c>
      <c r="F691" s="180">
        <f>(F624/F612)*Z64</f>
        <v>54043.971912820722</v>
      </c>
      <c r="G691" s="180">
        <f>(G625/G612)*Z77</f>
        <v>0</v>
      </c>
      <c r="H691" s="180">
        <f>(H628/H612)*Z60</f>
        <v>318917.89511377941</v>
      </c>
      <c r="I691" s="180">
        <f>(I629/I612)*Z78</f>
        <v>2860190.0551564642</v>
      </c>
      <c r="J691" s="180">
        <f>(J630/J612)*Z79</f>
        <v>0</v>
      </c>
      <c r="K691" s="180">
        <f>(K644/K612)*Z75</f>
        <v>3772758.3703717529</v>
      </c>
      <c r="L691" s="180">
        <f>(L647/L612)*Z80</f>
        <v>1405656.8729327279</v>
      </c>
      <c r="M691" s="180">
        <f t="shared" si="20"/>
        <v>51508438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2677043.94</v>
      </c>
      <c r="D692" s="180">
        <f>(D615/D612)*AA76</f>
        <v>186172.93955959482</v>
      </c>
      <c r="E692" s="180">
        <f>(E623/E612)*SUM(C692:D692)</f>
        <v>1572789.7415981647</v>
      </c>
      <c r="F692" s="180">
        <f>(F624/F612)*AA64</f>
        <v>35166.916835749951</v>
      </c>
      <c r="G692" s="180">
        <f>(G625/G612)*AA77</f>
        <v>0</v>
      </c>
      <c r="H692" s="180">
        <f>(H628/H612)*AA60</f>
        <v>5691.7861927724161</v>
      </c>
      <c r="I692" s="180">
        <f>(I629/I612)*AA78</f>
        <v>84214.340590171254</v>
      </c>
      <c r="J692" s="180">
        <f>(J630/J612)*AA79</f>
        <v>0</v>
      </c>
      <c r="K692" s="180">
        <f>(K644/K612)*AA75</f>
        <v>277885.18794068275</v>
      </c>
      <c r="L692" s="180">
        <f>(L647/L612)*AA80</f>
        <v>0</v>
      </c>
      <c r="M692" s="180">
        <f t="shared" si="20"/>
        <v>2161921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108985497.14999999</v>
      </c>
      <c r="D693" s="180">
        <f>(D615/D612)*AB76</f>
        <v>1004765.9112218108</v>
      </c>
      <c r="E693" s="180">
        <f>(E623/E612)*SUM(C693:D693)</f>
        <v>60418600.719126061</v>
      </c>
      <c r="F693" s="180">
        <f>(F624/F612)*AB64</f>
        <v>1849902.2921656177</v>
      </c>
      <c r="G693" s="180">
        <f>(G625/G612)*AB77</f>
        <v>0</v>
      </c>
      <c r="H693" s="180">
        <f>(H628/H612)*AB60</f>
        <v>143164.2332654284</v>
      </c>
      <c r="I693" s="180">
        <f>(I629/I612)*AB78</f>
        <v>438802.20976022177</v>
      </c>
      <c r="J693" s="180">
        <f>(J630/J612)*AB79</f>
        <v>0</v>
      </c>
      <c r="K693" s="180">
        <f>(K644/K612)*AB75</f>
        <v>19839958.596201781</v>
      </c>
      <c r="L693" s="180">
        <f>(L647/L612)*AB80</f>
        <v>718.05112021492016</v>
      </c>
      <c r="M693" s="180">
        <f t="shared" si="20"/>
        <v>83695912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9514388.4500000011</v>
      </c>
      <c r="D694" s="180">
        <f>(D615/D612)*AC76</f>
        <v>188177.7918558442</v>
      </c>
      <c r="E694" s="180">
        <f>(E623/E612)*SUM(C694:D694)</f>
        <v>5329703.3701180052</v>
      </c>
      <c r="F694" s="180">
        <f>(F624/F612)*AC64</f>
        <v>26863.137029432412</v>
      </c>
      <c r="G694" s="180">
        <f>(G625/G612)*AC77</f>
        <v>0</v>
      </c>
      <c r="H694" s="180">
        <f>(H628/H612)*AC60</f>
        <v>73874.641627025325</v>
      </c>
      <c r="I694" s="180">
        <f>(I629/I612)*AC78</f>
        <v>85121.224880169204</v>
      </c>
      <c r="J694" s="180">
        <f>(J630/J612)*AC79</f>
        <v>0</v>
      </c>
      <c r="K694" s="180">
        <f>(K644/K612)*AC75</f>
        <v>2819788.1064760345</v>
      </c>
      <c r="L694" s="180">
        <f>(L647/L612)*AC80</f>
        <v>-430.83067212895207</v>
      </c>
      <c r="M694" s="180">
        <f t="shared" si="20"/>
        <v>8523097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1991951.7</v>
      </c>
      <c r="D695" s="180">
        <f>(D615/D612)*AD76</f>
        <v>160784.43405951132</v>
      </c>
      <c r="E695" s="180">
        <f>(E623/E612)*SUM(C695:D695)</f>
        <v>1182516.5366227084</v>
      </c>
      <c r="F695" s="180">
        <f>(F624/F612)*AD64</f>
        <v>3870.5665797014885</v>
      </c>
      <c r="G695" s="180">
        <f>(G625/G612)*AD77</f>
        <v>0</v>
      </c>
      <c r="H695" s="180">
        <f>(H628/H612)*AD60</f>
        <v>16521.990476242154</v>
      </c>
      <c r="I695" s="180">
        <f>(I629/I612)*AD78</f>
        <v>72729.984945805132</v>
      </c>
      <c r="J695" s="180">
        <f>(J630/J612)*AD79</f>
        <v>0</v>
      </c>
      <c r="K695" s="180">
        <f>(K644/K612)*AD75</f>
        <v>289074.9646055121</v>
      </c>
      <c r="L695" s="180">
        <f>(L647/L612)*AD80</f>
        <v>184682.74811927744</v>
      </c>
      <c r="M695" s="180">
        <f t="shared" si="20"/>
        <v>1910181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9480436.8300000019</v>
      </c>
      <c r="D696" s="180">
        <f>(D615/D612)*AE76</f>
        <v>691683.46478770953</v>
      </c>
      <c r="E696" s="180">
        <f>(E623/E612)*SUM(C696:D696)</f>
        <v>5587633.4636604385</v>
      </c>
      <c r="F696" s="180">
        <f>(F624/F612)*AE64</f>
        <v>985.81848446720562</v>
      </c>
      <c r="G696" s="180">
        <f>(G625/G612)*AE77</f>
        <v>0</v>
      </c>
      <c r="H696" s="180">
        <f>(H628/H612)*AE60</f>
        <v>83874.793757382402</v>
      </c>
      <c r="I696" s="180">
        <f>(I629/I612)*AE78</f>
        <v>293765.55455153866</v>
      </c>
      <c r="J696" s="180">
        <f>(J630/J612)*AE79</f>
        <v>0</v>
      </c>
      <c r="K696" s="180">
        <f>(K644/K612)*AE75</f>
        <v>1218979.2119648268</v>
      </c>
      <c r="L696" s="180">
        <f>(L647/L612)*AE80</f>
        <v>0</v>
      </c>
      <c r="M696" s="180">
        <f t="shared" si="20"/>
        <v>7876922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17479096.540000003</v>
      </c>
      <c r="D698" s="180">
        <f>(D615/D612)*AG76</f>
        <v>1462240.1758349815</v>
      </c>
      <c r="E698" s="180">
        <f>(E623/E612)*SUM(C698:D698)</f>
        <v>10404639.722368564</v>
      </c>
      <c r="F698" s="180">
        <f>(F624/F612)*AG64</f>
        <v>32683.364203868328</v>
      </c>
      <c r="G698" s="180">
        <f>(G625/G612)*AG77</f>
        <v>0</v>
      </c>
      <c r="H698" s="180">
        <f>(H628/H612)*AG60</f>
        <v>137541.61808541536</v>
      </c>
      <c r="I698" s="180">
        <f>(I629/I612)*AG78</f>
        <v>614576.07001302275</v>
      </c>
      <c r="J698" s="180">
        <f>(J630/J612)*AG79</f>
        <v>0</v>
      </c>
      <c r="K698" s="180">
        <f>(K644/K612)*AG75</f>
        <v>5059538.6390938293</v>
      </c>
      <c r="L698" s="180">
        <f>(L647/L612)*AG80</f>
        <v>1071475.8815847039</v>
      </c>
      <c r="M698" s="180">
        <f t="shared" si="20"/>
        <v>18782695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8837706.4399999976</v>
      </c>
      <c r="D701" s="180">
        <f>(D615/D612)*AJ76</f>
        <v>798752.00941150438</v>
      </c>
      <c r="E701" s="180">
        <f>(E623/E612)*SUM(C701:D701)</f>
        <v>5293389.7892158991</v>
      </c>
      <c r="F701" s="180">
        <f>(F624/F612)*AJ64</f>
        <v>2868.6735868890592</v>
      </c>
      <c r="G701" s="180">
        <f>(G625/G612)*AJ77</f>
        <v>0</v>
      </c>
      <c r="H701" s="180">
        <f>(H628/H612)*AJ60</f>
        <v>62698.582279758652</v>
      </c>
      <c r="I701" s="180">
        <f>(I629/I612)*AJ78</f>
        <v>306461.88951040962</v>
      </c>
      <c r="J701" s="180">
        <f>(J630/J612)*AJ79</f>
        <v>0</v>
      </c>
      <c r="K701" s="180">
        <f>(K644/K612)*AJ75</f>
        <v>2228332.7877231427</v>
      </c>
      <c r="L701" s="180">
        <f>(L647/L612)*AJ80</f>
        <v>407565.81583398872</v>
      </c>
      <c r="M701" s="180">
        <f t="shared" si="20"/>
        <v>9100070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142630.43248336014</v>
      </c>
      <c r="L710" s="180">
        <f>(L647/L612)*AS80</f>
        <v>0</v>
      </c>
      <c r="M710" s="180">
        <f t="shared" si="20"/>
        <v>142630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20991095.230000004</v>
      </c>
      <c r="D711" s="180">
        <f>(D615/D612)*AT76</f>
        <v>875313.7799964525</v>
      </c>
      <c r="E711" s="180">
        <f>(E623/E612)*SUM(C711:D711)</f>
        <v>12011407.177021809</v>
      </c>
      <c r="F711" s="180">
        <f>(F624/F612)*AT64</f>
        <v>1062.0130129255353</v>
      </c>
      <c r="G711" s="180">
        <f>(G625/G612)*AT77</f>
        <v>0</v>
      </c>
      <c r="H711" s="180">
        <f>(H628/H612)*AT60</f>
        <v>79991.335469605401</v>
      </c>
      <c r="I711" s="180">
        <f>(I629/I612)*AT78</f>
        <v>395943.54027103551</v>
      </c>
      <c r="J711" s="180">
        <f>(J630/J612)*AT79</f>
        <v>0</v>
      </c>
      <c r="K711" s="180">
        <f>(K644/K612)*AT75</f>
        <v>372986.58710043842</v>
      </c>
      <c r="L711" s="180">
        <f>(L647/L612)*AT80</f>
        <v>82432.268600672833</v>
      </c>
      <c r="M711" s="180">
        <f t="shared" si="20"/>
        <v>13819137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14210138.119999999</v>
      </c>
      <c r="D713" s="180">
        <f>(D615/D612)*AV76</f>
        <v>876625.18928792339</v>
      </c>
      <c r="E713" s="180">
        <f>(E623/E612)*SUM(C713:D713)</f>
        <v>8287289.2850566693</v>
      </c>
      <c r="F713" s="180">
        <f>(F624/F612)*AV64</f>
        <v>12092.638743451715</v>
      </c>
      <c r="G713" s="180">
        <f>(G625/G612)*AV77</f>
        <v>0</v>
      </c>
      <c r="H713" s="180">
        <f>(H628/H612)*AV60</f>
        <v>50099.576384298882</v>
      </c>
      <c r="I713" s="180">
        <f>(I629/I612)*AV78</f>
        <v>396111.77162464103</v>
      </c>
      <c r="J713" s="180">
        <f>(J630/J612)*AV79</f>
        <v>0</v>
      </c>
      <c r="K713" s="180">
        <f>(K644/K612)*AV75</f>
        <v>450426.34593724081</v>
      </c>
      <c r="L713" s="180">
        <f>(L647/L612)*AV80</f>
        <v>167305.91101007638</v>
      </c>
      <c r="M713" s="180">
        <f t="shared" si="20"/>
        <v>10239951</v>
      </c>
      <c r="N713" s="199" t="s">
        <v>741</v>
      </c>
    </row>
    <row r="715" spans="1:83" ht="12.6" customHeight="1" x14ac:dyDescent="0.25">
      <c r="C715" s="180">
        <f>SUM(C614:C647)+SUM(C668:C713)</f>
        <v>1265123294.9402528</v>
      </c>
      <c r="D715" s="180">
        <f>SUM(D616:D647)+SUM(D668:D713)</f>
        <v>94799123.110000014</v>
      </c>
      <c r="E715" s="180">
        <f>SUM(E624:E647)+SUM(E668:E713)</f>
        <v>448550489.2279861</v>
      </c>
      <c r="F715" s="180">
        <f>SUM(F625:F648)+SUM(F668:F713)</f>
        <v>4340175.1747793974</v>
      </c>
      <c r="G715" s="180">
        <f>SUM(G626:G647)+SUM(G668:G713)</f>
        <v>13611194.277092576</v>
      </c>
      <c r="H715" s="180">
        <f>SUM(H629:H647)+SUM(H668:H713)</f>
        <v>3779909.2816762105</v>
      </c>
      <c r="I715" s="180">
        <f>SUM(I630:I647)+SUM(I668:I713)</f>
        <v>22082622.420654953</v>
      </c>
      <c r="J715" s="180">
        <f>SUM(J631:J647)+SUM(J668:J713)</f>
        <v>1374777.2103111476</v>
      </c>
      <c r="K715" s="180">
        <f>SUM(K668:K713)</f>
        <v>102922628.49861133</v>
      </c>
      <c r="L715" s="180">
        <f>SUM(L668:L713)</f>
        <v>20391359.32208734</v>
      </c>
      <c r="M715" s="180">
        <f>SUM(M668:M713)</f>
        <v>601436581</v>
      </c>
      <c r="N715" s="198" t="s">
        <v>742</v>
      </c>
    </row>
    <row r="716" spans="1:83" ht="12.6" customHeight="1" x14ac:dyDescent="0.25">
      <c r="C716" s="180">
        <f>CE71</f>
        <v>1265123294.9402528</v>
      </c>
      <c r="D716" s="180">
        <f>D615</f>
        <v>94799123.110000014</v>
      </c>
      <c r="E716" s="180">
        <f>E623</f>
        <v>448550489.22798622</v>
      </c>
      <c r="F716" s="180">
        <f>F624</f>
        <v>4340175.1747793984</v>
      </c>
      <c r="G716" s="180">
        <f>G625</f>
        <v>13611194.277092576</v>
      </c>
      <c r="H716" s="180">
        <f>H628</f>
        <v>3779909.28167621</v>
      </c>
      <c r="I716" s="180">
        <f>I629</f>
        <v>22082622.42065496</v>
      </c>
      <c r="J716" s="180">
        <f>J630</f>
        <v>1374777.2103111474</v>
      </c>
      <c r="K716" s="180">
        <f>K644</f>
        <v>102922628.49861135</v>
      </c>
      <c r="L716" s="180">
        <f>L647</f>
        <v>20391359.322087348</v>
      </c>
      <c r="M716" s="180">
        <f>C648</f>
        <v>601436581.74025285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001*2017*A</v>
      </c>
      <c r="B722" s="273">
        <f>ROUND(C165,0)</f>
        <v>27331025</v>
      </c>
      <c r="C722" s="273">
        <f>ROUND(C166,0)</f>
        <v>0</v>
      </c>
      <c r="D722" s="273">
        <f>ROUND(C167,0)</f>
        <v>4</v>
      </c>
      <c r="E722" s="273">
        <f>ROUND(C168,0)</f>
        <v>79</v>
      </c>
      <c r="F722" s="273">
        <f>ROUND(C169,0)</f>
        <v>0</v>
      </c>
      <c r="G722" s="273">
        <f>ROUND(C170,0)</f>
        <v>-505</v>
      </c>
      <c r="H722" s="273">
        <f>ROUND(C171+C172,0)</f>
        <v>3622034</v>
      </c>
      <c r="I722" s="273">
        <f>ROUND(C175,0)</f>
        <v>35510964</v>
      </c>
      <c r="J722" s="273">
        <f>ROUND(C176,0)</f>
        <v>2722865</v>
      </c>
      <c r="K722" s="273">
        <f>ROUND(C179,0)</f>
        <v>0</v>
      </c>
      <c r="L722" s="273">
        <f>ROUND(C180,0)</f>
        <v>602</v>
      </c>
      <c r="M722" s="273">
        <f>ROUND(C183,0)</f>
        <v>1600952</v>
      </c>
      <c r="N722" s="273">
        <f>ROUND(C184,0)</f>
        <v>36150411</v>
      </c>
      <c r="O722" s="273">
        <f>ROUND(C185,0)</f>
        <v>0</v>
      </c>
      <c r="P722" s="273">
        <f>ROUND(C188,0)</f>
        <v>600000</v>
      </c>
      <c r="Q722" s="273">
        <f>ROUND(C189,0)</f>
        <v>19835979</v>
      </c>
      <c r="R722" s="273">
        <f>ROUND(B195,0)</f>
        <v>130990502</v>
      </c>
      <c r="S722" s="273">
        <f>ROUND(C195,0)</f>
        <v>0</v>
      </c>
      <c r="T722" s="273">
        <f>ROUND(D195,0)</f>
        <v>0</v>
      </c>
      <c r="U722" s="273">
        <f>ROUND(B196,0)</f>
        <v>1105316</v>
      </c>
      <c r="V722" s="273">
        <f>ROUND(C196,0)</f>
        <v>0</v>
      </c>
      <c r="W722" s="273">
        <f>ROUND(D196,0)</f>
        <v>0</v>
      </c>
      <c r="X722" s="273">
        <f>ROUND(B197,0)</f>
        <v>237532448</v>
      </c>
      <c r="Y722" s="273">
        <f>ROUND(C197,0)</f>
        <v>8322897</v>
      </c>
      <c r="Z722" s="273">
        <f>ROUND(D197,0)</f>
        <v>979936</v>
      </c>
      <c r="AA722" s="273">
        <f>ROUND(B198,0)</f>
        <v>0</v>
      </c>
      <c r="AB722" s="273">
        <f>ROUND(C198,0)</f>
        <v>0</v>
      </c>
      <c r="AC722" s="273">
        <f>ROUND(D198,0)</f>
        <v>0</v>
      </c>
      <c r="AD722" s="273">
        <f>ROUND(B199,0)</f>
        <v>10584443</v>
      </c>
      <c r="AE722" s="273">
        <f>ROUND(C199,0)</f>
        <v>314502</v>
      </c>
      <c r="AF722" s="273">
        <f>ROUND(D199,0)</f>
        <v>0</v>
      </c>
      <c r="AG722" s="273">
        <f>ROUND(B200,0)</f>
        <v>186655061</v>
      </c>
      <c r="AH722" s="273">
        <f>ROUND(C200,0)</f>
        <v>5049441</v>
      </c>
      <c r="AI722" s="273">
        <f>ROUND(D200,0)</f>
        <v>744056</v>
      </c>
      <c r="AJ722" s="273">
        <f>ROUND(B201,0)</f>
        <v>286780</v>
      </c>
      <c r="AK722" s="273">
        <f>ROUND(C201,0)</f>
        <v>0</v>
      </c>
      <c r="AL722" s="273">
        <f>ROUND(D201,0)</f>
        <v>0</v>
      </c>
      <c r="AM722" s="273">
        <f>ROUND(B202,0)</f>
        <v>19904588</v>
      </c>
      <c r="AN722" s="273">
        <f>ROUND(C202,0)</f>
        <v>0</v>
      </c>
      <c r="AO722" s="273">
        <f>ROUND(D202,0)</f>
        <v>0</v>
      </c>
      <c r="AP722" s="273">
        <f>ROUND(B203,0)</f>
        <v>95482595</v>
      </c>
      <c r="AQ722" s="273">
        <f>ROUND(C203,0)</f>
        <v>31481327</v>
      </c>
      <c r="AR722" s="273">
        <f>ROUND(D203,0)</f>
        <v>3499999</v>
      </c>
      <c r="AS722" s="273"/>
      <c r="AT722" s="273"/>
      <c r="AU722" s="273"/>
      <c r="AV722" s="273">
        <f>ROUND(B209,0)</f>
        <v>592812</v>
      </c>
      <c r="AW722" s="273">
        <f>ROUND(C209,0)</f>
        <v>180031</v>
      </c>
      <c r="AX722" s="273">
        <f>ROUND(D209,0)</f>
        <v>0</v>
      </c>
      <c r="AY722" s="273">
        <f>ROUND(B210,0)</f>
        <v>65801433</v>
      </c>
      <c r="AZ722" s="273">
        <f>ROUND(C210,0)</f>
        <v>13991037</v>
      </c>
      <c r="BA722" s="273">
        <f>ROUND(D210,0)</f>
        <v>515938</v>
      </c>
      <c r="BB722" s="273">
        <f>ROUND(B211,0)</f>
        <v>0</v>
      </c>
      <c r="BC722" s="273">
        <f>ROUND(C211,0)</f>
        <v>0</v>
      </c>
      <c r="BD722" s="273">
        <f>ROUND(D211,0)</f>
        <v>0</v>
      </c>
      <c r="BE722" s="273">
        <f>ROUND(B212,0)</f>
        <v>2466655</v>
      </c>
      <c r="BF722" s="273">
        <f>ROUND(C212,0)</f>
        <v>875735</v>
      </c>
      <c r="BG722" s="273">
        <f>ROUND(D212,0)</f>
        <v>0</v>
      </c>
      <c r="BH722" s="273">
        <f>ROUND(B213,0)</f>
        <v>111500216</v>
      </c>
      <c r="BI722" s="273">
        <f>ROUND(C213,0)</f>
        <v>19932611</v>
      </c>
      <c r="BJ722" s="273">
        <f>ROUND(D213,0)</f>
        <v>550078</v>
      </c>
      <c r="BK722" s="273">
        <f>ROUND(B214,0)</f>
        <v>184278</v>
      </c>
      <c r="BL722" s="273">
        <f>ROUND(C214,0)</f>
        <v>69725</v>
      </c>
      <c r="BM722" s="273">
        <f>ROUND(D214,0)</f>
        <v>0</v>
      </c>
      <c r="BN722" s="273">
        <f>ROUND(B215,0)</f>
        <v>8797420</v>
      </c>
      <c r="BO722" s="273">
        <f>ROUND(C215,0)</f>
        <v>1447132</v>
      </c>
      <c r="BP722" s="273">
        <f>ROUND(D215,0)</f>
        <v>0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1209750012</v>
      </c>
      <c r="BU722" s="273">
        <f>ROUND(C224,0)</f>
        <v>501416396</v>
      </c>
      <c r="BV722" s="273">
        <f>ROUND(C225,0)</f>
        <v>119640</v>
      </c>
      <c r="BW722" s="273">
        <f>ROUND(C226,0)</f>
        <v>-408300</v>
      </c>
      <c r="BX722" s="273">
        <f>ROUND(C227,0)</f>
        <v>1029006211</v>
      </c>
      <c r="BY722" s="273">
        <f>ROUND(C228,0)</f>
        <v>102965983</v>
      </c>
      <c r="BZ722" s="273">
        <f>ROUND(C231,0)</f>
        <v>1222</v>
      </c>
      <c r="CA722" s="273">
        <f>ROUND(C233,0)</f>
        <v>13379104</v>
      </c>
      <c r="CB722" s="273">
        <f>ROUND(C234,0)</f>
        <v>18082517</v>
      </c>
      <c r="CC722" s="273">
        <f>ROUND(C238+C239,0)</f>
        <v>0</v>
      </c>
      <c r="CD722" s="273">
        <f>D221</f>
        <v>17647489.629999999</v>
      </c>
      <c r="CE722" s="273"/>
    </row>
    <row r="723" spans="1:84" ht="12.6" customHeight="1" x14ac:dyDescent="0.2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" customHeight="1" x14ac:dyDescent="0.2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001*2017*A</v>
      </c>
      <c r="B726" s="273">
        <f>ROUND(C111,0)</f>
        <v>38849</v>
      </c>
      <c r="C726" s="273">
        <f>ROUND(C112,0)</f>
        <v>0</v>
      </c>
      <c r="D726" s="273">
        <f>ROUND(C113,0)</f>
        <v>0</v>
      </c>
      <c r="E726" s="273">
        <f>ROUND(C114,0)</f>
        <v>8677</v>
      </c>
      <c r="F726" s="273">
        <f>ROUND(D111,0)</f>
        <v>175430</v>
      </c>
      <c r="G726" s="273">
        <f>ROUND(D112,0)</f>
        <v>0</v>
      </c>
      <c r="H726" s="273">
        <f>ROUND(D113,0)</f>
        <v>0</v>
      </c>
      <c r="I726" s="273">
        <f>ROUND(D114,0)</f>
        <v>13064</v>
      </c>
      <c r="J726" s="273">
        <f>ROUND(C116,0)</f>
        <v>54</v>
      </c>
      <c r="K726" s="273">
        <f>ROUND(C117,0)</f>
        <v>50</v>
      </c>
      <c r="L726" s="273">
        <f>ROUND(C118,0)</f>
        <v>351</v>
      </c>
      <c r="M726" s="273">
        <f>ROUND(C119,0)</f>
        <v>19</v>
      </c>
      <c r="N726" s="273">
        <f>ROUND(C120,0)</f>
        <v>126</v>
      </c>
      <c r="O726" s="273">
        <f>ROUND(C121,0)</f>
        <v>0</v>
      </c>
      <c r="P726" s="273">
        <f>ROUND(C122,0)</f>
        <v>22</v>
      </c>
      <c r="Q726" s="273">
        <f>ROUND(C123,0)</f>
        <v>0</v>
      </c>
      <c r="R726" s="273">
        <f>ROUND(C124,0)</f>
        <v>0</v>
      </c>
      <c r="S726" s="273">
        <f>ROUND(C125,0)</f>
        <v>28</v>
      </c>
      <c r="T726" s="273"/>
      <c r="U726" s="273">
        <f>ROUND(C126,0)</f>
        <v>9</v>
      </c>
      <c r="V726" s="273">
        <f>ROUND(C128,0)</f>
        <v>830</v>
      </c>
      <c r="W726" s="273">
        <f>ROUND(C129,0)</f>
        <v>92</v>
      </c>
      <c r="X726" s="273">
        <f>ROUND(B138,0)</f>
        <v>13643</v>
      </c>
      <c r="Y726" s="273">
        <f>ROUND(B139,0)</f>
        <v>63468</v>
      </c>
      <c r="Z726" s="273">
        <f>ROUND(B140,0)</f>
        <v>106842</v>
      </c>
      <c r="AA726" s="273">
        <f>ROUND(B141,0)</f>
        <v>946429452</v>
      </c>
      <c r="AB726" s="273">
        <f>ROUND(B142,0)</f>
        <v>595553629</v>
      </c>
      <c r="AC726" s="273">
        <f>ROUND(C138,0)</f>
        <v>7273</v>
      </c>
      <c r="AD726" s="273">
        <f>ROUND(C139,0)</f>
        <v>44680</v>
      </c>
      <c r="AE726" s="273">
        <f>ROUND(C140,0)</f>
        <v>43347</v>
      </c>
      <c r="AF726" s="273">
        <f>ROUND(C141,0)</f>
        <v>421806713</v>
      </c>
      <c r="AG726" s="273">
        <f>ROUND(C142,0)</f>
        <v>224963544</v>
      </c>
      <c r="AH726" s="273">
        <f>ROUND(D138,0)</f>
        <v>17934</v>
      </c>
      <c r="AI726" s="273">
        <f>ROUND(D139,0)</f>
        <v>67282</v>
      </c>
      <c r="AJ726" s="273">
        <f>ROUND(D140,0)</f>
        <v>171356</v>
      </c>
      <c r="AK726" s="273">
        <f>ROUND(D141,0)</f>
        <v>1062845759</v>
      </c>
      <c r="AL726" s="273">
        <f>ROUND(D142,0)</f>
        <v>921596678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" customHeight="1" x14ac:dyDescent="0.2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" customHeight="1" x14ac:dyDescent="0.2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001*2017*A</v>
      </c>
      <c r="B730" s="273">
        <f>ROUND(C250,0)</f>
        <v>-43272</v>
      </c>
      <c r="C730" s="273">
        <f>ROUND(C251,0)</f>
        <v>0</v>
      </c>
      <c r="D730" s="273">
        <f>ROUND(C252,0)</f>
        <v>588424453</v>
      </c>
      <c r="E730" s="273">
        <f>ROUND(C253,0)</f>
        <v>413252829</v>
      </c>
      <c r="F730" s="273">
        <f>ROUND(C254,0)</f>
        <v>0</v>
      </c>
      <c r="G730" s="273">
        <f>ROUND(C255,0)</f>
        <v>550204505</v>
      </c>
      <c r="H730" s="273">
        <f>ROUND(C256,0)</f>
        <v>0</v>
      </c>
      <c r="I730" s="273">
        <f>ROUND(C257,0)</f>
        <v>19840704</v>
      </c>
      <c r="J730" s="273">
        <f>ROUND(C258,0)</f>
        <v>2642540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130990502</v>
      </c>
      <c r="P730" s="273">
        <f>ROUND(C268,0)</f>
        <v>1105316</v>
      </c>
      <c r="Q730" s="273">
        <f>ROUND(C269,0)</f>
        <v>244875408</v>
      </c>
      <c r="R730" s="273">
        <f>ROUND(C270,0)</f>
        <v>0</v>
      </c>
      <c r="S730" s="273">
        <f>ROUND(C271,0)</f>
        <v>10898945</v>
      </c>
      <c r="T730" s="273">
        <f>ROUND(C272,0)</f>
        <v>191247226</v>
      </c>
      <c r="U730" s="273">
        <f>ROUND(C273,0)</f>
        <v>19904588</v>
      </c>
      <c r="V730" s="273">
        <f>ROUND(C274,0)</f>
        <v>123463924</v>
      </c>
      <c r="W730" s="273">
        <f>ROUND(C275,0)</f>
        <v>0</v>
      </c>
      <c r="X730" s="273">
        <f>ROUND(C276,0)</f>
        <v>224773068</v>
      </c>
      <c r="Y730" s="273">
        <f>ROUND(C279,0)</f>
        <v>0</v>
      </c>
      <c r="Z730" s="273">
        <f>ROUND(C280,0)</f>
        <v>0</v>
      </c>
      <c r="AA730" s="273">
        <f>ROUND(C281,0)</f>
        <v>0</v>
      </c>
      <c r="AB730" s="273">
        <f>ROUND(C282,0)</f>
        <v>39014404</v>
      </c>
      <c r="AC730" s="273">
        <f>ROUND(C286,0)</f>
        <v>4290540</v>
      </c>
      <c r="AD730" s="273">
        <f>ROUND(C287,0)</f>
        <v>0</v>
      </c>
      <c r="AE730" s="273">
        <f>ROUND(C288,0)</f>
        <v>0</v>
      </c>
      <c r="AF730" s="273">
        <f>ROUND(C289,0)</f>
        <v>1200000</v>
      </c>
      <c r="AG730" s="273">
        <f>ROUND(C304,0)</f>
        <v>0</v>
      </c>
      <c r="AH730" s="273">
        <f>ROUND(C305,0)</f>
        <v>22936485</v>
      </c>
      <c r="AI730" s="273">
        <f>ROUND(C306,0)</f>
        <v>33445236</v>
      </c>
      <c r="AJ730" s="273">
        <f>ROUND(C307,0)</f>
        <v>0</v>
      </c>
      <c r="AK730" s="273">
        <f>ROUND(C308,0)</f>
        <v>0</v>
      </c>
      <c r="AL730" s="273">
        <f>ROUND(C309,0)</f>
        <v>0</v>
      </c>
      <c r="AM730" s="273">
        <f>ROUND(C310,0)</f>
        <v>0</v>
      </c>
      <c r="AN730" s="273">
        <f>ROUND(C311,0)</f>
        <v>0</v>
      </c>
      <c r="AO730" s="273">
        <f>ROUND(C312,0)</f>
        <v>18035880</v>
      </c>
      <c r="AP730" s="273">
        <f>ROUND(C313,0)</f>
        <v>0</v>
      </c>
      <c r="AQ730" s="273">
        <f>ROUND(C316,0)</f>
        <v>0</v>
      </c>
      <c r="AR730" s="273">
        <f>ROUND(C317,0)</f>
        <v>0</v>
      </c>
      <c r="AS730" s="273">
        <f>ROUND(C318,0)</f>
        <v>176436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0</v>
      </c>
      <c r="AX730" s="273">
        <f>ROUND(C325,0)</f>
        <v>0</v>
      </c>
      <c r="AY730" s="273">
        <f>ROUND(C326,0)</f>
        <v>525555526</v>
      </c>
      <c r="AZ730" s="273">
        <f>ROUND(C327,0)</f>
        <v>6242658</v>
      </c>
      <c r="BA730" s="273">
        <f>ROUND(C328,0)</f>
        <v>0</v>
      </c>
      <c r="BB730" s="273">
        <f>ROUND(C332,0)</f>
        <v>683641667</v>
      </c>
      <c r="BC730" s="273"/>
      <c r="BD730" s="273"/>
      <c r="BE730" s="273">
        <f>ROUND(C337,0)</f>
        <v>0</v>
      </c>
      <c r="BF730" s="273">
        <f>ROUND(C336,0)</f>
        <v>0</v>
      </c>
      <c r="BG730" s="273"/>
      <c r="BH730" s="273"/>
      <c r="BI730" s="273">
        <f>ROUND(CE60,2)</f>
        <v>4177.68</v>
      </c>
      <c r="BJ730" s="273">
        <f>ROUND(C359,0)</f>
        <v>2431081923</v>
      </c>
      <c r="BK730" s="273">
        <f>ROUND(C360,0)</f>
        <v>1742113851</v>
      </c>
      <c r="BL730" s="273">
        <f>ROUND(C364,0)</f>
        <v>2842849941</v>
      </c>
      <c r="BM730" s="273">
        <f>ROUND(C365,0)</f>
        <v>31461621</v>
      </c>
      <c r="BN730" s="273">
        <f>ROUND(C366,0)</f>
        <v>0</v>
      </c>
      <c r="BO730" s="273">
        <f>ROUND(C370,0)</f>
        <v>77515987</v>
      </c>
      <c r="BP730" s="273">
        <f>ROUND(C371,0)</f>
        <v>0</v>
      </c>
      <c r="BQ730" s="273">
        <f>ROUND(C378,0)</f>
        <v>395851525</v>
      </c>
      <c r="BR730" s="273">
        <f>ROUND(C379,0)</f>
        <v>30952630</v>
      </c>
      <c r="BS730" s="273">
        <f>ROUND(C380,0)</f>
        <v>25423306</v>
      </c>
      <c r="BT730" s="273">
        <f>ROUND(C381,0)</f>
        <v>251924644</v>
      </c>
      <c r="BU730" s="273">
        <f>ROUND(C382,0)</f>
        <v>10804289</v>
      </c>
      <c r="BV730" s="273">
        <f>ROUND(C383,0)</f>
        <v>77603974</v>
      </c>
      <c r="BW730" s="273">
        <f>ROUND(C384,0)</f>
        <v>36496269</v>
      </c>
      <c r="BX730" s="273">
        <f>ROUND(C385,0)</f>
        <v>38233830</v>
      </c>
      <c r="BY730" s="273">
        <f>ROUND(C386,0)</f>
        <v>602</v>
      </c>
      <c r="BZ730" s="273">
        <f>ROUND(C387,0)</f>
        <v>37751363</v>
      </c>
      <c r="CA730" s="273">
        <f>ROUND(C388,0)</f>
        <v>20435979</v>
      </c>
      <c r="CB730" s="273">
        <f>C363</f>
        <v>17647489.629999999</v>
      </c>
      <c r="CC730" s="273">
        <f>ROUND(C389,0)</f>
        <v>417160872</v>
      </c>
      <c r="CD730" s="273">
        <f>ROUND(C392,0)</f>
        <v>567544</v>
      </c>
      <c r="CE730" s="273">
        <f>ROUND(C394,0)</f>
        <v>0</v>
      </c>
      <c r="CF730" s="201">
        <f>ROUND(C395,0)</f>
        <v>0</v>
      </c>
    </row>
    <row r="731" spans="1:84" ht="12.6" customHeight="1" x14ac:dyDescent="0.2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" customHeight="1" x14ac:dyDescent="0.2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001*2017*6010*A</v>
      </c>
      <c r="B734" s="273">
        <f>ROUND(C59,0)</f>
        <v>27724</v>
      </c>
      <c r="C734" s="273">
        <f>ROUND(C60,2)</f>
        <v>274.63</v>
      </c>
      <c r="D734" s="273">
        <f>ROUND(C61,0)</f>
        <v>28096236</v>
      </c>
      <c r="E734" s="273">
        <f>ROUND(C62,0)</f>
        <v>2196916</v>
      </c>
      <c r="F734" s="273">
        <f>ROUND(C63,0)</f>
        <v>2831463</v>
      </c>
      <c r="G734" s="273">
        <f>ROUND(C64,0)</f>
        <v>3307094</v>
      </c>
      <c r="H734" s="273">
        <f>ROUND(C65,0)</f>
        <v>9902</v>
      </c>
      <c r="I734" s="273">
        <f>ROUND(C66,0)</f>
        <v>482983</v>
      </c>
      <c r="J734" s="273">
        <f>ROUND(C67,0)</f>
        <v>980631</v>
      </c>
      <c r="K734" s="273">
        <f>ROUND(C68,0)</f>
        <v>111557</v>
      </c>
      <c r="L734" s="273">
        <f>ROUND(C69,0)</f>
        <v>142419</v>
      </c>
      <c r="M734" s="273">
        <f>ROUND(C70,0)</f>
        <v>10534</v>
      </c>
      <c r="N734" s="273">
        <f>ROUND(C75,0)</f>
        <v>211509147</v>
      </c>
      <c r="O734" s="273">
        <f>ROUND(C73,0)</f>
        <v>211233354</v>
      </c>
      <c r="P734" s="273">
        <f>IF(C76&gt;0,ROUND(C76,0),0)</f>
        <v>85986</v>
      </c>
      <c r="Q734" s="273">
        <f>IF(C77&gt;0,ROUND(C77,0),0)</f>
        <v>99249</v>
      </c>
      <c r="R734" s="273">
        <f>IF(C78&gt;0,ROUND(C78,0),0)</f>
        <v>11212</v>
      </c>
      <c r="S734" s="273">
        <f>IF(C79&gt;0,ROUND(C79,0),0)</f>
        <v>744699</v>
      </c>
      <c r="T734" s="273">
        <f>IF(C80&gt;0,ROUND(C80,2),0)</f>
        <v>178.36</v>
      </c>
      <c r="U734" s="273"/>
      <c r="V734" s="273"/>
      <c r="W734" s="273"/>
      <c r="X734" s="273"/>
      <c r="Y734" s="273">
        <f>IF(M668&lt;&gt;0,ROUND(M668,0),0)</f>
        <v>38910461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" customHeight="1" x14ac:dyDescent="0.25">
      <c r="A735" s="209" t="str">
        <f>RIGHT($C$83,3)&amp;"*"&amp;RIGHT($C$82,4)&amp;"*"&amp;D$55&amp;"*"&amp;"A"</f>
        <v>001*2017*6030*A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" customHeight="1" x14ac:dyDescent="0.25">
      <c r="A736" s="209" t="str">
        <f>RIGHT($C$83,3)&amp;"*"&amp;RIGHT($C$82,4)&amp;"*"&amp;E$55&amp;"*"&amp;"A"</f>
        <v>001*2017*6070*A</v>
      </c>
      <c r="B736" s="273">
        <f>ROUND(E59,0)</f>
        <v>147706</v>
      </c>
      <c r="C736" s="275">
        <f>ROUND(E60,2)</f>
        <v>945.16</v>
      </c>
      <c r="D736" s="273">
        <f>ROUND(E61,0)</f>
        <v>84290815</v>
      </c>
      <c r="E736" s="273">
        <f>ROUND(E62,0)</f>
        <v>6590912</v>
      </c>
      <c r="F736" s="273">
        <f>ROUND(E63,0)</f>
        <v>556832</v>
      </c>
      <c r="G736" s="273">
        <f>ROUND(E64,0)</f>
        <v>5324150</v>
      </c>
      <c r="H736" s="273">
        <f>ROUND(E65,0)</f>
        <v>22264</v>
      </c>
      <c r="I736" s="273">
        <f>ROUND(E66,0)</f>
        <v>2482272</v>
      </c>
      <c r="J736" s="273">
        <f>ROUND(E67,0)</f>
        <v>3431267</v>
      </c>
      <c r="K736" s="273">
        <f>ROUND(E68,0)</f>
        <v>3571261</v>
      </c>
      <c r="L736" s="273">
        <f>ROUND(E69,0)</f>
        <v>295797</v>
      </c>
      <c r="M736" s="273">
        <f>ROUND(E70,0)</f>
        <v>57112</v>
      </c>
      <c r="N736" s="273">
        <f>ROUND(E75,0)</f>
        <v>424040063</v>
      </c>
      <c r="O736" s="273">
        <f>ROUND(E73,0)</f>
        <v>405746304</v>
      </c>
      <c r="P736" s="273">
        <f>IF(E76&gt;0,ROUND(E76,0),0)</f>
        <v>300868</v>
      </c>
      <c r="Q736" s="273">
        <f>IF(E77&gt;0,ROUND(E77,0),0)</f>
        <v>551843</v>
      </c>
      <c r="R736" s="273">
        <f>IF(E78&gt;0,ROUND(E78,0),0)</f>
        <v>38636</v>
      </c>
      <c r="S736" s="273">
        <f>IF(E79&gt;0,ROUND(E79,0),0)</f>
        <v>3890901</v>
      </c>
      <c r="T736" s="275">
        <f>IF(E80&gt;0,ROUND(E80,2),0)</f>
        <v>613.88</v>
      </c>
      <c r="U736" s="273"/>
      <c r="V736" s="274"/>
      <c r="W736" s="273"/>
      <c r="X736" s="273"/>
      <c r="Y736" s="273">
        <f t="shared" si="21"/>
        <v>117814917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" customHeight="1" x14ac:dyDescent="0.25">
      <c r="A737" s="209" t="str">
        <f>RIGHT($C$83,3)&amp;"*"&amp;RIGHT($C$82,4)&amp;"*"&amp;F$55&amp;"*"&amp;"A"</f>
        <v>001*2017*6100*A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" customHeight="1" x14ac:dyDescent="0.25">
      <c r="A738" s="209" t="str">
        <f>RIGHT($C$83,3)&amp;"*"&amp;RIGHT($C$82,4)&amp;"*"&amp;G$55&amp;"*"&amp;"A"</f>
        <v>001*2017*6120*A</v>
      </c>
      <c r="B738" s="273">
        <f>ROUND(G59,0)</f>
        <v>0</v>
      </c>
      <c r="C738" s="275">
        <f>ROUND(G60,2)</f>
        <v>10.9</v>
      </c>
      <c r="D738" s="273">
        <f>ROUND(G61,0)</f>
        <v>979793</v>
      </c>
      <c r="E738" s="273">
        <f>ROUND(G62,0)</f>
        <v>76612</v>
      </c>
      <c r="F738" s="273">
        <f>ROUND(G63,0)</f>
        <v>84964</v>
      </c>
      <c r="G738" s="273">
        <f>ROUND(G64,0)</f>
        <v>20342</v>
      </c>
      <c r="H738" s="273">
        <f>ROUND(G65,0)</f>
        <v>295</v>
      </c>
      <c r="I738" s="273">
        <f>ROUND(G66,0)</f>
        <v>38582</v>
      </c>
      <c r="J738" s="273">
        <f>ROUND(G67,0)</f>
        <v>0</v>
      </c>
      <c r="K738" s="273">
        <f>ROUND(G68,0)</f>
        <v>382956</v>
      </c>
      <c r="L738" s="273">
        <f>ROUND(G69,0)</f>
        <v>12024</v>
      </c>
      <c r="M738" s="273">
        <f>ROUND(G70,0)</f>
        <v>106810</v>
      </c>
      <c r="N738" s="273">
        <f>ROUND(G75,0)</f>
        <v>3063114</v>
      </c>
      <c r="O738" s="273">
        <f>ROUND(G73,0)</f>
        <v>0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904517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" customHeight="1" x14ac:dyDescent="0.25">
      <c r="A739" s="209" t="str">
        <f>RIGHT($C$83,3)&amp;"*"&amp;RIGHT($C$82,4)&amp;"*"&amp;H$55&amp;"*"&amp;"A"</f>
        <v>001*2017*6140*A</v>
      </c>
      <c r="B739" s="273">
        <f>ROUND(H59,0)</f>
        <v>0</v>
      </c>
      <c r="C739" s="275">
        <f>ROUND(H60,2)</f>
        <v>41.05</v>
      </c>
      <c r="D739" s="273">
        <f>ROUND(H61,0)</f>
        <v>3785672</v>
      </c>
      <c r="E739" s="273">
        <f>ROUND(H62,0)</f>
        <v>296011</v>
      </c>
      <c r="F739" s="273">
        <f>ROUND(H63,0)</f>
        <v>150</v>
      </c>
      <c r="G739" s="273">
        <f>ROUND(H64,0)</f>
        <v>55570</v>
      </c>
      <c r="H739" s="273">
        <f>ROUND(H65,0)</f>
        <v>726</v>
      </c>
      <c r="I739" s="273">
        <f>ROUND(H66,0)</f>
        <v>30191</v>
      </c>
      <c r="J739" s="273">
        <f>ROUND(H67,0)</f>
        <v>161643</v>
      </c>
      <c r="K739" s="273">
        <f>ROUND(H68,0)</f>
        <v>0</v>
      </c>
      <c r="L739" s="273">
        <f>ROUND(H69,0)</f>
        <v>29418</v>
      </c>
      <c r="M739" s="273">
        <f>ROUND(H70,0)</f>
        <v>0</v>
      </c>
      <c r="N739" s="273">
        <f>ROUND(H75,0)</f>
        <v>20684006</v>
      </c>
      <c r="O739" s="273">
        <f>ROUND(H73,0)</f>
        <v>20684006</v>
      </c>
      <c r="P739" s="273">
        <f>IF(H76&gt;0,ROUND(H76,0),0)</f>
        <v>14173</v>
      </c>
      <c r="Q739" s="273">
        <f>IF(H77&gt;0,ROUND(H77,0),0)</f>
        <v>0</v>
      </c>
      <c r="R739" s="273">
        <f>IF(H78&gt;0,ROUND(H78,0),0)</f>
        <v>1553</v>
      </c>
      <c r="S739" s="273">
        <f>IF(H79&gt;0,ROUND(H79,0),0)</f>
        <v>0</v>
      </c>
      <c r="T739" s="275">
        <f>IF(H80&gt;0,ROUND(H80,2),0)</f>
        <v>26</v>
      </c>
      <c r="U739" s="273"/>
      <c r="V739" s="274"/>
      <c r="W739" s="273"/>
      <c r="X739" s="273"/>
      <c r="Y739" s="273">
        <f t="shared" si="21"/>
        <v>4518386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" customHeight="1" x14ac:dyDescent="0.25">
      <c r="A740" s="209" t="str">
        <f>RIGHT($C$83,3)&amp;"*"&amp;RIGHT($C$82,4)&amp;"*"&amp;I$55&amp;"*"&amp;"A"</f>
        <v>001*2017*6150*A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>
        <f t="shared" si="21"/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" customHeight="1" x14ac:dyDescent="0.25">
      <c r="A741" s="209" t="str">
        <f>RIGHT($C$83,3)&amp;"*"&amp;RIGHT($C$82,4)&amp;"*"&amp;J$55&amp;"*"&amp;"A"</f>
        <v>001*2017*6170*A</v>
      </c>
      <c r="B741" s="273">
        <f>ROUND(J59,0)</f>
        <v>13064</v>
      </c>
      <c r="C741" s="275">
        <f>ROUND(J60,2)</f>
        <v>61.05</v>
      </c>
      <c r="D741" s="273">
        <f>ROUND(J61,0)</f>
        <v>6669061</v>
      </c>
      <c r="E741" s="273">
        <f>ROUND(J62,0)</f>
        <v>521471</v>
      </c>
      <c r="F741" s="273">
        <f>ROUND(J63,0)</f>
        <v>540350</v>
      </c>
      <c r="G741" s="273">
        <f>ROUND(J64,0)</f>
        <v>412508</v>
      </c>
      <c r="H741" s="273">
        <f>ROUND(J65,0)</f>
        <v>1923</v>
      </c>
      <c r="I741" s="273">
        <f>ROUND(J66,0)</f>
        <v>61270</v>
      </c>
      <c r="J741" s="273">
        <f>ROUND(J67,0)</f>
        <v>53285</v>
      </c>
      <c r="K741" s="273">
        <f>ROUND(J68,0)</f>
        <v>0</v>
      </c>
      <c r="L741" s="273">
        <f>ROUND(J69,0)</f>
        <v>23765</v>
      </c>
      <c r="M741" s="273">
        <f>ROUND(J70,0)</f>
        <v>1459</v>
      </c>
      <c r="N741" s="273">
        <f>ROUND(J75,0)</f>
        <v>82193552</v>
      </c>
      <c r="O741" s="273">
        <f>ROUND(J73,0)</f>
        <v>82193552</v>
      </c>
      <c r="P741" s="273">
        <f>IF(J76&gt;0,ROUND(J76,0),0)</f>
        <v>4672</v>
      </c>
      <c r="Q741" s="273">
        <f>IF(J77&gt;0,ROUND(J77,0),0)</f>
        <v>0</v>
      </c>
      <c r="R741" s="273">
        <f>IF(J78&gt;0,ROUND(J78,0),0)</f>
        <v>512</v>
      </c>
      <c r="S741" s="273">
        <f>IF(J79&gt;0,ROUND(J79,0),0)</f>
        <v>0</v>
      </c>
      <c r="T741" s="275">
        <f>IF(J80&gt;0,ROUND(J80,2),0)</f>
        <v>47.37</v>
      </c>
      <c r="U741" s="273"/>
      <c r="V741" s="274"/>
      <c r="W741" s="273"/>
      <c r="X741" s="273"/>
      <c r="Y741" s="273">
        <f t="shared" si="21"/>
        <v>7720689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" customHeight="1" x14ac:dyDescent="0.25">
      <c r="A742" s="209" t="str">
        <f>RIGHT($C$83,3)&amp;"*"&amp;RIGHT($C$82,4)&amp;"*"&amp;K$55&amp;"*"&amp;"A"</f>
        <v>001*2017*6200*A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" customHeight="1" x14ac:dyDescent="0.25">
      <c r="A743" s="209" t="str">
        <f>RIGHT($C$83,3)&amp;"*"&amp;RIGHT($C$82,4)&amp;"*"&amp;L$55&amp;"*"&amp;"A"</f>
        <v>001*2017*6210*A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" customHeight="1" x14ac:dyDescent="0.25">
      <c r="A744" s="209" t="str">
        <f>RIGHT($C$83,3)&amp;"*"&amp;RIGHT($C$82,4)&amp;"*"&amp;M$55&amp;"*"&amp;"A"</f>
        <v>001*2017*6330*A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" customHeight="1" x14ac:dyDescent="0.25">
      <c r="A745" s="209" t="str">
        <f>RIGHT($C$83,3)&amp;"*"&amp;RIGHT($C$82,4)&amp;"*"&amp;N$55&amp;"*"&amp;"A"</f>
        <v>001*2017*6400*A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" customHeight="1" x14ac:dyDescent="0.25">
      <c r="A746" s="209" t="str">
        <f>RIGHT($C$83,3)&amp;"*"&amp;RIGHT($C$82,4)&amp;"*"&amp;O$55&amp;"*"&amp;"A"</f>
        <v>001*2017*7010*A</v>
      </c>
      <c r="B746" s="273">
        <f>ROUND(O59,0)</f>
        <v>8677</v>
      </c>
      <c r="C746" s="275">
        <f>ROUND(O60,2)</f>
        <v>172.02</v>
      </c>
      <c r="D746" s="273">
        <f>ROUND(O61,0)</f>
        <v>16152292</v>
      </c>
      <c r="E746" s="273">
        <f>ROUND(O62,0)</f>
        <v>1262988</v>
      </c>
      <c r="F746" s="273">
        <f>ROUND(O63,0)</f>
        <v>163925</v>
      </c>
      <c r="G746" s="273">
        <f>ROUND(O64,0)</f>
        <v>2085722</v>
      </c>
      <c r="H746" s="273">
        <f>ROUND(O65,0)</f>
        <v>8130</v>
      </c>
      <c r="I746" s="273">
        <f>ROUND(O66,0)</f>
        <v>295611</v>
      </c>
      <c r="J746" s="273">
        <f>ROUND(O67,0)</f>
        <v>405756</v>
      </c>
      <c r="K746" s="273">
        <f>ROUND(O68,0)</f>
        <v>894473</v>
      </c>
      <c r="L746" s="273">
        <f>ROUND(O69,0)</f>
        <v>557105</v>
      </c>
      <c r="M746" s="273">
        <f>ROUND(O70,0)</f>
        <v>611238</v>
      </c>
      <c r="N746" s="273">
        <f>ROUND(O75,0)</f>
        <v>96066297</v>
      </c>
      <c r="O746" s="273">
        <f>ROUND(O73,0)</f>
        <v>87596413</v>
      </c>
      <c r="P746" s="273">
        <f>IF(O76&gt;0,ROUND(O76,0),0)</f>
        <v>35578</v>
      </c>
      <c r="Q746" s="273">
        <f>IF(O77&gt;0,ROUND(O77,0),0)</f>
        <v>0</v>
      </c>
      <c r="R746" s="273">
        <f>IF(O78&gt;0,ROUND(O78,0),0)</f>
        <v>4639</v>
      </c>
      <c r="S746" s="273">
        <f>IF(O79&gt;0,ROUND(O79,0),0)</f>
        <v>0</v>
      </c>
      <c r="T746" s="275">
        <f>IF(O80&gt;0,ROUND(O80,2),0)</f>
        <v>95.56</v>
      </c>
      <c r="U746" s="273"/>
      <c r="V746" s="274"/>
      <c r="W746" s="273"/>
      <c r="X746" s="273"/>
      <c r="Y746" s="273">
        <f t="shared" si="21"/>
        <v>18728500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" customHeight="1" x14ac:dyDescent="0.25">
      <c r="A747" s="209" t="str">
        <f>RIGHT($C$83,3)&amp;"*"&amp;RIGHT($C$82,4)&amp;"*"&amp;P$55&amp;"*"&amp;"A"</f>
        <v>001*2017*7020*A</v>
      </c>
      <c r="B747" s="273">
        <f>ROUND(P59,0)</f>
        <v>0</v>
      </c>
      <c r="C747" s="275">
        <f>ROUND(P60,2)</f>
        <v>304.94</v>
      </c>
      <c r="D747" s="273">
        <f>ROUND(P61,0)</f>
        <v>28177888</v>
      </c>
      <c r="E747" s="273">
        <f>ROUND(P62,0)</f>
        <v>2203300</v>
      </c>
      <c r="F747" s="273">
        <f>ROUND(P63,0)</f>
        <v>1238510</v>
      </c>
      <c r="G747" s="273">
        <f>ROUND(P64,0)</f>
        <v>17328139</v>
      </c>
      <c r="H747" s="273">
        <f>ROUND(P65,0)</f>
        <v>5809</v>
      </c>
      <c r="I747" s="273">
        <f>ROUND(P66,0)</f>
        <v>3889979</v>
      </c>
      <c r="J747" s="273">
        <f>ROUND(P67,0)</f>
        <v>1611843</v>
      </c>
      <c r="K747" s="273">
        <f>ROUND(P68,0)</f>
        <v>1543254</v>
      </c>
      <c r="L747" s="273">
        <f>ROUND(P69,0)</f>
        <v>243177</v>
      </c>
      <c r="M747" s="273">
        <f>ROUND(P70,0)</f>
        <v>161528</v>
      </c>
      <c r="N747" s="273">
        <f>ROUND(P75,0)</f>
        <v>852230935</v>
      </c>
      <c r="O747" s="273">
        <f>ROUND(P73,0)</f>
        <v>530649966</v>
      </c>
      <c r="P747" s="273">
        <f>IF(P76&gt;0,ROUND(P76,0),0)</f>
        <v>141333</v>
      </c>
      <c r="Q747" s="273">
        <f>IF(P77&gt;0,ROUND(P77,0),0)</f>
        <v>0</v>
      </c>
      <c r="R747" s="273">
        <f>IF(P78&gt;0,ROUND(P78,0),0)</f>
        <v>17992</v>
      </c>
      <c r="S747" s="273">
        <f>IF(P79&gt;0,ROUND(P79,0),0)</f>
        <v>0</v>
      </c>
      <c r="T747" s="275">
        <f>IF(P80&gt;0,ROUND(P80,2),0)</f>
        <v>121.31</v>
      </c>
      <c r="U747" s="273"/>
      <c r="V747" s="274"/>
      <c r="W747" s="273"/>
      <c r="X747" s="273"/>
      <c r="Y747" s="273">
        <f t="shared" si="21"/>
        <v>66551463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" customHeight="1" x14ac:dyDescent="0.25">
      <c r="A748" s="209" t="str">
        <f>RIGHT($C$83,3)&amp;"*"&amp;RIGHT($C$82,4)&amp;"*"&amp;Q$55&amp;"*"&amp;"A"</f>
        <v>001*2017*7030*A</v>
      </c>
      <c r="B748" s="273">
        <f>ROUND(Q59,0)</f>
        <v>0</v>
      </c>
      <c r="C748" s="275">
        <f>ROUND(Q60,2)</f>
        <v>113.87</v>
      </c>
      <c r="D748" s="273">
        <f>ROUND(Q61,0)</f>
        <v>11640504</v>
      </c>
      <c r="E748" s="273">
        <f>ROUND(Q62,0)</f>
        <v>910200</v>
      </c>
      <c r="F748" s="273">
        <f>ROUND(Q63,0)</f>
        <v>0</v>
      </c>
      <c r="G748" s="273">
        <f>ROUND(Q64,0)</f>
        <v>843248</v>
      </c>
      <c r="H748" s="273">
        <f>ROUND(Q65,0)</f>
        <v>7133</v>
      </c>
      <c r="I748" s="273">
        <f>ROUND(Q66,0)</f>
        <v>95135</v>
      </c>
      <c r="J748" s="273">
        <f>ROUND(Q67,0)</f>
        <v>463638</v>
      </c>
      <c r="K748" s="273">
        <f>ROUND(Q68,0)</f>
        <v>595145</v>
      </c>
      <c r="L748" s="273">
        <f>ROUND(Q69,0)</f>
        <v>37773</v>
      </c>
      <c r="M748" s="273">
        <f>ROUND(Q70,0)</f>
        <v>-220</v>
      </c>
      <c r="N748" s="273">
        <f>ROUND(Q75,0)</f>
        <v>69131199</v>
      </c>
      <c r="O748" s="273">
        <f>ROUND(Q73,0)</f>
        <v>40237613</v>
      </c>
      <c r="P748" s="273">
        <f>IF(Q76&gt;0,ROUND(Q76,0),0)</f>
        <v>40654</v>
      </c>
      <c r="Q748" s="273">
        <f>IF(Q77&gt;0,ROUND(Q77,0),0)</f>
        <v>0</v>
      </c>
      <c r="R748" s="273">
        <f>IF(Q78&gt;0,ROUND(Q78,0),0)</f>
        <v>5271</v>
      </c>
      <c r="S748" s="273">
        <f>IF(Q79&gt;0,ROUND(Q79,0),0)</f>
        <v>0</v>
      </c>
      <c r="T748" s="275">
        <f>IF(Q80&gt;0,ROUND(Q80,2),0)</f>
        <v>76.06</v>
      </c>
      <c r="U748" s="273"/>
      <c r="V748" s="274"/>
      <c r="W748" s="273"/>
      <c r="X748" s="273"/>
      <c r="Y748" s="273">
        <f t="shared" si="21"/>
        <v>14504757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" customHeight="1" x14ac:dyDescent="0.25">
      <c r="A749" s="209" t="str">
        <f>RIGHT($C$83,3)&amp;"*"&amp;RIGHT($C$82,4)&amp;"*"&amp;R$55&amp;"*"&amp;"A"</f>
        <v>001*2017*7040*A</v>
      </c>
      <c r="B749" s="273">
        <f>ROUND(R59,0)</f>
        <v>0</v>
      </c>
      <c r="C749" s="275">
        <f>ROUND(R60,2)</f>
        <v>23.2</v>
      </c>
      <c r="D749" s="273">
        <f>ROUND(R61,0)</f>
        <v>1864750</v>
      </c>
      <c r="E749" s="273">
        <f>ROUND(R62,0)</f>
        <v>145810</v>
      </c>
      <c r="F749" s="273">
        <f>ROUND(R63,0)</f>
        <v>174613</v>
      </c>
      <c r="G749" s="273">
        <f>ROUND(R64,0)</f>
        <v>4601828</v>
      </c>
      <c r="H749" s="273">
        <f>ROUND(R65,0)</f>
        <v>2925</v>
      </c>
      <c r="I749" s="273">
        <f>ROUND(R66,0)</f>
        <v>838990</v>
      </c>
      <c r="J749" s="273">
        <f>ROUND(R67,0)</f>
        <v>51795</v>
      </c>
      <c r="K749" s="273">
        <f>ROUND(R68,0)</f>
        <v>0</v>
      </c>
      <c r="L749" s="273">
        <f>ROUND(R69,0)</f>
        <v>30729</v>
      </c>
      <c r="M749" s="273">
        <f>ROUND(R70,0)</f>
        <v>0</v>
      </c>
      <c r="N749" s="273">
        <f>ROUND(R75,0)</f>
        <v>223018736</v>
      </c>
      <c r="O749" s="273">
        <f>ROUND(R73,0)</f>
        <v>143411976</v>
      </c>
      <c r="P749" s="273">
        <f>IF(R76&gt;0,ROUND(R76,0),0)</f>
        <v>4542</v>
      </c>
      <c r="Q749" s="273">
        <f>IF(R77&gt;0,ROUND(R77,0),0)</f>
        <v>0</v>
      </c>
      <c r="R749" s="273">
        <f>IF(R78&gt;0,ROUND(R78,0),0)</f>
        <v>592</v>
      </c>
      <c r="S749" s="273">
        <f>IF(R79&gt;0,ROUND(R79,0),0)</f>
        <v>0</v>
      </c>
      <c r="T749" s="275">
        <f>IF(R80&gt;0,ROUND(R80,2),0)</f>
        <v>0.06</v>
      </c>
      <c r="U749" s="273"/>
      <c r="V749" s="274"/>
      <c r="W749" s="273"/>
      <c r="X749" s="273"/>
      <c r="Y749" s="273">
        <f t="shared" si="21"/>
        <v>10252028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" customHeight="1" x14ac:dyDescent="0.25">
      <c r="A750" s="209" t="str">
        <f>RIGHT($C$83,3)&amp;"*"&amp;RIGHT($C$82,4)&amp;"*"&amp;S$55&amp;"*"&amp;"A"</f>
        <v>001*2017*7050*A</v>
      </c>
      <c r="B750" s="273"/>
      <c r="C750" s="275">
        <f>ROUND(S60,2)</f>
        <v>70.739999999999995</v>
      </c>
      <c r="D750" s="273">
        <f>ROUND(S61,0)</f>
        <v>4512100</v>
      </c>
      <c r="E750" s="273">
        <f>ROUND(S62,0)</f>
        <v>352812</v>
      </c>
      <c r="F750" s="273">
        <f>ROUND(S63,0)</f>
        <v>225767</v>
      </c>
      <c r="G750" s="273">
        <f>ROUND(S64,0)</f>
        <v>59748644</v>
      </c>
      <c r="H750" s="273">
        <f>ROUND(S65,0)</f>
        <v>2213</v>
      </c>
      <c r="I750" s="273">
        <f>ROUND(S66,0)</f>
        <v>2926106</v>
      </c>
      <c r="J750" s="273">
        <f>ROUND(S67,0)</f>
        <v>269321</v>
      </c>
      <c r="K750" s="273">
        <f>ROUND(S68,0)</f>
        <v>3861938</v>
      </c>
      <c r="L750" s="273">
        <f>ROUND(S69,0)</f>
        <v>38919</v>
      </c>
      <c r="M750" s="273">
        <f>ROUND(S70,0)</f>
        <v>0</v>
      </c>
      <c r="N750" s="273">
        <f>ROUND(S75,0)</f>
        <v>215942977</v>
      </c>
      <c r="O750" s="273">
        <f>ROUND(S73,0)</f>
        <v>171726217</v>
      </c>
      <c r="P750" s="273">
        <f>IF(S76&gt;0,ROUND(S76,0),0)</f>
        <v>23615</v>
      </c>
      <c r="Q750" s="273">
        <f>IF(S77&gt;0,ROUND(S77,0),0)</f>
        <v>0</v>
      </c>
      <c r="R750" s="273">
        <f>IF(S78&gt;0,ROUND(S78,0),0)</f>
        <v>3079</v>
      </c>
      <c r="S750" s="273">
        <f>IF(S79&gt;0,ROUND(S79,0),0)</f>
        <v>0</v>
      </c>
      <c r="T750" s="275">
        <f>IF(S80&gt;0,ROUND(S80,2),0)</f>
        <v>0.03</v>
      </c>
      <c r="U750" s="273"/>
      <c r="V750" s="274"/>
      <c r="W750" s="273"/>
      <c r="X750" s="273"/>
      <c r="Y750" s="273">
        <f t="shared" si="21"/>
        <v>48199198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" customHeight="1" x14ac:dyDescent="0.25">
      <c r="A751" s="209" t="str">
        <f>RIGHT($C$83,3)&amp;"*"&amp;RIGHT($C$82,4)&amp;"*"&amp;T$55&amp;"*"&amp;"A"</f>
        <v>001*2017*7060*A</v>
      </c>
      <c r="B751" s="273"/>
      <c r="C751" s="275">
        <f>ROUND(T60,2)</f>
        <v>24.52</v>
      </c>
      <c r="D751" s="273">
        <f>ROUND(T61,0)</f>
        <v>2850762</v>
      </c>
      <c r="E751" s="273">
        <f>ROUND(T62,0)</f>
        <v>222908</v>
      </c>
      <c r="F751" s="273">
        <f>ROUND(T63,0)</f>
        <v>0</v>
      </c>
      <c r="G751" s="273">
        <f>ROUND(T64,0)</f>
        <v>847789</v>
      </c>
      <c r="H751" s="273">
        <f>ROUND(T65,0)</f>
        <v>0</v>
      </c>
      <c r="I751" s="273">
        <f>ROUND(T66,0)</f>
        <v>54</v>
      </c>
      <c r="J751" s="273">
        <f>ROUND(T67,0)</f>
        <v>16883</v>
      </c>
      <c r="K751" s="273">
        <f>ROUND(T68,0)</f>
        <v>0</v>
      </c>
      <c r="L751" s="273">
        <f>ROUND(T69,0)</f>
        <v>2859</v>
      </c>
      <c r="M751" s="273">
        <f>ROUND(T70,0)</f>
        <v>0</v>
      </c>
      <c r="N751" s="273">
        <f>ROUND(T75,0)</f>
        <v>9555892</v>
      </c>
      <c r="O751" s="273">
        <f>ROUND(T73,0)</f>
        <v>9260464</v>
      </c>
      <c r="P751" s="273">
        <f>IF(T76&gt;0,ROUND(T76,0),0)</f>
        <v>1480</v>
      </c>
      <c r="Q751" s="273">
        <f>IF(T77&gt;0,ROUND(T77,0),0)</f>
        <v>0</v>
      </c>
      <c r="R751" s="273">
        <f>IF(T78&gt;0,ROUND(T78,0),0)</f>
        <v>189</v>
      </c>
      <c r="S751" s="273">
        <f>IF(T79&gt;0,ROUND(T79,0),0)</f>
        <v>0</v>
      </c>
      <c r="T751" s="275">
        <f>IF(T80&gt;0,ROUND(T80,2),0)</f>
        <v>20.64</v>
      </c>
      <c r="U751" s="273"/>
      <c r="V751" s="274"/>
      <c r="W751" s="273"/>
      <c r="X751" s="273"/>
      <c r="Y751" s="273">
        <f t="shared" si="21"/>
        <v>2867781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" customHeight="1" x14ac:dyDescent="0.25">
      <c r="A752" s="209" t="str">
        <f>RIGHT($C$83,3)&amp;"*"&amp;RIGHT($C$82,4)&amp;"*"&amp;U$55&amp;"*"&amp;"A"</f>
        <v>001*2017*7070*A</v>
      </c>
      <c r="B752" s="273">
        <f>ROUND(U59,0)</f>
        <v>0</v>
      </c>
      <c r="C752" s="275">
        <f>ROUND(U60,2)</f>
        <v>8.11</v>
      </c>
      <c r="D752" s="273">
        <f>ROUND(U61,0)</f>
        <v>1022579</v>
      </c>
      <c r="E752" s="273">
        <f>ROUND(U62,0)</f>
        <v>79958</v>
      </c>
      <c r="F752" s="273">
        <f>ROUND(U63,0)</f>
        <v>2627823</v>
      </c>
      <c r="G752" s="273">
        <f>ROUND(U64,0)</f>
        <v>8253284</v>
      </c>
      <c r="H752" s="273">
        <f>ROUND(U65,0)</f>
        <v>43105</v>
      </c>
      <c r="I752" s="273">
        <f>ROUND(U66,0)</f>
        <v>27176290</v>
      </c>
      <c r="J752" s="273">
        <f>ROUND(U67,0)</f>
        <v>237728</v>
      </c>
      <c r="K752" s="273">
        <f>ROUND(U68,0)</f>
        <v>107482</v>
      </c>
      <c r="L752" s="273">
        <f>ROUND(U69,0)</f>
        <v>49430</v>
      </c>
      <c r="M752" s="273">
        <f>ROUND(U70,0)</f>
        <v>0</v>
      </c>
      <c r="N752" s="273">
        <f>ROUND(U75,0)</f>
        <v>203726155</v>
      </c>
      <c r="O752" s="273">
        <f>ROUND(U73,0)</f>
        <v>130077398</v>
      </c>
      <c r="P752" s="273">
        <f>IF(U76&gt;0,ROUND(U76,0),0)</f>
        <v>20845</v>
      </c>
      <c r="Q752" s="273">
        <f>IF(U77&gt;0,ROUND(U77,0),0)</f>
        <v>0</v>
      </c>
      <c r="R752" s="273">
        <f>IF(U78&gt;0,ROUND(U78,0),0)</f>
        <v>2650</v>
      </c>
      <c r="S752" s="273">
        <f>IF(U79&gt;0,ROUND(U79,0),0)</f>
        <v>0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28769919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" customHeight="1" x14ac:dyDescent="0.25">
      <c r="A753" s="209" t="str">
        <f>RIGHT($C$83,3)&amp;"*"&amp;RIGHT($C$82,4)&amp;"*"&amp;V$55&amp;"*"&amp;"A"</f>
        <v>001*2017*7110*A</v>
      </c>
      <c r="B753" s="273">
        <f>ROUND(V59,0)</f>
        <v>0</v>
      </c>
      <c r="C753" s="275">
        <f>ROUND(V60,2)</f>
        <v>22.08</v>
      </c>
      <c r="D753" s="273">
        <f>ROUND(V61,0)</f>
        <v>1488139</v>
      </c>
      <c r="E753" s="273">
        <f>ROUND(V62,0)</f>
        <v>116361</v>
      </c>
      <c r="F753" s="273">
        <f>ROUND(V63,0)</f>
        <v>215254</v>
      </c>
      <c r="G753" s="273">
        <f>ROUND(V64,0)</f>
        <v>1694989</v>
      </c>
      <c r="H753" s="273">
        <f>ROUND(V65,0)</f>
        <v>353</v>
      </c>
      <c r="I753" s="273">
        <f>ROUND(V66,0)</f>
        <v>214028</v>
      </c>
      <c r="J753" s="273">
        <f>ROUND(V67,0)</f>
        <v>62815</v>
      </c>
      <c r="K753" s="273">
        <f>ROUND(V68,0)</f>
        <v>19967</v>
      </c>
      <c r="L753" s="273">
        <f>ROUND(V69,0)</f>
        <v>4321</v>
      </c>
      <c r="M753" s="273">
        <f>ROUND(V70,0)</f>
        <v>37104</v>
      </c>
      <c r="N753" s="273">
        <f>ROUND(V75,0)</f>
        <v>54460437</v>
      </c>
      <c r="O753" s="273">
        <f>ROUND(V73,0)</f>
        <v>33323999</v>
      </c>
      <c r="P753" s="273">
        <f>IF(V76&gt;0,ROUND(V76,0),0)</f>
        <v>5508</v>
      </c>
      <c r="Q753" s="273">
        <f>IF(V77&gt;0,ROUND(V77,0),0)</f>
        <v>0</v>
      </c>
      <c r="R753" s="273">
        <f>IF(V78&gt;0,ROUND(V78,0),0)</f>
        <v>654</v>
      </c>
      <c r="S753" s="273">
        <f>IF(V79&gt;0,ROUND(V79,0),0)</f>
        <v>0</v>
      </c>
      <c r="T753" s="275">
        <f>IF(V80&gt;0,ROUND(V80,2),0)</f>
        <v>2.4700000000000002</v>
      </c>
      <c r="U753" s="273"/>
      <c r="V753" s="274"/>
      <c r="W753" s="273"/>
      <c r="X753" s="273"/>
      <c r="Y753" s="273">
        <f t="shared" si="21"/>
        <v>3984177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" customHeight="1" x14ac:dyDescent="0.25">
      <c r="A754" s="209" t="str">
        <f>RIGHT($C$83,3)&amp;"*"&amp;RIGHT($C$82,4)&amp;"*"&amp;W$55&amp;"*"&amp;"A"</f>
        <v>001*2017*7120*A</v>
      </c>
      <c r="B754" s="273">
        <f>ROUND(W59,0)</f>
        <v>0</v>
      </c>
      <c r="C754" s="275">
        <f>ROUND(W60,2)</f>
        <v>8.4700000000000006</v>
      </c>
      <c r="D754" s="273">
        <f>ROUND(W61,0)</f>
        <v>935775</v>
      </c>
      <c r="E754" s="273">
        <f>ROUND(W62,0)</f>
        <v>73171</v>
      </c>
      <c r="F754" s="273">
        <f>ROUND(W63,0)</f>
        <v>0</v>
      </c>
      <c r="G754" s="273">
        <f>ROUND(W64,0)</f>
        <v>145443</v>
      </c>
      <c r="H754" s="273">
        <f>ROUND(W65,0)</f>
        <v>0</v>
      </c>
      <c r="I754" s="273">
        <f>ROUND(W66,0)</f>
        <v>293831</v>
      </c>
      <c r="J754" s="273">
        <f>ROUND(W67,0)</f>
        <v>0</v>
      </c>
      <c r="K754" s="273">
        <f>ROUND(W68,0)</f>
        <v>0</v>
      </c>
      <c r="L754" s="273">
        <f>ROUND(W69,0)</f>
        <v>2355</v>
      </c>
      <c r="M754" s="273">
        <f>ROUND(W70,0)</f>
        <v>0</v>
      </c>
      <c r="N754" s="273">
        <f>ROUND(W75,0)</f>
        <v>12101344</v>
      </c>
      <c r="O754" s="273">
        <f>ROUND(W73,0)</f>
        <v>4980529</v>
      </c>
      <c r="P754" s="273">
        <f>IF(W76&gt;0,ROUND(W76,0),0)</f>
        <v>0</v>
      </c>
      <c r="Q754" s="273">
        <f>IF(W77&gt;0,ROUND(W77,0),0)</f>
        <v>0</v>
      </c>
      <c r="R754" s="273">
        <f>IF(W78&gt;0,ROUND(W78,0),0)</f>
        <v>0</v>
      </c>
      <c r="S754" s="273">
        <f>IF(W79&gt;0,ROUND(W79,0),0)</f>
        <v>0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1106594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" customHeight="1" x14ac:dyDescent="0.25">
      <c r="A755" s="209" t="str">
        <f>RIGHT($C$83,3)&amp;"*"&amp;RIGHT($C$82,4)&amp;"*"&amp;X$55&amp;"*"&amp;"A"</f>
        <v>001*2017*7130*A</v>
      </c>
      <c r="B755" s="273">
        <f>ROUND(X59,0)</f>
        <v>0</v>
      </c>
      <c r="C755" s="275">
        <f>ROUND(X60,2)</f>
        <v>23.7</v>
      </c>
      <c r="D755" s="273">
        <f>ROUND(X61,0)</f>
        <v>2410841</v>
      </c>
      <c r="E755" s="273">
        <f>ROUND(X62,0)</f>
        <v>188510</v>
      </c>
      <c r="F755" s="273">
        <f>ROUND(X63,0)</f>
        <v>235</v>
      </c>
      <c r="G755" s="273">
        <f>ROUND(X64,0)</f>
        <v>508150</v>
      </c>
      <c r="H755" s="273">
        <f>ROUND(X65,0)</f>
        <v>976</v>
      </c>
      <c r="I755" s="273">
        <f>ROUND(X66,0)</f>
        <v>1280468</v>
      </c>
      <c r="J755" s="273">
        <f>ROUND(X67,0)</f>
        <v>0</v>
      </c>
      <c r="K755" s="273">
        <f>ROUND(X68,0)</f>
        <v>0</v>
      </c>
      <c r="L755" s="273">
        <f>ROUND(X69,0)</f>
        <v>17349</v>
      </c>
      <c r="M755" s="273">
        <f>ROUND(X70,0)</f>
        <v>1015606</v>
      </c>
      <c r="N755" s="273">
        <f>ROUND(X75,0)</f>
        <v>45596676</v>
      </c>
      <c r="O755" s="273">
        <f>ROUND(X73,0)</f>
        <v>20542710</v>
      </c>
      <c r="P755" s="273">
        <f>IF(X76&gt;0,ROUND(X76,0),0)</f>
        <v>0</v>
      </c>
      <c r="Q755" s="273">
        <f>IF(X77&gt;0,ROUND(X77,0),0)</f>
        <v>0</v>
      </c>
      <c r="R755" s="273">
        <f>IF(X78&gt;0,ROUND(X78,0),0)</f>
        <v>0</v>
      </c>
      <c r="S755" s="273">
        <f>IF(X79&gt;0,ROUND(X79,0),0)</f>
        <v>0</v>
      </c>
      <c r="T755" s="275">
        <f>IF(X80&gt;0,ROUND(X80,2),0)</f>
        <v>0.05</v>
      </c>
      <c r="U755" s="273"/>
      <c r="V755" s="274"/>
      <c r="W755" s="273"/>
      <c r="X755" s="273"/>
      <c r="Y755" s="273">
        <f t="shared" si="21"/>
        <v>3021680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" customHeight="1" x14ac:dyDescent="0.25">
      <c r="A756" s="209" t="str">
        <f>RIGHT($C$83,3)&amp;"*"&amp;RIGHT($C$82,4)&amp;"*"&amp;Y$55&amp;"*"&amp;"A"</f>
        <v>001*2017*7140*A</v>
      </c>
      <c r="B756" s="273">
        <f>ROUND(Y59,0)</f>
        <v>0</v>
      </c>
      <c r="C756" s="275">
        <f>ROUND(Y60,2)</f>
        <v>148.16999999999999</v>
      </c>
      <c r="D756" s="273">
        <f>ROUND(Y61,0)</f>
        <v>12832030</v>
      </c>
      <c r="E756" s="273">
        <f>ROUND(Y62,0)</f>
        <v>1003369</v>
      </c>
      <c r="F756" s="273">
        <f>ROUND(Y63,0)</f>
        <v>3276297</v>
      </c>
      <c r="G756" s="273">
        <f>ROUND(Y64,0)</f>
        <v>3555607</v>
      </c>
      <c r="H756" s="273">
        <f>ROUND(Y65,0)</f>
        <v>7984</v>
      </c>
      <c r="I756" s="273">
        <f>ROUND(Y66,0)</f>
        <v>2828613</v>
      </c>
      <c r="J756" s="273">
        <f>ROUND(Y67,0)</f>
        <v>878255</v>
      </c>
      <c r="K756" s="273">
        <f>ROUND(Y68,0)</f>
        <v>2257490</v>
      </c>
      <c r="L756" s="273">
        <f>ROUND(Y69,0)</f>
        <v>112694</v>
      </c>
      <c r="M756" s="273">
        <f>ROUND(Y70,0)</f>
        <v>181753</v>
      </c>
      <c r="N756" s="273">
        <f>ROUND(Y75,0)</f>
        <v>171033345</v>
      </c>
      <c r="O756" s="273">
        <f>ROUND(Y73,0)</f>
        <v>75670827</v>
      </c>
      <c r="P756" s="273">
        <f>IF(Y76&gt;0,ROUND(Y76,0),0)</f>
        <v>77009</v>
      </c>
      <c r="Q756" s="273">
        <f>IF(Y77&gt;0,ROUND(Y77,0),0)</f>
        <v>0</v>
      </c>
      <c r="R756" s="273">
        <f>IF(Y78&gt;0,ROUND(Y78,0),0)</f>
        <v>9598</v>
      </c>
      <c r="S756" s="273">
        <f>IF(Y79&gt;0,ROUND(Y79,0),0)</f>
        <v>0</v>
      </c>
      <c r="T756" s="275">
        <f>IF(Y80&gt;0,ROUND(Y80,2),0)</f>
        <v>6.98</v>
      </c>
      <c r="U756" s="273"/>
      <c r="V756" s="274"/>
      <c r="W756" s="273"/>
      <c r="X756" s="273"/>
      <c r="Y756" s="273">
        <f t="shared" si="21"/>
        <v>25820560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" customHeight="1" x14ac:dyDescent="0.25">
      <c r="A757" s="209" t="str">
        <f>RIGHT($C$83,3)&amp;"*"&amp;RIGHT($C$82,4)&amp;"*"&amp;Z$55&amp;"*"&amp;"A"</f>
        <v>001*2017*7150*A</v>
      </c>
      <c r="B757" s="273">
        <f>ROUND(Z59,0)</f>
        <v>0</v>
      </c>
      <c r="C757" s="275">
        <f>ROUND(Z60,2)</f>
        <v>322.74</v>
      </c>
      <c r="D757" s="273">
        <f>ROUND(Z61,0)</f>
        <v>40665010</v>
      </c>
      <c r="E757" s="273">
        <f>ROUND(Z62,0)</f>
        <v>3179700</v>
      </c>
      <c r="F757" s="273">
        <f>ROUND(Z63,0)</f>
        <v>1606785</v>
      </c>
      <c r="G757" s="273">
        <f>ROUND(Z64,0)</f>
        <v>2656658</v>
      </c>
      <c r="H757" s="273">
        <f>ROUND(Z65,0)</f>
        <v>132531</v>
      </c>
      <c r="I757" s="273">
        <f>ROUND(Z66,0)</f>
        <v>4936530</v>
      </c>
      <c r="J757" s="273">
        <f>ROUND(Z67,0)</f>
        <v>1660038</v>
      </c>
      <c r="K757" s="273">
        <f>ROUND(Z68,0)</f>
        <v>8322363</v>
      </c>
      <c r="L757" s="273">
        <f>ROUND(Z69,0)</f>
        <v>1500979</v>
      </c>
      <c r="M757" s="273">
        <f>ROUND(Z70,0)</f>
        <v>4196205</v>
      </c>
      <c r="N757" s="273">
        <f>ROUND(Z75,0)</f>
        <v>152973739</v>
      </c>
      <c r="O757" s="273">
        <f>ROUND(Z73,0)</f>
        <v>2036624</v>
      </c>
      <c r="P757" s="273">
        <f>IF(Z76&gt;0,ROUND(Z76,0),0)</f>
        <v>145559</v>
      </c>
      <c r="Q757" s="273">
        <f>IF(Z77&gt;0,ROUND(Z77,0),0)</f>
        <v>0</v>
      </c>
      <c r="R757" s="273">
        <f>IF(Z78&gt;0,ROUND(Z78,0),0)</f>
        <v>18813</v>
      </c>
      <c r="S757" s="273">
        <f>IF(Z79&gt;0,ROUND(Z79,0),0)</f>
        <v>0</v>
      </c>
      <c r="T757" s="275">
        <f>IF(Z80&gt;0,ROUND(Z80,2),0)</f>
        <v>97.88</v>
      </c>
      <c r="U757" s="273"/>
      <c r="V757" s="274"/>
      <c r="W757" s="273"/>
      <c r="X757" s="273"/>
      <c r="Y757" s="273">
        <f t="shared" si="21"/>
        <v>51508438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" customHeight="1" x14ac:dyDescent="0.25">
      <c r="A758" s="209" t="str">
        <f>RIGHT($C$83,3)&amp;"*"&amp;RIGHT($C$82,4)&amp;"*"&amp;AA$55&amp;"*"&amp;"A"</f>
        <v>001*2017*7160*A</v>
      </c>
      <c r="B758" s="273">
        <f>ROUND(AA59,0)</f>
        <v>0</v>
      </c>
      <c r="C758" s="275">
        <f>ROUND(AA60,2)</f>
        <v>5.76</v>
      </c>
      <c r="D758" s="273">
        <f>ROUND(AA61,0)</f>
        <v>705159</v>
      </c>
      <c r="E758" s="273">
        <f>ROUND(AA62,0)</f>
        <v>55138</v>
      </c>
      <c r="F758" s="273">
        <f>ROUND(AA63,0)</f>
        <v>195</v>
      </c>
      <c r="G758" s="273">
        <f>ROUND(AA64,0)</f>
        <v>1728712</v>
      </c>
      <c r="H758" s="273">
        <f>ROUND(AA65,0)</f>
        <v>0</v>
      </c>
      <c r="I758" s="273">
        <f>ROUND(AA66,0)</f>
        <v>134286</v>
      </c>
      <c r="J758" s="273">
        <f>ROUND(AA67,0)</f>
        <v>48448</v>
      </c>
      <c r="K758" s="273">
        <f>ROUND(AA68,0)</f>
        <v>0</v>
      </c>
      <c r="L758" s="273">
        <f>ROUND(AA69,0)</f>
        <v>5105</v>
      </c>
      <c r="M758" s="273">
        <f>ROUND(AA70,0)</f>
        <v>0</v>
      </c>
      <c r="N758" s="273">
        <f>ROUND(AA75,0)</f>
        <v>11267389</v>
      </c>
      <c r="O758" s="273">
        <f>ROUND(AA73,0)</f>
        <v>2937498</v>
      </c>
      <c r="P758" s="273">
        <f>IF(AA76&gt;0,ROUND(AA76,0),0)</f>
        <v>4248</v>
      </c>
      <c r="Q758" s="273">
        <f>IF(AA77&gt;0,ROUND(AA77,0),0)</f>
        <v>0</v>
      </c>
      <c r="R758" s="273">
        <f>IF(AA78&gt;0,ROUND(AA78,0),0)</f>
        <v>554</v>
      </c>
      <c r="S758" s="273">
        <f>IF(AA79&gt;0,ROUND(AA79,0),0)</f>
        <v>0</v>
      </c>
      <c r="T758" s="275">
        <f>IF(AA80&gt;0,ROUND(AA80,2),0)</f>
        <v>0</v>
      </c>
      <c r="U758" s="273"/>
      <c r="V758" s="274"/>
      <c r="W758" s="273"/>
      <c r="X758" s="273"/>
      <c r="Y758" s="273">
        <f t="shared" si="21"/>
        <v>2161921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" customHeight="1" x14ac:dyDescent="0.25">
      <c r="A759" s="209" t="str">
        <f>RIGHT($C$83,3)&amp;"*"&amp;RIGHT($C$82,4)&amp;"*"&amp;AB$55&amp;"*"&amp;"A"</f>
        <v>001*2017*7170*A</v>
      </c>
      <c r="B759" s="273"/>
      <c r="C759" s="275">
        <f>ROUND(AB60,2)</f>
        <v>144.88</v>
      </c>
      <c r="D759" s="273">
        <f>ROUND(AB61,0)</f>
        <v>15288987</v>
      </c>
      <c r="E759" s="273">
        <f>ROUND(AB62,0)</f>
        <v>1195485</v>
      </c>
      <c r="F759" s="273">
        <f>ROUND(AB63,0)</f>
        <v>140743</v>
      </c>
      <c r="G759" s="273">
        <f>ROUND(AB64,0)</f>
        <v>90936268</v>
      </c>
      <c r="H759" s="273">
        <f>ROUND(AB65,0)</f>
        <v>3069</v>
      </c>
      <c r="I759" s="273">
        <f>ROUND(AB66,0)</f>
        <v>453969</v>
      </c>
      <c r="J759" s="273">
        <f>ROUND(AB67,0)</f>
        <v>261469</v>
      </c>
      <c r="K759" s="273">
        <f>ROUND(AB68,0)</f>
        <v>1651928</v>
      </c>
      <c r="L759" s="273">
        <f>ROUND(AB69,0)</f>
        <v>178848</v>
      </c>
      <c r="M759" s="273">
        <f>ROUND(AB70,0)</f>
        <v>1125269</v>
      </c>
      <c r="N759" s="273">
        <f>ROUND(AB75,0)</f>
        <v>804449251</v>
      </c>
      <c r="O759" s="273">
        <f>ROUND(AB73,0)</f>
        <v>196710942</v>
      </c>
      <c r="P759" s="273">
        <f>IF(AB76&gt;0,ROUND(AB76,0),0)</f>
        <v>22927</v>
      </c>
      <c r="Q759" s="273">
        <f>IF(AB77&gt;0,ROUND(AB77,0),0)</f>
        <v>0</v>
      </c>
      <c r="R759" s="273">
        <f>IF(AB78&gt;0,ROUND(AB78,0),0)</f>
        <v>2886</v>
      </c>
      <c r="S759" s="273">
        <f>IF(AB79&gt;0,ROUND(AB79,0),0)</f>
        <v>0</v>
      </c>
      <c r="T759" s="275">
        <f>IF(AB80&gt;0,ROUND(AB80,2),0)</f>
        <v>0.05</v>
      </c>
      <c r="U759" s="273"/>
      <c r="V759" s="274"/>
      <c r="W759" s="273"/>
      <c r="X759" s="273"/>
      <c r="Y759" s="273">
        <f t="shared" si="21"/>
        <v>83695912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" customHeight="1" x14ac:dyDescent="0.25">
      <c r="A760" s="209" t="str">
        <f>RIGHT($C$83,3)&amp;"*"&amp;RIGHT($C$82,4)&amp;"*"&amp;AC$55&amp;"*"&amp;"A"</f>
        <v>001*2017*7180*A</v>
      </c>
      <c r="B760" s="273">
        <f>ROUND(AC59,0)</f>
        <v>0</v>
      </c>
      <c r="C760" s="275">
        <f>ROUND(AC60,2)</f>
        <v>74.760000000000005</v>
      </c>
      <c r="D760" s="273">
        <f>ROUND(AC61,0)</f>
        <v>7031577</v>
      </c>
      <c r="E760" s="273">
        <f>ROUND(AC62,0)</f>
        <v>549817</v>
      </c>
      <c r="F760" s="273">
        <f>ROUND(AC63,0)</f>
        <v>20851</v>
      </c>
      <c r="G760" s="273">
        <f>ROUND(AC64,0)</f>
        <v>1320520</v>
      </c>
      <c r="H760" s="273">
        <f>ROUND(AC65,0)</f>
        <v>5446</v>
      </c>
      <c r="I760" s="273">
        <f>ROUND(AC66,0)</f>
        <v>478996</v>
      </c>
      <c r="J760" s="273">
        <f>ROUND(AC67,0)</f>
        <v>48969</v>
      </c>
      <c r="K760" s="273">
        <f>ROUND(AC68,0)</f>
        <v>33455</v>
      </c>
      <c r="L760" s="273">
        <f>ROUND(AC69,0)</f>
        <v>24757</v>
      </c>
      <c r="M760" s="273">
        <f>ROUND(AC70,0)</f>
        <v>0</v>
      </c>
      <c r="N760" s="273">
        <f>ROUND(AC75,0)</f>
        <v>114333728</v>
      </c>
      <c r="O760" s="273">
        <f>ROUND(AC73,0)</f>
        <v>109960690</v>
      </c>
      <c r="P760" s="273">
        <f>IF(AC76&gt;0,ROUND(AC76,0),0)</f>
        <v>4294</v>
      </c>
      <c r="Q760" s="273">
        <f>IF(AC77&gt;0,ROUND(AC77,0),0)</f>
        <v>0</v>
      </c>
      <c r="R760" s="273">
        <f>IF(AC78&gt;0,ROUND(AC78,0),0)</f>
        <v>560</v>
      </c>
      <c r="S760" s="273">
        <f>IF(AC79&gt;0,ROUND(AC79,0),0)</f>
        <v>0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8523097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" customHeight="1" x14ac:dyDescent="0.25">
      <c r="A761" s="209" t="str">
        <f>RIGHT($C$83,3)&amp;"*"&amp;RIGHT($C$82,4)&amp;"*"&amp;AD$55&amp;"*"&amp;"A"</f>
        <v>001*2017*7190*A</v>
      </c>
      <c r="B761" s="273">
        <f>ROUND(AD59,0)</f>
        <v>0</v>
      </c>
      <c r="C761" s="275">
        <f>ROUND(AD60,2)</f>
        <v>16.72</v>
      </c>
      <c r="D761" s="273">
        <f>ROUND(AD61,0)</f>
        <v>2021399</v>
      </c>
      <c r="E761" s="273">
        <f>ROUND(AD62,0)</f>
        <v>158058</v>
      </c>
      <c r="F761" s="273">
        <f>ROUND(AD63,0)</f>
        <v>43200</v>
      </c>
      <c r="G761" s="273">
        <f>ROUND(AD64,0)</f>
        <v>190267</v>
      </c>
      <c r="H761" s="273">
        <f>ROUND(AD65,0)</f>
        <v>1489</v>
      </c>
      <c r="I761" s="273">
        <f>ROUND(AD66,0)</f>
        <v>-465619</v>
      </c>
      <c r="J761" s="273">
        <f>ROUND(AD67,0)</f>
        <v>41841</v>
      </c>
      <c r="K761" s="273">
        <f>ROUND(AD68,0)</f>
        <v>0</v>
      </c>
      <c r="L761" s="273">
        <f>ROUND(AD69,0)</f>
        <v>1318</v>
      </c>
      <c r="M761" s="273">
        <f>ROUND(AD70,0)</f>
        <v>0</v>
      </c>
      <c r="N761" s="273">
        <f>ROUND(AD75,0)</f>
        <v>11721100</v>
      </c>
      <c r="O761" s="273">
        <f>ROUND(AD73,0)</f>
        <v>11313876</v>
      </c>
      <c r="P761" s="273">
        <f>IF(AD76&gt;0,ROUND(AD76,0),0)</f>
        <v>3669</v>
      </c>
      <c r="Q761" s="273">
        <f>IF(AD77&gt;0,ROUND(AD77,0),0)</f>
        <v>0</v>
      </c>
      <c r="R761" s="273">
        <f>IF(AD78&gt;0,ROUND(AD78,0),0)</f>
        <v>478</v>
      </c>
      <c r="S761" s="273">
        <f>IF(AD79&gt;0,ROUND(AD79,0),0)</f>
        <v>0</v>
      </c>
      <c r="T761" s="275">
        <f>IF(AD80&gt;0,ROUND(AD80,2),0)</f>
        <v>12.86</v>
      </c>
      <c r="U761" s="273"/>
      <c r="V761" s="274"/>
      <c r="W761" s="273"/>
      <c r="X761" s="273"/>
      <c r="Y761" s="273">
        <f t="shared" si="21"/>
        <v>1910181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" customHeight="1" x14ac:dyDescent="0.25">
      <c r="A762" s="209" t="str">
        <f>RIGHT($C$83,3)&amp;"*"&amp;RIGHT($C$82,4)&amp;"*"&amp;AE$55&amp;"*"&amp;"A"</f>
        <v>001*2017*7200*A</v>
      </c>
      <c r="B762" s="273">
        <f>ROUND(AE59,0)</f>
        <v>0</v>
      </c>
      <c r="C762" s="275">
        <f>ROUND(AE60,2)</f>
        <v>84.88</v>
      </c>
      <c r="D762" s="273">
        <f>ROUND(AE61,0)</f>
        <v>7614751</v>
      </c>
      <c r="E762" s="273">
        <f>ROUND(AE62,0)</f>
        <v>595417</v>
      </c>
      <c r="F762" s="273">
        <f>ROUND(AE63,0)</f>
        <v>60</v>
      </c>
      <c r="G762" s="273">
        <f>ROUND(AE64,0)</f>
        <v>48460</v>
      </c>
      <c r="H762" s="273">
        <f>ROUND(AE65,0)</f>
        <v>1696</v>
      </c>
      <c r="I762" s="273">
        <f>ROUND(AE66,0)</f>
        <v>29472</v>
      </c>
      <c r="J762" s="273">
        <f>ROUND(AE67,0)</f>
        <v>179996</v>
      </c>
      <c r="K762" s="273">
        <f>ROUND(AE68,0)</f>
        <v>966523</v>
      </c>
      <c r="L762" s="273">
        <f>ROUND(AE69,0)</f>
        <v>57093</v>
      </c>
      <c r="M762" s="273">
        <f>ROUND(AE70,0)</f>
        <v>13032</v>
      </c>
      <c r="N762" s="273">
        <f>ROUND(AE75,0)</f>
        <v>49425855</v>
      </c>
      <c r="O762" s="273">
        <f>ROUND(AE73,0)</f>
        <v>42198933</v>
      </c>
      <c r="P762" s="273">
        <f>IF(AE76&gt;0,ROUND(AE76,0),0)</f>
        <v>15783</v>
      </c>
      <c r="Q762" s="273">
        <f>IF(AE77&gt;0,ROUND(AE77,0),0)</f>
        <v>0</v>
      </c>
      <c r="R762" s="273">
        <f>IF(AE78&gt;0,ROUND(AE78,0),0)</f>
        <v>1932</v>
      </c>
      <c r="S762" s="273">
        <f>IF(AE79&gt;0,ROUND(AE79,0),0)</f>
        <v>0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7876922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" customHeight="1" x14ac:dyDescent="0.25">
      <c r="A763" s="209" t="str">
        <f>RIGHT($C$83,3)&amp;"*"&amp;RIGHT($C$82,4)&amp;"*"&amp;AF$55&amp;"*"&amp;"A"</f>
        <v>001*2017*7220*A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" customHeight="1" x14ac:dyDescent="0.25">
      <c r="A764" s="209" t="str">
        <f>RIGHT($C$83,3)&amp;"*"&amp;RIGHT($C$82,4)&amp;"*"&amp;AG$55&amp;"*"&amp;"A"</f>
        <v>001*2017*7230*A</v>
      </c>
      <c r="B764" s="273">
        <f>ROUND(AG59,0)</f>
        <v>0</v>
      </c>
      <c r="C764" s="275">
        <f>ROUND(AG60,2)</f>
        <v>139.19</v>
      </c>
      <c r="D764" s="273">
        <f>ROUND(AG61,0)</f>
        <v>12179937</v>
      </c>
      <c r="E764" s="273">
        <f>ROUND(AG62,0)</f>
        <v>952380</v>
      </c>
      <c r="F764" s="273">
        <f>ROUND(AG63,0)</f>
        <v>223200</v>
      </c>
      <c r="G764" s="273">
        <f>ROUND(AG64,0)</f>
        <v>1606627</v>
      </c>
      <c r="H764" s="273">
        <f>ROUND(AG65,0)</f>
        <v>3046</v>
      </c>
      <c r="I764" s="273">
        <f>ROUND(AG66,0)</f>
        <v>1355162</v>
      </c>
      <c r="J764" s="273">
        <f>ROUND(AG67,0)</f>
        <v>380517</v>
      </c>
      <c r="K764" s="273">
        <f>ROUND(AG68,0)</f>
        <v>641595</v>
      </c>
      <c r="L764" s="273">
        <f>ROUND(AG69,0)</f>
        <v>140717</v>
      </c>
      <c r="M764" s="273">
        <f>ROUND(AG70,0)</f>
        <v>4085</v>
      </c>
      <c r="N764" s="273">
        <f>ROUND(AG75,0)</f>
        <v>205148718</v>
      </c>
      <c r="O764" s="273">
        <f>ROUND(AG73,0)</f>
        <v>55941805</v>
      </c>
      <c r="P764" s="273">
        <f>IF(AG76&gt;0,ROUND(AG76,0),0)</f>
        <v>33365</v>
      </c>
      <c r="Q764" s="273">
        <f>IF(AG77&gt;0,ROUND(AG77,0),0)</f>
        <v>0</v>
      </c>
      <c r="R764" s="273">
        <f>IF(AG78&gt;0,ROUND(AG78,0),0)</f>
        <v>4042</v>
      </c>
      <c r="S764" s="273">
        <f>IF(AG79&gt;0,ROUND(AG79,0),0)</f>
        <v>0</v>
      </c>
      <c r="T764" s="275">
        <f>IF(AG80&gt;0,ROUND(AG80,2),0)</f>
        <v>74.61</v>
      </c>
      <c r="U764" s="273"/>
      <c r="V764" s="274"/>
      <c r="W764" s="273"/>
      <c r="X764" s="273"/>
      <c r="Y764" s="273">
        <f t="shared" si="21"/>
        <v>18782695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" customHeight="1" x14ac:dyDescent="0.25">
      <c r="A765" s="209" t="str">
        <f>RIGHT($C$83,3)&amp;"*"&amp;RIGHT($C$82,4)&amp;"*"&amp;AH$55&amp;"*"&amp;"A"</f>
        <v>001*2017*7240*A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" customHeight="1" x14ac:dyDescent="0.25">
      <c r="A766" s="209" t="str">
        <f>RIGHT($C$83,3)&amp;"*"&amp;RIGHT($C$82,4)&amp;"*"&amp;AI$55&amp;"*"&amp;"A"</f>
        <v>001*2017*7250*A</v>
      </c>
      <c r="B766" s="273">
        <f>ROUND(AI59,0)</f>
        <v>0</v>
      </c>
      <c r="C766" s="275">
        <f>ROUND(AI60,2)</f>
        <v>0</v>
      </c>
      <c r="D766" s="273">
        <f>ROUND(AI61,0)</f>
        <v>0</v>
      </c>
      <c r="E766" s="273">
        <f>ROUND(AI62,0)</f>
        <v>0</v>
      </c>
      <c r="F766" s="273">
        <f>ROUND(AI63,0)</f>
        <v>0</v>
      </c>
      <c r="G766" s="273">
        <f>ROUND(AI64,0)</f>
        <v>0</v>
      </c>
      <c r="H766" s="273">
        <f>ROUND(AI65,0)</f>
        <v>0</v>
      </c>
      <c r="I766" s="273">
        <f>ROUND(AI66,0)</f>
        <v>0</v>
      </c>
      <c r="J766" s="273">
        <f>ROUND(AI67,0)</f>
        <v>0</v>
      </c>
      <c r="K766" s="273">
        <f>ROUND(AI68,0)</f>
        <v>0</v>
      </c>
      <c r="L766" s="273">
        <f>ROUND(AI69,0)</f>
        <v>0</v>
      </c>
      <c r="M766" s="273">
        <f>ROUND(AI70,0)</f>
        <v>0</v>
      </c>
      <c r="N766" s="273">
        <f>ROUND(AI75,0)</f>
        <v>0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>
        <f t="shared" si="21"/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" customHeight="1" x14ac:dyDescent="0.25">
      <c r="A767" s="209" t="str">
        <f>RIGHT($C$83,3)&amp;"*"&amp;RIGHT($C$82,4)&amp;"*"&amp;AJ$55&amp;"*"&amp;"A"</f>
        <v>001*2017*7260*A</v>
      </c>
      <c r="B767" s="273">
        <f>ROUND(AJ59,0)</f>
        <v>0</v>
      </c>
      <c r="C767" s="275">
        <f>ROUND(AJ60,2)</f>
        <v>63.45</v>
      </c>
      <c r="D767" s="273">
        <f>ROUND(AJ61,0)</f>
        <v>5331369</v>
      </c>
      <c r="E767" s="273">
        <f>ROUND(AJ62,0)</f>
        <v>416873</v>
      </c>
      <c r="F767" s="273">
        <f>ROUND(AJ63,0)</f>
        <v>1367191</v>
      </c>
      <c r="G767" s="273">
        <f>ROUND(AJ64,0)</f>
        <v>141016</v>
      </c>
      <c r="H767" s="273">
        <f>ROUND(AJ65,0)</f>
        <v>2309</v>
      </c>
      <c r="I767" s="273">
        <f>ROUND(AJ66,0)</f>
        <v>646870</v>
      </c>
      <c r="J767" s="273">
        <f>ROUND(AJ67,0)</f>
        <v>207858</v>
      </c>
      <c r="K767" s="273">
        <f>ROUND(AJ68,0)</f>
        <v>710617</v>
      </c>
      <c r="L767" s="273">
        <f>ROUND(AJ69,0)</f>
        <v>39313</v>
      </c>
      <c r="M767" s="273">
        <f>ROUND(AJ70,0)</f>
        <v>25710</v>
      </c>
      <c r="N767" s="273">
        <f>ROUND(AJ75,0)</f>
        <v>90352035</v>
      </c>
      <c r="O767" s="273">
        <f>ROUND(AJ73,0)</f>
        <v>31116716</v>
      </c>
      <c r="P767" s="273">
        <f>IF(AJ76&gt;0,ROUND(AJ76,0),0)</f>
        <v>18226</v>
      </c>
      <c r="Q767" s="273">
        <f>IF(AJ77&gt;0,ROUND(AJ77,0),0)</f>
        <v>0</v>
      </c>
      <c r="R767" s="273">
        <f>IF(AJ78&gt;0,ROUND(AJ78,0),0)</f>
        <v>2016</v>
      </c>
      <c r="S767" s="273">
        <f>IF(AJ79&gt;0,ROUND(AJ79,0),0)</f>
        <v>0</v>
      </c>
      <c r="T767" s="275">
        <f>IF(AJ80&gt;0,ROUND(AJ80,2),0)</f>
        <v>28.38</v>
      </c>
      <c r="U767" s="273"/>
      <c r="V767" s="274"/>
      <c r="W767" s="273"/>
      <c r="X767" s="273"/>
      <c r="Y767" s="273">
        <f t="shared" si="21"/>
        <v>9100070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" customHeight="1" x14ac:dyDescent="0.25">
      <c r="A768" s="209" t="str">
        <f>RIGHT($C$83,3)&amp;"*"&amp;RIGHT($C$82,4)&amp;"*"&amp;AK$55&amp;"*"&amp;"A"</f>
        <v>001*2017*7310*A</v>
      </c>
      <c r="B768" s="273">
        <f>ROUND(AK59,0)</f>
        <v>0</v>
      </c>
      <c r="C768" s="275">
        <f>ROUND(AK60,2)</f>
        <v>0</v>
      </c>
      <c r="D768" s="273">
        <f>ROUND(AK61,0)</f>
        <v>0</v>
      </c>
      <c r="E768" s="273">
        <f>ROUND(AK62,0)</f>
        <v>0</v>
      </c>
      <c r="F768" s="273">
        <f>ROUND(AK63,0)</f>
        <v>0</v>
      </c>
      <c r="G768" s="273">
        <f>ROUND(AK64,0)</f>
        <v>0</v>
      </c>
      <c r="H768" s="273">
        <f>ROUND(AK65,0)</f>
        <v>0</v>
      </c>
      <c r="I768" s="273">
        <f>ROUND(AK66,0)</f>
        <v>0</v>
      </c>
      <c r="J768" s="273">
        <f>ROUND(AK67,0)</f>
        <v>0</v>
      </c>
      <c r="K768" s="273">
        <f>ROUND(AK68,0)</f>
        <v>0</v>
      </c>
      <c r="L768" s="273">
        <f>ROUND(AK69,0)</f>
        <v>0</v>
      </c>
      <c r="M768" s="273">
        <f>ROUND(AK70,0)</f>
        <v>0</v>
      </c>
      <c r="N768" s="273">
        <f>ROUND(AK75,0)</f>
        <v>0</v>
      </c>
      <c r="O768" s="273">
        <f>ROUND(AK73,0)</f>
        <v>0</v>
      </c>
      <c r="P768" s="273">
        <f>IF(AK76&gt;0,ROUND(AK76,0),0)</f>
        <v>0</v>
      </c>
      <c r="Q768" s="273">
        <f>IF(AK77&gt;0,ROUND(AK77,0),0)</f>
        <v>0</v>
      </c>
      <c r="R768" s="273">
        <f>IF(AK78&gt;0,ROUND(AK78,0),0)</f>
        <v>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0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" customHeight="1" x14ac:dyDescent="0.25">
      <c r="A769" s="209" t="str">
        <f>RIGHT($C$83,3)&amp;"*"&amp;RIGHT($C$82,4)&amp;"*"&amp;AL$55&amp;"*"&amp;"A"</f>
        <v>001*2017*7320*A</v>
      </c>
      <c r="B769" s="273">
        <f>ROUND(AL59,0)</f>
        <v>0</v>
      </c>
      <c r="C769" s="275">
        <f>ROUND(AL60,2)</f>
        <v>0</v>
      </c>
      <c r="D769" s="273">
        <f>ROUND(AL61,0)</f>
        <v>0</v>
      </c>
      <c r="E769" s="273">
        <f>ROUND(AL62,0)</f>
        <v>0</v>
      </c>
      <c r="F769" s="273">
        <f>ROUND(AL63,0)</f>
        <v>0</v>
      </c>
      <c r="G769" s="273">
        <f>ROUND(AL64,0)</f>
        <v>0</v>
      </c>
      <c r="H769" s="273">
        <f>ROUND(AL65,0)</f>
        <v>0</v>
      </c>
      <c r="I769" s="273">
        <f>ROUND(AL66,0)</f>
        <v>0</v>
      </c>
      <c r="J769" s="273">
        <f>ROUND(AL67,0)</f>
        <v>0</v>
      </c>
      <c r="K769" s="273">
        <f>ROUND(AL68,0)</f>
        <v>0</v>
      </c>
      <c r="L769" s="273">
        <f>ROUND(AL69,0)</f>
        <v>0</v>
      </c>
      <c r="M769" s="273">
        <f>ROUND(AL70,0)</f>
        <v>0</v>
      </c>
      <c r="N769" s="273">
        <f>ROUND(AL75,0)</f>
        <v>0</v>
      </c>
      <c r="O769" s="273">
        <f>ROUND(AL73,0)</f>
        <v>0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0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" customHeight="1" x14ac:dyDescent="0.25">
      <c r="A770" s="209" t="str">
        <f>RIGHT($C$83,3)&amp;"*"&amp;RIGHT($C$82,4)&amp;"*"&amp;AM$55&amp;"*"&amp;"A"</f>
        <v>001*2017*7330*A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" customHeight="1" x14ac:dyDescent="0.25">
      <c r="A771" s="209" t="str">
        <f>RIGHT($C$83,3)&amp;"*"&amp;RIGHT($C$82,4)&amp;"*"&amp;AN$55&amp;"*"&amp;"A"</f>
        <v>001*2017*7340*A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" customHeight="1" x14ac:dyDescent="0.25">
      <c r="A772" s="209" t="str">
        <f>RIGHT($C$83,3)&amp;"*"&amp;RIGHT($C$82,4)&amp;"*"&amp;AO$55&amp;"*"&amp;"A"</f>
        <v>001*2017*7350*A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" customHeight="1" x14ac:dyDescent="0.25">
      <c r="A773" s="209" t="str">
        <f>RIGHT($C$83,3)&amp;"*"&amp;RIGHT($C$82,4)&amp;"*"&amp;AP$55&amp;"*"&amp;"A"</f>
        <v>001*2017*7380*A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" customHeight="1" x14ac:dyDescent="0.25">
      <c r="A774" s="209" t="str">
        <f>RIGHT($C$83,3)&amp;"*"&amp;RIGHT($C$82,4)&amp;"*"&amp;AQ$55&amp;"*"&amp;"A"</f>
        <v>001*2017*7390*A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" customHeight="1" x14ac:dyDescent="0.25">
      <c r="A775" s="209" t="str">
        <f>RIGHT($C$83,3)&amp;"*"&amp;RIGHT($C$82,4)&amp;"*"&amp;AR$55&amp;"*"&amp;"A"</f>
        <v>001*2017*7400*A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0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0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" customHeight="1" x14ac:dyDescent="0.25">
      <c r="A776" s="209" t="str">
        <f>RIGHT($C$83,3)&amp;"*"&amp;RIGHT($C$82,4)&amp;"*"&amp;AS$55&amp;"*"&amp;"A"</f>
        <v>001*2017*7410*A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5783225</v>
      </c>
      <c r="O776" s="273">
        <f>ROUND(AS73,0)</f>
        <v>1241100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142630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" customHeight="1" x14ac:dyDescent="0.25">
      <c r="A777" s="209" t="str">
        <f>RIGHT($C$83,3)&amp;"*"&amp;RIGHT($C$82,4)&amp;"*"&amp;AT$55&amp;"*"&amp;"A"</f>
        <v>001*2017*7420*A</v>
      </c>
      <c r="B777" s="273">
        <f>ROUND(AT59,0)</f>
        <v>0</v>
      </c>
      <c r="C777" s="275">
        <f>ROUND(AT60,2)</f>
        <v>80.95</v>
      </c>
      <c r="D777" s="273">
        <f>ROUND(AT61,0)</f>
        <v>11036936</v>
      </c>
      <c r="E777" s="273">
        <f>ROUND(AT62,0)</f>
        <v>863006</v>
      </c>
      <c r="F777" s="273">
        <f>ROUND(AT63,0)</f>
        <v>231974</v>
      </c>
      <c r="G777" s="273">
        <f>ROUND(AT64,0)</f>
        <v>52206</v>
      </c>
      <c r="H777" s="273">
        <f>ROUND(AT65,0)</f>
        <v>26580</v>
      </c>
      <c r="I777" s="273">
        <f>ROUND(AT66,0)</f>
        <v>148655</v>
      </c>
      <c r="J777" s="273">
        <f>ROUND(AT67,0)</f>
        <v>227782</v>
      </c>
      <c r="K777" s="273">
        <f>ROUND(AT68,0)</f>
        <v>1935795</v>
      </c>
      <c r="L777" s="273">
        <f>ROUND(AT69,0)</f>
        <v>6614610</v>
      </c>
      <c r="M777" s="273">
        <f>ROUND(AT70,0)</f>
        <v>146449</v>
      </c>
      <c r="N777" s="273">
        <f>ROUND(AT75,0)</f>
        <v>15123458</v>
      </c>
      <c r="O777" s="273">
        <f>ROUND(AT73,0)</f>
        <v>8956418</v>
      </c>
      <c r="P777" s="273">
        <f>IF(AT76&gt;0,ROUND(AT76,0),0)</f>
        <v>19973</v>
      </c>
      <c r="Q777" s="273">
        <f>IF(AT77&gt;0,ROUND(AT77,0),0)</f>
        <v>0</v>
      </c>
      <c r="R777" s="273">
        <f>IF(AT78&gt;0,ROUND(AT78,0),0)</f>
        <v>2604</v>
      </c>
      <c r="S777" s="273">
        <f>IF(AT79&gt;0,ROUND(AT79,0),0)</f>
        <v>0</v>
      </c>
      <c r="T777" s="275">
        <f>IF(AT80&gt;0,ROUND(AT80,2),0)</f>
        <v>5.74</v>
      </c>
      <c r="U777" s="273"/>
      <c r="V777" s="274"/>
      <c r="W777" s="273"/>
      <c r="X777" s="273"/>
      <c r="Y777" s="273">
        <f t="shared" si="21"/>
        <v>13819137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" customHeight="1" x14ac:dyDescent="0.25">
      <c r="A778" s="209" t="str">
        <f>RIGHT($C$83,3)&amp;"*"&amp;RIGHT($C$82,4)&amp;"*"&amp;AU$55&amp;"*"&amp;"A"</f>
        <v>001*2017*7430*A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" customHeight="1" x14ac:dyDescent="0.25">
      <c r="A779" s="209" t="str">
        <f>RIGHT($C$83,3)&amp;"*"&amp;RIGHT($C$82,4)&amp;"*"&amp;AV$55&amp;"*"&amp;"A"</f>
        <v>001*2017*7490*A</v>
      </c>
      <c r="B779" s="273"/>
      <c r="C779" s="275">
        <f>ROUND(AV60,2)</f>
        <v>50.7</v>
      </c>
      <c r="D779" s="273">
        <f>ROUND(AV61,0)</f>
        <v>4259204</v>
      </c>
      <c r="E779" s="273">
        <f>ROUND(AV62,0)</f>
        <v>333038</v>
      </c>
      <c r="F779" s="273">
        <f>ROUND(AV63,0)</f>
        <v>939308</v>
      </c>
      <c r="G779" s="273">
        <f>ROUND(AV64,0)</f>
        <v>594442</v>
      </c>
      <c r="H779" s="273">
        <f>ROUND(AV65,0)</f>
        <v>4925</v>
      </c>
      <c r="I779" s="273">
        <f>ROUND(AV66,0)</f>
        <v>7945440</v>
      </c>
      <c r="J779" s="273">
        <f>ROUND(AV67,0)</f>
        <v>228123</v>
      </c>
      <c r="K779" s="273">
        <f>ROUND(AV68,0)</f>
        <v>1076039</v>
      </c>
      <c r="L779" s="273">
        <f>ROUND(AV69,0)</f>
        <v>25790</v>
      </c>
      <c r="M779" s="273">
        <f>ROUND(AV70,0)</f>
        <v>1196172</v>
      </c>
      <c r="N779" s="273">
        <f>ROUND(AV75,0)</f>
        <v>18263402</v>
      </c>
      <c r="O779" s="273">
        <f>ROUND(AV73,0)</f>
        <v>1331994</v>
      </c>
      <c r="P779" s="273">
        <f>IF(AV76&gt;0,ROUND(AV76,0),0)</f>
        <v>20003</v>
      </c>
      <c r="Q779" s="273">
        <f>IF(AV77&gt;0,ROUND(AV77,0),0)</f>
        <v>0</v>
      </c>
      <c r="R779" s="273">
        <f>IF(AV78&gt;0,ROUND(AV78,0),0)</f>
        <v>2605</v>
      </c>
      <c r="S779" s="273">
        <f>IF(AV79&gt;0,ROUND(AV79,0),0)</f>
        <v>0</v>
      </c>
      <c r="T779" s="275">
        <f>IF(AV80&gt;0,ROUND(AV80,2),0)</f>
        <v>11.65</v>
      </c>
      <c r="U779" s="273"/>
      <c r="V779" s="274"/>
      <c r="W779" s="273"/>
      <c r="X779" s="273"/>
      <c r="Y779" s="273">
        <f t="shared" si="21"/>
        <v>10239951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" customHeight="1" x14ac:dyDescent="0.25">
      <c r="A780" s="209" t="str">
        <f>RIGHT($C$83,3)&amp;"*"&amp;RIGHT($C$82,4)&amp;"*"&amp;AW$55&amp;"*"&amp;"A"</f>
        <v>001*2017*8200*A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" customHeight="1" x14ac:dyDescent="0.25">
      <c r="A781" s="209" t="str">
        <f>RIGHT($C$83,3)&amp;"*"&amp;RIGHT($C$82,4)&amp;"*"&amp;AX$55&amp;"*"&amp;"A"</f>
        <v>001*2017*8310*A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" customHeight="1" x14ac:dyDescent="0.25">
      <c r="A782" s="209" t="str">
        <f>RIGHT($C$83,3)&amp;"*"&amp;RIGHT($C$82,4)&amp;"*"&amp;AY$55&amp;"*"&amp;"A"</f>
        <v>001*2017*8320*A</v>
      </c>
      <c r="B782" s="273">
        <f>ROUND(AY59,0)</f>
        <v>651092</v>
      </c>
      <c r="C782" s="275">
        <f>ROUND(AY60,2)</f>
        <v>128.03</v>
      </c>
      <c r="D782" s="273">
        <f>ROUND(AY61,0)</f>
        <v>6526918</v>
      </c>
      <c r="E782" s="273">
        <f>ROUND(AY62,0)</f>
        <v>510356</v>
      </c>
      <c r="F782" s="273">
        <f>ROUND(AY63,0)</f>
        <v>0</v>
      </c>
      <c r="G782" s="273">
        <f>ROUND(AY64,0)</f>
        <v>406133</v>
      </c>
      <c r="H782" s="273">
        <f>ROUND(AY65,0)</f>
        <v>10235</v>
      </c>
      <c r="I782" s="273">
        <f>ROUND(AY66,0)</f>
        <v>184643</v>
      </c>
      <c r="J782" s="273">
        <f>ROUND(AY67,0)</f>
        <v>311796</v>
      </c>
      <c r="K782" s="273">
        <f>ROUND(AY68,0)</f>
        <v>84797</v>
      </c>
      <c r="L782" s="273">
        <f>ROUND(AY69,0)</f>
        <v>24781</v>
      </c>
      <c r="M782" s="273">
        <f>ROUND(AY70,0)</f>
        <v>477820</v>
      </c>
      <c r="N782" s="273"/>
      <c r="O782" s="273"/>
      <c r="P782" s="273">
        <f>IF(AY76&gt;0,ROUND(AY76,0),0)</f>
        <v>27340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" customHeight="1" x14ac:dyDescent="0.25">
      <c r="A783" s="209" t="str">
        <f>RIGHT($C$83,3)&amp;"*"&amp;RIGHT($C$82,4)&amp;"*"&amp;AZ$55&amp;"*"&amp;"A"</f>
        <v>001*2017*8330*A</v>
      </c>
      <c r="B783" s="273">
        <f>ROUND(AZ59,0)</f>
        <v>0</v>
      </c>
      <c r="C783" s="275">
        <f>ROUND(AZ60,2)</f>
        <v>35.22</v>
      </c>
      <c r="D783" s="273">
        <f>ROUND(AZ61,0)</f>
        <v>1906915</v>
      </c>
      <c r="E783" s="273">
        <f>ROUND(AZ62,0)</f>
        <v>149106</v>
      </c>
      <c r="F783" s="273">
        <f>ROUND(AZ63,0)</f>
        <v>400</v>
      </c>
      <c r="G783" s="273">
        <f>ROUND(AZ64,0)</f>
        <v>2707674</v>
      </c>
      <c r="H783" s="273">
        <f>ROUND(AZ65,0)</f>
        <v>0</v>
      </c>
      <c r="I783" s="273">
        <f>ROUND(AZ66,0)</f>
        <v>12842</v>
      </c>
      <c r="J783" s="273">
        <f>ROUND(AZ67,0)</f>
        <v>114333</v>
      </c>
      <c r="K783" s="273">
        <f>ROUND(AZ68,0)</f>
        <v>22221</v>
      </c>
      <c r="L783" s="273">
        <f>ROUND(AZ69,0)</f>
        <v>-1488</v>
      </c>
      <c r="M783" s="273">
        <f>ROUND(AZ70,0)</f>
        <v>2947171</v>
      </c>
      <c r="N783" s="273"/>
      <c r="O783" s="273"/>
      <c r="P783" s="273">
        <f>IF(AZ76&gt;0,ROUND(AZ76,0),0)</f>
        <v>10025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" customHeight="1" x14ac:dyDescent="0.25">
      <c r="A784" s="209" t="str">
        <f>RIGHT($C$83,3)&amp;"*"&amp;RIGHT($C$82,4)&amp;"*"&amp;BA$55&amp;"*"&amp;"A"</f>
        <v>001*2017*8350*A</v>
      </c>
      <c r="B784" s="273">
        <f>ROUND(BA59,0)</f>
        <v>0</v>
      </c>
      <c r="C784" s="275">
        <f>ROUND(BA60,2)</f>
        <v>13.49</v>
      </c>
      <c r="D784" s="273">
        <f>ROUND(BA61,0)</f>
        <v>643516</v>
      </c>
      <c r="E784" s="273">
        <f>ROUND(BA62,0)</f>
        <v>50318</v>
      </c>
      <c r="F784" s="273">
        <f>ROUND(BA63,0)</f>
        <v>0</v>
      </c>
      <c r="G784" s="273">
        <f>ROUND(BA64,0)</f>
        <v>37950</v>
      </c>
      <c r="H784" s="273">
        <f>ROUND(BA65,0)</f>
        <v>780</v>
      </c>
      <c r="I784" s="273">
        <f>ROUND(BA66,0)</f>
        <v>-38</v>
      </c>
      <c r="J784" s="273">
        <f>ROUND(BA67,0)</f>
        <v>24318</v>
      </c>
      <c r="K784" s="273">
        <f>ROUND(BA68,0)</f>
        <v>0</v>
      </c>
      <c r="L784" s="273">
        <f>ROUND(BA69,0)</f>
        <v>1162</v>
      </c>
      <c r="M784" s="273">
        <f>ROUND(BA70,0)</f>
        <v>0</v>
      </c>
      <c r="N784" s="273"/>
      <c r="O784" s="273"/>
      <c r="P784" s="273">
        <f>IF(BA76&gt;0,ROUND(BA76,0),0)</f>
        <v>2132</v>
      </c>
      <c r="Q784" s="273">
        <f>IF(BA77&gt;0,ROUND(BA77,0),0)</f>
        <v>0</v>
      </c>
      <c r="R784" s="273">
        <f>IF(BA78&gt;0,ROUND(BA78,0),0)</f>
        <v>273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" customHeight="1" x14ac:dyDescent="0.25">
      <c r="A785" s="209" t="str">
        <f>RIGHT($C$83,3)&amp;"*"&amp;RIGHT($C$82,4)&amp;"*"&amp;BB$55&amp;"*"&amp;"A"</f>
        <v>001*2017*8360*A</v>
      </c>
      <c r="B785" s="273"/>
      <c r="C785" s="275">
        <f>ROUND(BB60,2)</f>
        <v>77.19</v>
      </c>
      <c r="D785" s="273">
        <f>ROUND(BB61,0)</f>
        <v>7209751</v>
      </c>
      <c r="E785" s="273">
        <f>ROUND(BB62,0)</f>
        <v>563749</v>
      </c>
      <c r="F785" s="273">
        <f>ROUND(BB63,0)</f>
        <v>0</v>
      </c>
      <c r="G785" s="273">
        <f>ROUND(BB64,0)</f>
        <v>0</v>
      </c>
      <c r="H785" s="273">
        <f>ROUND(BB65,0)</f>
        <v>0</v>
      </c>
      <c r="I785" s="273">
        <f>ROUND(BB66,0)</f>
        <v>0</v>
      </c>
      <c r="J785" s="273">
        <f>ROUND(BB67,0)</f>
        <v>2857</v>
      </c>
      <c r="K785" s="273">
        <f>ROUND(BB68,0)</f>
        <v>0</v>
      </c>
      <c r="L785" s="273">
        <f>ROUND(BB69,0)</f>
        <v>34839</v>
      </c>
      <c r="M785" s="273">
        <f>ROUND(BB70,0)</f>
        <v>0</v>
      </c>
      <c r="N785" s="273"/>
      <c r="O785" s="273"/>
      <c r="P785" s="273">
        <f>IF(BB76&gt;0,ROUND(BB76,0),0)</f>
        <v>250</v>
      </c>
      <c r="Q785" s="273">
        <f>IF(BB77&gt;0,ROUND(BB77,0),0)</f>
        <v>0</v>
      </c>
      <c r="R785" s="273">
        <f>IF(BB78&gt;0,ROUND(BB78,0),0)</f>
        <v>30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" customHeight="1" x14ac:dyDescent="0.25">
      <c r="A786" s="209" t="str">
        <f>RIGHT($C$83,3)&amp;"*"&amp;RIGHT($C$82,4)&amp;"*"&amp;BC$55&amp;"*"&amp;"A"</f>
        <v>001*2017*8370*A</v>
      </c>
      <c r="B786" s="273"/>
      <c r="C786" s="275">
        <f>ROUND(BC60,2)</f>
        <v>10.34</v>
      </c>
      <c r="D786" s="273">
        <f>ROUND(BC61,0)</f>
        <v>496970</v>
      </c>
      <c r="E786" s="273">
        <f>ROUND(BC62,0)</f>
        <v>38859</v>
      </c>
      <c r="F786" s="273">
        <f>ROUND(BC63,0)</f>
        <v>0</v>
      </c>
      <c r="G786" s="273">
        <f>ROUND(BC64,0)</f>
        <v>0</v>
      </c>
      <c r="H786" s="273">
        <f>ROUND(BC65,0)</f>
        <v>0</v>
      </c>
      <c r="I786" s="273">
        <f>ROUND(BC66,0)</f>
        <v>0</v>
      </c>
      <c r="J786" s="273">
        <f>ROUND(BC67,0)</f>
        <v>3134</v>
      </c>
      <c r="K786" s="273">
        <f>ROUND(BC68,0)</f>
        <v>0</v>
      </c>
      <c r="L786" s="273">
        <f>ROUND(BC69,0)</f>
        <v>2099</v>
      </c>
      <c r="M786" s="273">
        <f>ROUND(BC70,0)</f>
        <v>0</v>
      </c>
      <c r="N786" s="273"/>
      <c r="O786" s="273"/>
      <c r="P786" s="273">
        <f>IF(BC76&gt;0,ROUND(BC76,0),0)</f>
        <v>275</v>
      </c>
      <c r="Q786" s="273">
        <f>IF(BC77&gt;0,ROUND(BC77,0),0)</f>
        <v>0</v>
      </c>
      <c r="R786" s="273">
        <f>IF(BC78&gt;0,ROUND(BC78,0),0)</f>
        <v>36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" customHeight="1" x14ac:dyDescent="0.25">
      <c r="A787" s="209" t="str">
        <f>RIGHT($C$83,3)&amp;"*"&amp;RIGHT($C$82,4)&amp;"*"&amp;BD$55&amp;"*"&amp;"A"</f>
        <v>001*2017*8420*A</v>
      </c>
      <c r="B787" s="273"/>
      <c r="C787" s="275">
        <f>ROUND(BD60,2)</f>
        <v>9.8000000000000007</v>
      </c>
      <c r="D787" s="273">
        <f>ROUND(BD61,0)</f>
        <v>627418</v>
      </c>
      <c r="E787" s="273">
        <f>ROUND(BD62,0)</f>
        <v>49059</v>
      </c>
      <c r="F787" s="273">
        <f>ROUND(BD63,0)</f>
        <v>0</v>
      </c>
      <c r="G787" s="273">
        <f>ROUND(BD64,0)</f>
        <v>-23458</v>
      </c>
      <c r="H787" s="273">
        <f>ROUND(BD65,0)</f>
        <v>0</v>
      </c>
      <c r="I787" s="273">
        <f>ROUND(BD66,0)</f>
        <v>145289</v>
      </c>
      <c r="J787" s="273">
        <f>ROUND(BD67,0)</f>
        <v>413499</v>
      </c>
      <c r="K787" s="273">
        <f>ROUND(BD68,0)</f>
        <v>0</v>
      </c>
      <c r="L787" s="273">
        <f>ROUND(BD69,0)</f>
        <v>576</v>
      </c>
      <c r="M787" s="273">
        <f>ROUND(BD70,0)</f>
        <v>0</v>
      </c>
      <c r="N787" s="273"/>
      <c r="O787" s="273"/>
      <c r="P787" s="273">
        <f>IF(BD76&gt;0,ROUND(BD76,0),0)</f>
        <v>36257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" customHeight="1" x14ac:dyDescent="0.25">
      <c r="A788" s="209" t="str">
        <f>RIGHT($C$83,3)&amp;"*"&amp;RIGHT($C$82,4)&amp;"*"&amp;BE$55&amp;"*"&amp;"A"</f>
        <v>001*2017*8430*A</v>
      </c>
      <c r="B788" s="273">
        <f>ROUND(BE59,0)</f>
        <v>3200143</v>
      </c>
      <c r="C788" s="275">
        <f>ROUND(BE60,2)</f>
        <v>89.77</v>
      </c>
      <c r="D788" s="273">
        <f>ROUND(BE61,0)</f>
        <v>5696143</v>
      </c>
      <c r="E788" s="273">
        <f>ROUND(BE62,0)</f>
        <v>445396</v>
      </c>
      <c r="F788" s="273">
        <f>ROUND(BE63,0)</f>
        <v>287618</v>
      </c>
      <c r="G788" s="273">
        <f>ROUND(BE64,0)</f>
        <v>962007</v>
      </c>
      <c r="H788" s="273">
        <f>ROUND(BE65,0)</f>
        <v>10031998</v>
      </c>
      <c r="I788" s="273">
        <f>ROUND(BE66,0)</f>
        <v>4798736</v>
      </c>
      <c r="J788" s="273">
        <f>ROUND(BE67,0)</f>
        <v>11826790</v>
      </c>
      <c r="K788" s="273">
        <f>ROUND(BE68,0)</f>
        <v>2184325</v>
      </c>
      <c r="L788" s="273">
        <f>ROUND(BE69,0)</f>
        <v>501469</v>
      </c>
      <c r="M788" s="273">
        <f>ROUND(BE70,0)</f>
        <v>123304</v>
      </c>
      <c r="N788" s="273"/>
      <c r="O788" s="273"/>
      <c r="P788" s="273">
        <f>IF(BE76&gt;0,ROUND(BE76,0),0)</f>
        <v>1037022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" customHeight="1" x14ac:dyDescent="0.25">
      <c r="A789" s="209" t="str">
        <f>RIGHT($C$83,3)&amp;"*"&amp;RIGHT($C$82,4)&amp;"*"&amp;BF$55&amp;"*"&amp;"A"</f>
        <v>001*2017*8460*A</v>
      </c>
      <c r="B789" s="273"/>
      <c r="C789" s="275">
        <f>ROUND(BF60,2)</f>
        <v>196.15</v>
      </c>
      <c r="D789" s="273">
        <f>ROUND(BF61,0)</f>
        <v>9601062</v>
      </c>
      <c r="E789" s="273">
        <f>ROUND(BF62,0)</f>
        <v>750731</v>
      </c>
      <c r="F789" s="273">
        <f>ROUND(BF63,0)</f>
        <v>0</v>
      </c>
      <c r="G789" s="273">
        <f>ROUND(BF64,0)</f>
        <v>840573</v>
      </c>
      <c r="H789" s="273">
        <f>ROUND(BF65,0)</f>
        <v>260428</v>
      </c>
      <c r="I789" s="273">
        <f>ROUND(BF66,0)</f>
        <v>1360279</v>
      </c>
      <c r="J789" s="273">
        <f>ROUND(BF67,0)</f>
        <v>265149</v>
      </c>
      <c r="K789" s="273">
        <f>ROUND(BF68,0)</f>
        <v>0</v>
      </c>
      <c r="L789" s="273">
        <f>ROUND(BF69,0)</f>
        <v>19938</v>
      </c>
      <c r="M789" s="273">
        <f>ROUND(BF70,0)</f>
        <v>0</v>
      </c>
      <c r="N789" s="273"/>
      <c r="O789" s="273"/>
      <c r="P789" s="273">
        <f>IF(BF76&gt;0,ROUND(BF76,0),0)</f>
        <v>23249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" customHeight="1" x14ac:dyDescent="0.25">
      <c r="A790" s="209" t="str">
        <f>RIGHT($C$83,3)&amp;"*"&amp;RIGHT($C$82,4)&amp;"*"&amp;BG$55&amp;"*"&amp;"A"</f>
        <v>001*2017*8470*A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0</v>
      </c>
      <c r="I790" s="273">
        <f>ROUND(BG66,0)</f>
        <v>0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" customHeight="1" x14ac:dyDescent="0.25">
      <c r="A791" s="209" t="str">
        <f>RIGHT($C$83,3)&amp;"*"&amp;RIGHT($C$82,4)&amp;"*"&amp;BH$55&amp;"*"&amp;"A"</f>
        <v>001*2017*8480*A</v>
      </c>
      <c r="B791" s="273"/>
      <c r="C791" s="275">
        <f>ROUND(BH60,2)</f>
        <v>0</v>
      </c>
      <c r="D791" s="273">
        <f>ROUND(BH61,0)</f>
        <v>0</v>
      </c>
      <c r="E791" s="273">
        <f>ROUND(BH62,0)</f>
        <v>0</v>
      </c>
      <c r="F791" s="273">
        <f>ROUND(BH63,0)</f>
        <v>0</v>
      </c>
      <c r="G791" s="273">
        <f>ROUND(BH64,0)</f>
        <v>0</v>
      </c>
      <c r="H791" s="273">
        <f>ROUND(BH65,0)</f>
        <v>0</v>
      </c>
      <c r="I791" s="273">
        <f>ROUND(BH66,0)</f>
        <v>0</v>
      </c>
      <c r="J791" s="273">
        <f>ROUND(BH67,0)</f>
        <v>0</v>
      </c>
      <c r="K791" s="273">
        <f>ROUND(BH68,0)</f>
        <v>0</v>
      </c>
      <c r="L791" s="273">
        <f>ROUND(BH69,0)</f>
        <v>0</v>
      </c>
      <c r="M791" s="273">
        <f>ROUND(BH70,0)</f>
        <v>0</v>
      </c>
      <c r="N791" s="273"/>
      <c r="O791" s="273"/>
      <c r="P791" s="273">
        <f>IF(BH76&gt;0,ROUND(BH76,0),0)</f>
        <v>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" customHeight="1" x14ac:dyDescent="0.25">
      <c r="A792" s="209" t="str">
        <f>RIGHT($C$83,3)&amp;"*"&amp;RIGHT($C$82,4)&amp;"*"&amp;BI$55&amp;"*"&amp;"A"</f>
        <v>001*2017*8490*A</v>
      </c>
      <c r="B792" s="273"/>
      <c r="C792" s="275">
        <f>ROUND(BI60,2)</f>
        <v>0</v>
      </c>
      <c r="D792" s="273">
        <f>ROUND(BI61,0)</f>
        <v>0</v>
      </c>
      <c r="E792" s="273">
        <f>ROUND(BI62,0)</f>
        <v>0</v>
      </c>
      <c r="F792" s="273">
        <f>ROUND(BI63,0)</f>
        <v>0</v>
      </c>
      <c r="G792" s="273">
        <f>ROUND(BI64,0)</f>
        <v>0</v>
      </c>
      <c r="H792" s="273">
        <f>ROUND(BI65,0)</f>
        <v>0</v>
      </c>
      <c r="I792" s="273">
        <f>ROUND(BI66,0)</f>
        <v>0</v>
      </c>
      <c r="J792" s="273">
        <f>ROUND(BI67,0)</f>
        <v>0</v>
      </c>
      <c r="K792" s="273">
        <f>ROUND(BI68,0)</f>
        <v>0</v>
      </c>
      <c r="L792" s="273">
        <f>ROUND(BI69,0)</f>
        <v>0</v>
      </c>
      <c r="M792" s="273">
        <f>ROUND(BI70,0)</f>
        <v>0</v>
      </c>
      <c r="N792" s="273"/>
      <c r="O792" s="273"/>
      <c r="P792" s="273">
        <f>IF(BI76&gt;0,ROUND(BI76,0),0)</f>
        <v>0</v>
      </c>
      <c r="Q792" s="273">
        <f>IF(BI77&gt;0,ROUND(BI77,0),0)</f>
        <v>0</v>
      </c>
      <c r="R792" s="273">
        <f>IF(BI78&gt;0,ROUND(BI78,0),0)</f>
        <v>0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" customHeight="1" x14ac:dyDescent="0.25">
      <c r="A793" s="209" t="str">
        <f>RIGHT($C$83,3)&amp;"*"&amp;RIGHT($C$82,4)&amp;"*"&amp;BJ$55&amp;"*"&amp;"A"</f>
        <v>001*2017*8510*A</v>
      </c>
      <c r="B793" s="273"/>
      <c r="C793" s="275">
        <f>ROUND(BJ60,2)</f>
        <v>0</v>
      </c>
      <c r="D793" s="273">
        <f>ROUND(BJ61,0)</f>
        <v>0</v>
      </c>
      <c r="E793" s="273">
        <f>ROUND(BJ62,0)</f>
        <v>0</v>
      </c>
      <c r="F793" s="273">
        <f>ROUND(BJ63,0)</f>
        <v>0</v>
      </c>
      <c r="G793" s="273">
        <f>ROUND(BJ64,0)</f>
        <v>0</v>
      </c>
      <c r="H793" s="273">
        <f>ROUND(BJ65,0)</f>
        <v>0</v>
      </c>
      <c r="I793" s="273">
        <f>ROUND(BJ66,0)</f>
        <v>0</v>
      </c>
      <c r="J793" s="273">
        <f>ROUND(BJ67,0)</f>
        <v>29237</v>
      </c>
      <c r="K793" s="273">
        <f>ROUND(BJ68,0)</f>
        <v>0</v>
      </c>
      <c r="L793" s="273">
        <f>ROUND(BJ69,0)</f>
        <v>0</v>
      </c>
      <c r="M793" s="273">
        <f>ROUND(BJ70,0)</f>
        <v>0</v>
      </c>
      <c r="N793" s="273"/>
      <c r="O793" s="273"/>
      <c r="P793" s="273">
        <f>IF(BJ76&gt;0,ROUND(BJ76,0),0)</f>
        <v>2564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" customHeight="1" x14ac:dyDescent="0.25">
      <c r="A794" s="209" t="str">
        <f>RIGHT($C$83,3)&amp;"*"&amp;RIGHT($C$82,4)&amp;"*"&amp;BK$55&amp;"*"&amp;"A"</f>
        <v>001*2017*8530*A</v>
      </c>
      <c r="B794" s="273"/>
      <c r="C794" s="275">
        <f>ROUND(BK60,2)</f>
        <v>0</v>
      </c>
      <c r="D794" s="273">
        <f>ROUND(BK61,0)</f>
        <v>0</v>
      </c>
      <c r="E794" s="273">
        <f>ROUND(BK62,0)</f>
        <v>0</v>
      </c>
      <c r="F794" s="273">
        <f>ROUND(BK63,0)</f>
        <v>0</v>
      </c>
      <c r="G794" s="273">
        <f>ROUND(BK64,0)</f>
        <v>0</v>
      </c>
      <c r="H794" s="273">
        <f>ROUND(BK65,0)</f>
        <v>0</v>
      </c>
      <c r="I794" s="273">
        <f>ROUND(BK66,0)</f>
        <v>0</v>
      </c>
      <c r="J794" s="273">
        <f>ROUND(BK67,0)</f>
        <v>0</v>
      </c>
      <c r="K794" s="273">
        <f>ROUND(BK68,0)</f>
        <v>0</v>
      </c>
      <c r="L794" s="273">
        <f>ROUND(BK69,0)</f>
        <v>0</v>
      </c>
      <c r="M794" s="273">
        <f>ROUND(BK70,0)</f>
        <v>0</v>
      </c>
      <c r="N794" s="273"/>
      <c r="O794" s="273"/>
      <c r="P794" s="273">
        <f>IF(BK76&gt;0,ROUND(BK76,0),0)</f>
        <v>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" customHeight="1" x14ac:dyDescent="0.25">
      <c r="A795" s="209" t="str">
        <f>RIGHT($C$83,3)&amp;"*"&amp;RIGHT($C$82,4)&amp;"*"&amp;BL$55&amp;"*"&amp;"A"</f>
        <v>001*2017*8560*A</v>
      </c>
      <c r="B795" s="273"/>
      <c r="C795" s="275">
        <f>ROUND(BL60,2)</f>
        <v>0</v>
      </c>
      <c r="D795" s="273">
        <f>ROUND(BL61,0)</f>
        <v>-1914</v>
      </c>
      <c r="E795" s="273">
        <f>ROUND(BL62,0)</f>
        <v>-150</v>
      </c>
      <c r="F795" s="273">
        <f>ROUND(BL63,0)</f>
        <v>0</v>
      </c>
      <c r="G795" s="273">
        <f>ROUND(BL64,0)</f>
        <v>0</v>
      </c>
      <c r="H795" s="273">
        <f>ROUND(BL65,0)</f>
        <v>0</v>
      </c>
      <c r="I795" s="273">
        <f>ROUND(BL66,0)</f>
        <v>0</v>
      </c>
      <c r="J795" s="273">
        <f>ROUND(BL67,0)</f>
        <v>58849</v>
      </c>
      <c r="K795" s="273">
        <f>ROUND(BL68,0)</f>
        <v>0</v>
      </c>
      <c r="L795" s="273">
        <f>ROUND(BL69,0)</f>
        <v>0</v>
      </c>
      <c r="M795" s="273">
        <f>ROUND(BL70,0)</f>
        <v>0</v>
      </c>
      <c r="N795" s="273"/>
      <c r="O795" s="273"/>
      <c r="P795" s="273">
        <f>IF(BL76&gt;0,ROUND(BL76,0),0)</f>
        <v>5160</v>
      </c>
      <c r="Q795" s="273">
        <f>IF(BL77&gt;0,ROUND(BL77,0),0)</f>
        <v>0</v>
      </c>
      <c r="R795" s="273">
        <f>IF(BL78&gt;0,ROUND(BL78,0),0)</f>
        <v>667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" customHeight="1" x14ac:dyDescent="0.25">
      <c r="A796" s="209" t="str">
        <f>RIGHT($C$83,3)&amp;"*"&amp;RIGHT($C$82,4)&amp;"*"&amp;BM$55&amp;"*"&amp;"A"</f>
        <v>001*2017*8590*A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" customHeight="1" x14ac:dyDescent="0.25">
      <c r="A797" s="209" t="str">
        <f>RIGHT($C$83,3)&amp;"*"&amp;RIGHT($C$82,4)&amp;"*"&amp;BN$55&amp;"*"&amp;"A"</f>
        <v>001*2017*8610*A</v>
      </c>
      <c r="B797" s="273"/>
      <c r="C797" s="275">
        <f>ROUND(BN60,2)</f>
        <v>46.8</v>
      </c>
      <c r="D797" s="273">
        <f>ROUND(BN61,0)</f>
        <v>7550945</v>
      </c>
      <c r="E797" s="273">
        <f>ROUND(BN62,0)</f>
        <v>590427</v>
      </c>
      <c r="F797" s="273">
        <f>ROUND(BN63,0)</f>
        <v>1452542</v>
      </c>
      <c r="G797" s="273">
        <f>ROUND(BN64,0)</f>
        <v>1583601</v>
      </c>
      <c r="H797" s="273">
        <f>ROUND(BN65,0)</f>
        <v>18380</v>
      </c>
      <c r="I797" s="273">
        <f>ROUND(BN66,0)</f>
        <v>74986</v>
      </c>
      <c r="J797" s="273">
        <f>ROUND(BN67,0)</f>
        <v>141790</v>
      </c>
      <c r="K797" s="273">
        <f>ROUND(BN68,0)</f>
        <v>81938</v>
      </c>
      <c r="L797" s="273">
        <f>ROUND(BN69,0)</f>
        <v>308049</v>
      </c>
      <c r="M797" s="273">
        <f>ROUND(BN70,0)</f>
        <v>2899132</v>
      </c>
      <c r="N797" s="273"/>
      <c r="O797" s="273"/>
      <c r="P797" s="273">
        <f>IF(BN76&gt;0,ROUND(BN76,0),0)</f>
        <v>12433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" customHeight="1" x14ac:dyDescent="0.25">
      <c r="A798" s="209" t="str">
        <f>RIGHT($C$83,3)&amp;"*"&amp;RIGHT($C$82,4)&amp;"*"&amp;BO$55&amp;"*"&amp;"A"</f>
        <v>001*2017*8620*A</v>
      </c>
      <c r="B798" s="273"/>
      <c r="C798" s="275">
        <f>ROUND(BO60,2)</f>
        <v>0</v>
      </c>
      <c r="D798" s="273">
        <f>ROUND(BO61,0)</f>
        <v>0</v>
      </c>
      <c r="E798" s="273">
        <f>ROUND(BO62,0)</f>
        <v>0</v>
      </c>
      <c r="F798" s="273">
        <f>ROUND(BO63,0)</f>
        <v>0</v>
      </c>
      <c r="G798" s="273">
        <f>ROUND(BO64,0)</f>
        <v>0</v>
      </c>
      <c r="H798" s="273">
        <f>ROUND(BO65,0)</f>
        <v>0</v>
      </c>
      <c r="I798" s="273">
        <f>ROUND(BO66,0)</f>
        <v>0</v>
      </c>
      <c r="J798" s="273">
        <f>ROUND(BO67,0)</f>
        <v>0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" customHeight="1" x14ac:dyDescent="0.25">
      <c r="A799" s="209" t="str">
        <f>RIGHT($C$83,3)&amp;"*"&amp;RIGHT($C$82,4)&amp;"*"&amp;BP$55&amp;"*"&amp;"A"</f>
        <v>001*2017*8630*A</v>
      </c>
      <c r="B799" s="273"/>
      <c r="C799" s="275">
        <f>ROUND(BP60,2)</f>
        <v>0</v>
      </c>
      <c r="D799" s="273">
        <f>ROUND(BP61,0)</f>
        <v>0</v>
      </c>
      <c r="E799" s="273">
        <f>ROUND(BP62,0)</f>
        <v>0</v>
      </c>
      <c r="F799" s="273">
        <f>ROUND(BP63,0)</f>
        <v>0</v>
      </c>
      <c r="G799" s="273">
        <f>ROUND(BP64,0)</f>
        <v>0</v>
      </c>
      <c r="H799" s="273">
        <f>ROUND(BP65,0)</f>
        <v>0</v>
      </c>
      <c r="I799" s="273">
        <f>ROUND(BP66,0)</f>
        <v>0</v>
      </c>
      <c r="J799" s="273">
        <f>ROUND(BP67,0)</f>
        <v>0</v>
      </c>
      <c r="K799" s="273">
        <f>ROUND(BP68,0)</f>
        <v>0</v>
      </c>
      <c r="L799" s="273">
        <f>ROUND(BP69,0)</f>
        <v>0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" customHeight="1" x14ac:dyDescent="0.25">
      <c r="A800" s="209" t="str">
        <f>RIGHT($C$83,3)&amp;"*"&amp;RIGHT($C$82,4)&amp;"*"&amp;BQ$55&amp;"*"&amp;"A"</f>
        <v>001*2017*8640*A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" customHeight="1" x14ac:dyDescent="0.25">
      <c r="A801" s="209" t="str">
        <f>RIGHT($C$83,3)&amp;"*"&amp;RIGHT($C$82,4)&amp;"*"&amp;BR$55&amp;"*"&amp;"A"</f>
        <v>001*2017*8650*A</v>
      </c>
      <c r="B801" s="273"/>
      <c r="C801" s="275">
        <f>ROUND(BR60,2)</f>
        <v>0</v>
      </c>
      <c r="D801" s="273">
        <f>ROUND(BR61,0)</f>
        <v>0</v>
      </c>
      <c r="E801" s="273">
        <f>ROUND(BR62,0)</f>
        <v>0</v>
      </c>
      <c r="F801" s="273">
        <f>ROUND(BR63,0)</f>
        <v>0</v>
      </c>
      <c r="G801" s="273">
        <f>ROUND(BR64,0)</f>
        <v>0</v>
      </c>
      <c r="H801" s="273">
        <f>ROUND(BR65,0)</f>
        <v>0</v>
      </c>
      <c r="I801" s="273">
        <f>ROUND(BR66,0)</f>
        <v>0</v>
      </c>
      <c r="J801" s="273">
        <f>ROUND(BR67,0)</f>
        <v>0</v>
      </c>
      <c r="K801" s="273">
        <f>ROUND(BR68,0)</f>
        <v>0</v>
      </c>
      <c r="L801" s="273">
        <f>ROUND(BR69,0)</f>
        <v>0</v>
      </c>
      <c r="M801" s="273">
        <f>ROUND(BR70,0)</f>
        <v>0</v>
      </c>
      <c r="N801" s="273"/>
      <c r="O801" s="273"/>
      <c r="P801" s="273">
        <f>IF(BR76&gt;0,ROUND(BR76,0),0)</f>
        <v>0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" customHeight="1" x14ac:dyDescent="0.25">
      <c r="A802" s="209" t="str">
        <f>RIGHT($C$83,3)&amp;"*"&amp;RIGHT($C$82,4)&amp;"*"&amp;BS$55&amp;"*"&amp;"A"</f>
        <v>001*2017*8660*A</v>
      </c>
      <c r="B802" s="273"/>
      <c r="C802" s="275">
        <f>ROUND(BS60,2)</f>
        <v>4.45</v>
      </c>
      <c r="D802" s="273">
        <f>ROUND(BS61,0)</f>
        <v>235487</v>
      </c>
      <c r="E802" s="273">
        <f>ROUND(BS62,0)</f>
        <v>18413</v>
      </c>
      <c r="F802" s="273">
        <f>ROUND(BS63,0)</f>
        <v>0</v>
      </c>
      <c r="G802" s="273">
        <f>ROUND(BS64,0)</f>
        <v>78077</v>
      </c>
      <c r="H802" s="273">
        <f>ROUND(BS65,0)</f>
        <v>0</v>
      </c>
      <c r="I802" s="273">
        <f>ROUND(BS66,0)</f>
        <v>17033</v>
      </c>
      <c r="J802" s="273">
        <f>ROUND(BS67,0)</f>
        <v>48853</v>
      </c>
      <c r="K802" s="273">
        <f>ROUND(BS68,0)</f>
        <v>47102</v>
      </c>
      <c r="L802" s="273">
        <f>ROUND(BS69,0)</f>
        <v>108810</v>
      </c>
      <c r="M802" s="273">
        <f>ROUND(BS70,0)</f>
        <v>141320</v>
      </c>
      <c r="N802" s="273"/>
      <c r="O802" s="273"/>
      <c r="P802" s="273">
        <f>IF(BS76&gt;0,ROUND(BS76,0),0)</f>
        <v>4284</v>
      </c>
      <c r="Q802" s="273">
        <f>IF(BS77&gt;0,ROUND(BS77,0),0)</f>
        <v>0</v>
      </c>
      <c r="R802" s="273">
        <f>IF(BS78&gt;0,ROUND(BS78,0),0)</f>
        <v>540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" customHeight="1" x14ac:dyDescent="0.25">
      <c r="A803" s="209" t="str">
        <f>RIGHT($C$83,3)&amp;"*"&amp;RIGHT($C$82,4)&amp;"*"&amp;BT$55&amp;"*"&amp;"A"</f>
        <v>001*2017*8670*A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0</v>
      </c>
      <c r="H803" s="273">
        <f>ROUND(BT65,0)</f>
        <v>0</v>
      </c>
      <c r="I803" s="273">
        <f>ROUND(BT66,0)</f>
        <v>0</v>
      </c>
      <c r="J803" s="273">
        <f>ROUND(BT67,0)</f>
        <v>0</v>
      </c>
      <c r="K803" s="273">
        <f>ROUND(BT68,0)</f>
        <v>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0</v>
      </c>
      <c r="Q803" s="273">
        <f>IF(BT77&gt;0,ROUND(BT77,0),0)</f>
        <v>0</v>
      </c>
      <c r="R803" s="273">
        <f>IF(BT78&gt;0,ROUND(BT78,0),0)</f>
        <v>0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" customHeight="1" x14ac:dyDescent="0.25">
      <c r="A804" s="209" t="str">
        <f>RIGHT($C$83,3)&amp;"*"&amp;RIGHT($C$82,4)&amp;"*"&amp;BU$55&amp;"*"&amp;"A"</f>
        <v>001*2017*8680*A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" customHeight="1" x14ac:dyDescent="0.25">
      <c r="A805" s="209" t="str">
        <f>RIGHT($C$83,3)&amp;"*"&amp;RIGHT($C$82,4)&amp;"*"&amp;BV$55&amp;"*"&amp;"A"</f>
        <v>001*2017*8690*A</v>
      </c>
      <c r="B805" s="273"/>
      <c r="C805" s="275">
        <f>ROUND(BV60,2)</f>
        <v>0</v>
      </c>
      <c r="D805" s="273">
        <f>ROUND(BV61,0)</f>
        <v>0</v>
      </c>
      <c r="E805" s="273">
        <f>ROUND(BV62,0)</f>
        <v>0</v>
      </c>
      <c r="F805" s="273">
        <f>ROUND(BV63,0)</f>
        <v>0</v>
      </c>
      <c r="G805" s="273">
        <f>ROUND(BV64,0)</f>
        <v>0</v>
      </c>
      <c r="H805" s="273">
        <f>ROUND(BV65,0)</f>
        <v>0</v>
      </c>
      <c r="I805" s="273">
        <f>ROUND(BV66,0)</f>
        <v>0</v>
      </c>
      <c r="J805" s="273">
        <f>ROUND(BV67,0)</f>
        <v>0</v>
      </c>
      <c r="K805" s="273">
        <f>ROUND(BV68,0)</f>
        <v>0</v>
      </c>
      <c r="L805" s="273">
        <f>ROUND(BV69,0)</f>
        <v>47843</v>
      </c>
      <c r="M805" s="273">
        <f>ROUND(BV70,0)</f>
        <v>0</v>
      </c>
      <c r="N805" s="273"/>
      <c r="O805" s="273"/>
      <c r="P805" s="273">
        <f>IF(BV76&gt;0,ROUND(BV76,0),0)</f>
        <v>0</v>
      </c>
      <c r="Q805" s="273">
        <f>IF(BV77&gt;0,ROUND(BV77,0),0)</f>
        <v>0</v>
      </c>
      <c r="R805" s="273">
        <f>IF(BV78&gt;0,ROUND(BV78,0),0)</f>
        <v>0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" customHeight="1" x14ac:dyDescent="0.25">
      <c r="A806" s="209" t="str">
        <f>RIGHT($C$83,3)&amp;"*"&amp;RIGHT($C$82,4)&amp;"*"&amp;BW$55&amp;"*"&amp;"A"</f>
        <v>001*2017*8700*A</v>
      </c>
      <c r="B806" s="273"/>
      <c r="C806" s="275">
        <f>ROUND(BW60,2)</f>
        <v>195.41</v>
      </c>
      <c r="D806" s="273">
        <f>ROUND(BW61,0)</f>
        <v>28504405</v>
      </c>
      <c r="E806" s="273">
        <f>ROUND(BW62,0)</f>
        <v>2228831</v>
      </c>
      <c r="F806" s="273">
        <f>ROUND(BW63,0)</f>
        <v>5531117</v>
      </c>
      <c r="G806" s="273">
        <f>ROUND(BW64,0)</f>
        <v>1146833</v>
      </c>
      <c r="H806" s="273">
        <f>ROUND(BW65,0)</f>
        <v>157167</v>
      </c>
      <c r="I806" s="273">
        <f>ROUND(BW66,0)</f>
        <v>10957465</v>
      </c>
      <c r="J806" s="273">
        <f>ROUND(BW67,0)</f>
        <v>745592</v>
      </c>
      <c r="K806" s="273">
        <f>ROUND(BW68,0)</f>
        <v>3794875</v>
      </c>
      <c r="L806" s="273">
        <f>ROUND(BW69,0)</f>
        <v>805424</v>
      </c>
      <c r="M806" s="273">
        <f>ROUND(BW70,0)</f>
        <v>766956</v>
      </c>
      <c r="N806" s="273"/>
      <c r="O806" s="273"/>
      <c r="P806" s="273">
        <f>IF(BW76&gt;0,ROUND(BW76,0),0)</f>
        <v>65377</v>
      </c>
      <c r="Q806" s="273">
        <f>IF(BW77&gt;0,ROUND(BW77,0),0)</f>
        <v>0</v>
      </c>
      <c r="R806" s="273">
        <f>IF(BW78&gt;0,ROUND(BW78,0),0)</f>
        <v>8468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" customHeight="1" x14ac:dyDescent="0.25">
      <c r="A807" s="209" t="str">
        <f>RIGHT($C$83,3)&amp;"*"&amp;RIGHT($C$82,4)&amp;"*"&amp;BX$55&amp;"*"&amp;"A"</f>
        <v>001*2017*8710*A</v>
      </c>
      <c r="B807" s="273"/>
      <c r="C807" s="275">
        <f>ROUND(BX60,2)</f>
        <v>0</v>
      </c>
      <c r="D807" s="273">
        <f>ROUND(BX61,0)</f>
        <v>0</v>
      </c>
      <c r="E807" s="273">
        <f>ROUND(BX62,0)</f>
        <v>0</v>
      </c>
      <c r="F807" s="273">
        <f>ROUND(BX63,0)</f>
        <v>0</v>
      </c>
      <c r="G807" s="273">
        <f>ROUND(BX64,0)</f>
        <v>0</v>
      </c>
      <c r="H807" s="273">
        <f>ROUND(BX65,0)</f>
        <v>0</v>
      </c>
      <c r="I807" s="273">
        <f>ROUND(BX66,0)</f>
        <v>0</v>
      </c>
      <c r="J807" s="273">
        <f>ROUND(BX67,0)</f>
        <v>0</v>
      </c>
      <c r="K807" s="273">
        <f>ROUND(BX68,0)</f>
        <v>0</v>
      </c>
      <c r="L807" s="273">
        <f>ROUND(BX69,0)</f>
        <v>0</v>
      </c>
      <c r="M807" s="273">
        <f>ROUND(BX70,0)</f>
        <v>0</v>
      </c>
      <c r="N807" s="273"/>
      <c r="O807" s="273"/>
      <c r="P807" s="273">
        <f>IF(BX76&gt;0,ROUND(BX76,0),0)</f>
        <v>0</v>
      </c>
      <c r="Q807" s="273">
        <f>IF(BX77&gt;0,ROUND(BX77,0),0)</f>
        <v>0</v>
      </c>
      <c r="R807" s="273">
        <f>IF(BX78&gt;0,ROUND(BX78,0),0)</f>
        <v>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" customHeight="1" x14ac:dyDescent="0.25">
      <c r="A808" s="209" t="str">
        <f>RIGHT($C$83,3)&amp;"*"&amp;RIGHT($C$82,4)&amp;"*"&amp;BY$55&amp;"*"&amp;"A"</f>
        <v>001*2017*8720*A</v>
      </c>
      <c r="B808" s="273"/>
      <c r="C808" s="275">
        <f>ROUND(BY60,2)</f>
        <v>10.6</v>
      </c>
      <c r="D808" s="273">
        <f>ROUND(BY61,0)</f>
        <v>1678335</v>
      </c>
      <c r="E808" s="273">
        <f>ROUND(BY62,0)</f>
        <v>131233</v>
      </c>
      <c r="F808" s="273">
        <f>ROUND(BY63,0)</f>
        <v>0</v>
      </c>
      <c r="G808" s="273">
        <f>ROUND(BY64,0)</f>
        <v>1330</v>
      </c>
      <c r="H808" s="273">
        <f>ROUND(BY65,0)</f>
        <v>804</v>
      </c>
      <c r="I808" s="273">
        <f>ROUND(BY66,0)</f>
        <v>218</v>
      </c>
      <c r="J808" s="273">
        <f>ROUND(BY67,0)</f>
        <v>2156</v>
      </c>
      <c r="K808" s="273">
        <f>ROUND(BY68,0)</f>
        <v>0</v>
      </c>
      <c r="L808" s="273">
        <f>ROUND(BY69,0)</f>
        <v>2755</v>
      </c>
      <c r="M808" s="273">
        <f>ROUND(BY70,0)</f>
        <v>0</v>
      </c>
      <c r="N808" s="273"/>
      <c r="O808" s="273"/>
      <c r="P808" s="273">
        <f>IF(BY76&gt;0,ROUND(BY76,0),0)</f>
        <v>189</v>
      </c>
      <c r="Q808" s="273">
        <f>IF(BY77&gt;0,ROUND(BY77,0),0)</f>
        <v>0</v>
      </c>
      <c r="R808" s="273">
        <f>IF(BY78&gt;0,ROUND(BY78,0),0)</f>
        <v>21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" customHeight="1" x14ac:dyDescent="0.25">
      <c r="A809" s="209" t="str">
        <f>RIGHT($C$83,3)&amp;"*"&amp;RIGHT($C$82,4)&amp;"*"&amp;BZ$55&amp;"*"&amp;"A"</f>
        <v>001*2017*8730*A</v>
      </c>
      <c r="B809" s="273"/>
      <c r="C809" s="275">
        <f>ROUND(BZ60,2)</f>
        <v>0</v>
      </c>
      <c r="D809" s="273">
        <f>ROUND(BZ61,0)</f>
        <v>0</v>
      </c>
      <c r="E809" s="273">
        <f>ROUND(BZ62,0)</f>
        <v>0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0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" customHeight="1" x14ac:dyDescent="0.25">
      <c r="A810" s="209" t="str">
        <f>RIGHT($C$83,3)&amp;"*"&amp;RIGHT($C$82,4)&amp;"*"&amp;CA$55&amp;"*"&amp;"A"</f>
        <v>001*2017*8740*A</v>
      </c>
      <c r="B810" s="273"/>
      <c r="C810" s="275">
        <f>ROUND(CA60,2)</f>
        <v>80.94</v>
      </c>
      <c r="D810" s="273">
        <f>ROUND(CA61,0)</f>
        <v>7961601</v>
      </c>
      <c r="E810" s="273">
        <f>ROUND(CA62,0)</f>
        <v>622538</v>
      </c>
      <c r="F810" s="273">
        <f>ROUND(CA63,0)</f>
        <v>1450395</v>
      </c>
      <c r="G810" s="273">
        <f>ROUND(CA64,0)</f>
        <v>125195</v>
      </c>
      <c r="H810" s="273">
        <f>ROUND(CA65,0)</f>
        <v>2728</v>
      </c>
      <c r="I810" s="273">
        <f>ROUND(CA66,0)</f>
        <v>55288</v>
      </c>
      <c r="J810" s="273">
        <f>ROUND(CA67,0)</f>
        <v>188093</v>
      </c>
      <c r="K810" s="273">
        <f>ROUND(CA68,0)</f>
        <v>88369</v>
      </c>
      <c r="L810" s="273">
        <f>ROUND(CA69,0)</f>
        <v>497541</v>
      </c>
      <c r="M810" s="273">
        <f>ROUND(CA70,0)</f>
        <v>650777</v>
      </c>
      <c r="N810" s="273"/>
      <c r="O810" s="273"/>
      <c r="P810" s="273">
        <f>IF(CA76&gt;0,ROUND(CA76,0),0)</f>
        <v>16493</v>
      </c>
      <c r="Q810" s="273">
        <f>IF(CA77&gt;0,ROUND(CA77,0),0)</f>
        <v>0</v>
      </c>
      <c r="R810" s="273">
        <f>IF(CA78&gt;0,ROUND(CA78,0),0)</f>
        <v>2146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" customHeight="1" x14ac:dyDescent="0.25">
      <c r="A811" s="209" t="str">
        <f>RIGHT($C$83,3)&amp;"*"&amp;RIGHT($C$82,4)&amp;"*"&amp;CB$55&amp;"*"&amp;"A"</f>
        <v>001*2017*8770*A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0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" customHeight="1" x14ac:dyDescent="0.25">
      <c r="A812" s="209" t="str">
        <f>RIGHT($C$83,3)&amp;"*"&amp;RIGHT($C$82,4)&amp;"*"&amp;CC$55&amp;"*"&amp;"A"</f>
        <v>001*2017*8790*A</v>
      </c>
      <c r="B812" s="273"/>
      <c r="C812" s="275">
        <f>ROUND(CC60,2)</f>
        <v>42.85</v>
      </c>
      <c r="D812" s="273">
        <f>ROUND(CC61,0)</f>
        <v>3370408</v>
      </c>
      <c r="E812" s="273">
        <f>ROUND(CC62,0)</f>
        <v>263541</v>
      </c>
      <c r="F812" s="273">
        <f>ROUND(CC63,0)</f>
        <v>191543</v>
      </c>
      <c r="G812" s="273">
        <f>ROUND(CC64,0)</f>
        <v>36051047</v>
      </c>
      <c r="H812" s="273">
        <f>ROUND(CC65,0)</f>
        <v>26939</v>
      </c>
      <c r="I812" s="273">
        <f>ROUND(CC66,0)</f>
        <v>1399069</v>
      </c>
      <c r="J812" s="273">
        <f>ROUND(CC67,0)</f>
        <v>10409922</v>
      </c>
      <c r="K812" s="273">
        <f>ROUND(CC68,0)</f>
        <v>3246362</v>
      </c>
      <c r="L812" s="273">
        <f>ROUND(CC69,0)</f>
        <v>404618407</v>
      </c>
      <c r="M812" s="273">
        <f>ROUND(CC70,0)</f>
        <v>60619662</v>
      </c>
      <c r="N812" s="273"/>
      <c r="O812" s="273"/>
      <c r="P812" s="273">
        <f>IF(CC76&gt;0,ROUND(CC76,0),0)</f>
        <v>912785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" customHeight="1" x14ac:dyDescent="0.25">
      <c r="A813" s="209" t="str">
        <f>RIGHT($C$83,3)&amp;"*"&amp;RIGHT($C$82,4)&amp;"*"&amp;"9000"&amp;"*"&amp;"A"</f>
        <v>001*2017*9000*A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58187945</v>
      </c>
      <c r="V813" s="274">
        <f>ROUND(CD70,0)</f>
        <v>0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" customHeight="1" x14ac:dyDescent="0.2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" customHeight="1" x14ac:dyDescent="0.25">
      <c r="B815" s="277" t="s">
        <v>1004</v>
      </c>
      <c r="C815" s="278">
        <f t="shared" ref="C815:K815" si="22">SUM(C734:C813)</f>
        <v>4177.6799999999994</v>
      </c>
      <c r="D815" s="274">
        <f t="shared" si="22"/>
        <v>395851526</v>
      </c>
      <c r="E815" s="274">
        <f t="shared" si="22"/>
        <v>30952628</v>
      </c>
      <c r="F815" s="274">
        <f t="shared" si="22"/>
        <v>25423305</v>
      </c>
      <c r="G815" s="274">
        <f t="shared" si="22"/>
        <v>251924645</v>
      </c>
      <c r="H815" s="274">
        <f t="shared" si="22"/>
        <v>10804288</v>
      </c>
      <c r="I815" s="274">
        <f t="shared" si="22"/>
        <v>77603974</v>
      </c>
      <c r="J815" s="274">
        <f t="shared" si="22"/>
        <v>36496269</v>
      </c>
      <c r="K815" s="274">
        <f t="shared" si="22"/>
        <v>38233827</v>
      </c>
      <c r="L815" s="274">
        <f>SUM(L734:L813)+SUM(U734:U813)</f>
        <v>475348814</v>
      </c>
      <c r="M815" s="274">
        <f>SUM(M734:M813)+SUM(V734:V813)</f>
        <v>77515988</v>
      </c>
      <c r="N815" s="274">
        <f t="shared" ref="N815:Y815" si="23">SUM(N734:N813)</f>
        <v>4173195775</v>
      </c>
      <c r="O815" s="274">
        <f t="shared" si="23"/>
        <v>2431081924</v>
      </c>
      <c r="P815" s="274">
        <f t="shared" si="23"/>
        <v>3200145</v>
      </c>
      <c r="Q815" s="274">
        <f t="shared" si="23"/>
        <v>651092</v>
      </c>
      <c r="R815" s="274">
        <f t="shared" si="23"/>
        <v>145248</v>
      </c>
      <c r="S815" s="274">
        <f t="shared" si="23"/>
        <v>4635600</v>
      </c>
      <c r="T815" s="278">
        <f t="shared" si="23"/>
        <v>1419.94</v>
      </c>
      <c r="U815" s="274">
        <f t="shared" si="23"/>
        <v>58187945</v>
      </c>
      <c r="V815" s="274">
        <f t="shared" si="23"/>
        <v>0</v>
      </c>
      <c r="W815" s="274">
        <f t="shared" si="23"/>
        <v>0</v>
      </c>
      <c r="X815" s="274">
        <f t="shared" si="23"/>
        <v>0</v>
      </c>
      <c r="Y815" s="274">
        <f t="shared" si="23"/>
        <v>601436581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" customHeight="1" x14ac:dyDescent="0.25">
      <c r="B816" s="274" t="s">
        <v>1005</v>
      </c>
      <c r="C816" s="278">
        <f>CE60</f>
        <v>4177.6799999999994</v>
      </c>
      <c r="D816" s="274">
        <f>CE61</f>
        <v>395851525.38999999</v>
      </c>
      <c r="E816" s="274">
        <f>CE62</f>
        <v>30952628</v>
      </c>
      <c r="F816" s="274">
        <f>CE63</f>
        <v>25423306.150000002</v>
      </c>
      <c r="G816" s="274">
        <f>CE64</f>
        <v>251924643.64999998</v>
      </c>
      <c r="H816" s="277">
        <f>CE65</f>
        <v>10804288.999999998</v>
      </c>
      <c r="I816" s="277">
        <f>CE66</f>
        <v>77603973.680000022</v>
      </c>
      <c r="J816" s="277">
        <f>CE67</f>
        <v>36496269</v>
      </c>
      <c r="K816" s="277">
        <f>CE68</f>
        <v>38233829.840000004</v>
      </c>
      <c r="L816" s="277">
        <f>CE69</f>
        <v>475348817.15025288</v>
      </c>
      <c r="M816" s="277">
        <f>CE70</f>
        <v>77515986.920000002</v>
      </c>
      <c r="N816" s="274">
        <f>CE75</f>
        <v>4173195774.8099999</v>
      </c>
      <c r="O816" s="274">
        <f>CE73</f>
        <v>2431081923.4700003</v>
      </c>
      <c r="P816" s="274">
        <f>CE76</f>
        <v>3200143.391816997</v>
      </c>
      <c r="Q816" s="274">
        <f>CE77</f>
        <v>651091.99</v>
      </c>
      <c r="R816" s="274">
        <f>CE78</f>
        <v>145251.34611138867</v>
      </c>
      <c r="S816" s="274">
        <f>CE79</f>
        <v>4635600.0299999993</v>
      </c>
      <c r="T816" s="278">
        <f>CE80</f>
        <v>1419.91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601436581.74025285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395851525.38999987</v>
      </c>
      <c r="E817" s="180">
        <f>C379</f>
        <v>30952630.420000002</v>
      </c>
      <c r="F817" s="180">
        <f>C380</f>
        <v>25423306.150000002</v>
      </c>
      <c r="G817" s="239">
        <f>C381</f>
        <v>251924643.65000001</v>
      </c>
      <c r="H817" s="239">
        <f>C382</f>
        <v>10804289.000000002</v>
      </c>
      <c r="I817" s="239">
        <f>C383</f>
        <v>77603973.679999888</v>
      </c>
      <c r="J817" s="239">
        <f>C384</f>
        <v>36496268.86999999</v>
      </c>
      <c r="K817" s="239">
        <f>C385</f>
        <v>38233829.840000011</v>
      </c>
      <c r="L817" s="239">
        <f>C386+C387+C388+C389</f>
        <v>475348817.15025496</v>
      </c>
      <c r="M817" s="239">
        <f>C370</f>
        <v>77515986.919999987</v>
      </c>
      <c r="N817" s="180">
        <f>D361</f>
        <v>4173195774.8099999</v>
      </c>
      <c r="O817" s="180">
        <f>C359</f>
        <v>2431081923.4699993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N18" sqref="N18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2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Swedish Health Services, DBA Swedish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H-001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747 Broadway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98122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Swedish Health Services, DBA Swedish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June Altaras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Michael Hart, M.D.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(206) 386-6000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(206) 233-7468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37376</v>
      </c>
      <c r="G23" s="21">
        <f>data!D111</f>
        <v>174551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8478</v>
      </c>
      <c r="G26" s="13">
        <f>data!D114</f>
        <v>12868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54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50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351</v>
      </c>
      <c r="E32" s="49" t="s">
        <v>1045</v>
      </c>
      <c r="F32" s="24"/>
      <c r="G32" s="21">
        <f>data!C125</f>
        <v>28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19</v>
      </c>
      <c r="E33" s="49" t="s">
        <v>1047</v>
      </c>
      <c r="F33" s="24"/>
      <c r="G33" s="21">
        <f>data!C126</f>
        <v>9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126</v>
      </c>
      <c r="E34" s="49" t="s">
        <v>291</v>
      </c>
      <c r="F34" s="24"/>
      <c r="G34" s="21">
        <f>data!E127</f>
        <v>659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22</v>
      </c>
      <c r="E36" s="49" t="s">
        <v>292</v>
      </c>
      <c r="F36" s="24"/>
      <c r="G36" s="21">
        <f>data!C128</f>
        <v>830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92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Swedish Health Services, DBA Swedish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13109.18</v>
      </c>
      <c r="C7" s="48">
        <f>data!B139</f>
        <v>63930</v>
      </c>
      <c r="D7" s="48">
        <f>data!B140</f>
        <v>107965.87062250296</v>
      </c>
      <c r="E7" s="48">
        <f>data!B141</f>
        <v>942710554.1099999</v>
      </c>
      <c r="F7" s="48">
        <f>data!B142</f>
        <v>684287194.69000006</v>
      </c>
      <c r="G7" s="48">
        <f>data!B141+data!B142</f>
        <v>1626997748.8</v>
      </c>
    </row>
    <row r="8" spans="1:13" ht="20.100000000000001" customHeight="1" x14ac:dyDescent="0.25">
      <c r="A8" s="23" t="s">
        <v>297</v>
      </c>
      <c r="B8" s="48">
        <f>data!C138</f>
        <v>7087.2899999999991</v>
      </c>
      <c r="C8" s="48">
        <f>data!C139</f>
        <v>45173</v>
      </c>
      <c r="D8" s="48">
        <f>data!C140</f>
        <v>40790.2113095116</v>
      </c>
      <c r="E8" s="48">
        <f>data!C141</f>
        <v>441304046.68000013</v>
      </c>
      <c r="F8" s="48">
        <f>data!C142</f>
        <v>235258781.47999999</v>
      </c>
      <c r="G8" s="48">
        <f>data!C141+data!C142</f>
        <v>676562828.16000009</v>
      </c>
    </row>
    <row r="9" spans="1:13" ht="20.100000000000001" customHeight="1" x14ac:dyDescent="0.25">
      <c r="A9" s="23" t="s">
        <v>1058</v>
      </c>
      <c r="B9" s="48">
        <f>data!D138</f>
        <v>17185.509999999998</v>
      </c>
      <c r="C9" s="48">
        <f>data!D139</f>
        <v>65456</v>
      </c>
      <c r="D9" s="48">
        <f>data!D140</f>
        <v>162317.87806798553</v>
      </c>
      <c r="E9" s="48">
        <f>data!D141</f>
        <v>1032962745.5299999</v>
      </c>
      <c r="F9" s="48">
        <f>data!D142</f>
        <v>986589017.82000005</v>
      </c>
      <c r="G9" s="48">
        <f>data!D141+data!D142</f>
        <v>2019551763.3499999</v>
      </c>
    </row>
    <row r="10" spans="1:13" ht="20.100000000000001" customHeight="1" x14ac:dyDescent="0.25">
      <c r="A10" s="111" t="s">
        <v>203</v>
      </c>
      <c r="B10" s="48">
        <f>data!E138</f>
        <v>37381.979999999996</v>
      </c>
      <c r="C10" s="48">
        <f>data!E139</f>
        <v>174559</v>
      </c>
      <c r="D10" s="48">
        <f>data!E140</f>
        <v>311073.96000000008</v>
      </c>
      <c r="E10" s="48">
        <f>data!E141</f>
        <v>2416977346.3199997</v>
      </c>
      <c r="F10" s="48">
        <f>data!E142</f>
        <v>1906134993.9900002</v>
      </c>
      <c r="G10" s="48">
        <f>data!E141+data!E142</f>
        <v>4323112340.3099995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Swedish Health Services, DBA Swedish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27744278.09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31500164.939999998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2906244.2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62150687.230000004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35681450.13000001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3372491.34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39053941.470000014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1353866.5899999999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36690613.450000003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38044480.040000007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600000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21110006.690000001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21710006.690000001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Swedish Health Services, DBA Swedish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130990502.32000001</v>
      </c>
      <c r="D7" s="21">
        <f>data!C195</f>
        <v>0</v>
      </c>
      <c r="E7" s="21">
        <f>data!D195</f>
        <v>0</v>
      </c>
      <c r="F7" s="21">
        <f>data!E195</f>
        <v>130990502.32000001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1105315.6700000002</v>
      </c>
      <c r="D8" s="21">
        <f>data!C196</f>
        <v>0</v>
      </c>
      <c r="E8" s="21">
        <f>data!D196</f>
        <v>0</v>
      </c>
      <c r="F8" s="21">
        <f>data!E196</f>
        <v>1105315.6700000002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244875408.21000001</v>
      </c>
      <c r="D9" s="21">
        <f>data!C197</f>
        <v>29848687.900000002</v>
      </c>
      <c r="E9" s="21">
        <f>data!D197</f>
        <v>16261669.980000006</v>
      </c>
      <c r="F9" s="21">
        <f>data!E197</f>
        <v>258462426.13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10898944.870000001</v>
      </c>
      <c r="D11" s="21">
        <f>data!C199</f>
        <v>279056.63</v>
      </c>
      <c r="E11" s="21">
        <f>data!D199</f>
        <v>0</v>
      </c>
      <c r="F11" s="21">
        <f>data!E199</f>
        <v>11178001.500000002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191247226.28</v>
      </c>
      <c r="D12" s="21">
        <f>data!C200</f>
        <v>10222339.579999998</v>
      </c>
      <c r="E12" s="21">
        <f>data!D200</f>
        <v>-537533.52</v>
      </c>
      <c r="F12" s="21">
        <f>data!E200</f>
        <v>202007099.38000003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19904588.48</v>
      </c>
      <c r="D14" s="21">
        <f>data!C202</f>
        <v>141893.44999999925</v>
      </c>
      <c r="E14" s="21">
        <f>data!D202</f>
        <v>0</v>
      </c>
      <c r="F14" s="21">
        <f>data!E202</f>
        <v>20046481.93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123463924.09</v>
      </c>
      <c r="D15" s="21">
        <f>data!C203</f>
        <v>-36845849.219999976</v>
      </c>
      <c r="E15" s="21">
        <f>data!D203</f>
        <v>-3469689.3800000036</v>
      </c>
      <c r="F15" s="21">
        <f>data!E203</f>
        <v>90087764.250000045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722485909.92000008</v>
      </c>
      <c r="D16" s="21">
        <f>data!C204</f>
        <v>3646128.3400000259</v>
      </c>
      <c r="E16" s="21">
        <f>data!D204</f>
        <v>12254447.080000002</v>
      </c>
      <c r="F16" s="21">
        <f>data!E204</f>
        <v>713877591.17999995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11017395.16</v>
      </c>
      <c r="D24" s="21">
        <f>data!C209</f>
        <v>1673658.62</v>
      </c>
      <c r="E24" s="21">
        <f>data!D209</f>
        <v>0</v>
      </c>
      <c r="F24" s="21">
        <f>data!E209</f>
        <v>12691053.780000001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79276532.569999993</v>
      </c>
      <c r="D25" s="21">
        <f>data!C210</f>
        <v>14318594.229999989</v>
      </c>
      <c r="E25" s="21">
        <f>data!D210</f>
        <v>16212128.600000001</v>
      </c>
      <c r="F25" s="21">
        <f>data!E210</f>
        <v>77382998.199999988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3342389.4699999997</v>
      </c>
      <c r="D27" s="21">
        <f>data!C212</f>
        <v>867394.39000000106</v>
      </c>
      <c r="E27" s="21">
        <f>data!D212</f>
        <v>0</v>
      </c>
      <c r="F27" s="21">
        <f>data!E212</f>
        <v>4209783.8600000013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131136750.94</v>
      </c>
      <c r="D28" s="21">
        <f>data!C213</f>
        <v>18197367.190000907</v>
      </c>
      <c r="E28" s="21">
        <f>data!D213</f>
        <v>91680.78</v>
      </c>
      <c r="F28" s="21">
        <f>data!E213</f>
        <v>149242437.35000089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224773068.13999999</v>
      </c>
      <c r="D32" s="21">
        <f>data!C217</f>
        <v>35057014.430000901</v>
      </c>
      <c r="E32" s="21">
        <f>data!D217</f>
        <v>16303809.380000001</v>
      </c>
      <c r="F32" s="21">
        <f>data!E217</f>
        <v>243526273.19000089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Swedish Health Services, DBA Swedish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14709774.400000002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1287834498.0999999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528311587.72000009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97988.319999999992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-645300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1050081319.48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103098955.94999997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2968779049.5699997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1285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14926355.969999999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19402114.600000005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34328470.570000008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2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3017817294.54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Swedish Health Services, DBA Swedish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-65855.97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575957819.23000002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402010487.43000001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485785842.96999991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19179220.760000002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2243171.83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681089711.38999987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130990502.32000001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1105315.6700000002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258462426.13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11178001.5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202007099.38000003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20046481.93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90087764.250000015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713877591.17999995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243526273.19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470351317.98999995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85565439.679999992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85565439.679999992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4290540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600000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4890540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1241897009.0599999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Swedish Health Services, DBA Swedish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38852012.980000004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35482575.780000001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32433673.25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106768262.01000001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205443.28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205443.28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520312870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5760323.2999999998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526073193.30000001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526073193.30000001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608850110.46999979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608850110.46999979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1241897009.0599999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Swedish Health Services, DBA Swedish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2416977346.3200006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1906134993.9899993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4323112340.3099995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1" t="s">
        <v>450</v>
      </c>
      <c r="C115" s="48">
        <f>data!C363</f>
        <v>14709774.400000002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2968779049.5699997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34328470.57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3017817294.54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1305295045.7699995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72826604.599999964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72826604.599999964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1378121650.3699994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407554839.36000007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62150687.229999982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27832260.850000009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261347073.80999985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11100094.220000001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84144672.640000075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35057015.049999997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39053941.470000006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38044480.039999999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21710006.690000001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417682549.72015554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1405677621.0801556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-27555970.710156202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-27555970.710156202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-27555970.710156202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Swedish Health Services, DBA Swedish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50110.503805740169</v>
      </c>
      <c r="D9" s="14">
        <f>data!D59</f>
        <v>0</v>
      </c>
      <c r="E9" s="14">
        <f>data!E59</f>
        <v>123621.76920521674</v>
      </c>
      <c r="F9" s="14">
        <f>data!F59</f>
        <v>0</v>
      </c>
      <c r="G9" s="14">
        <f>data!G59</f>
        <v>818.72698904310073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293.72999999999996</v>
      </c>
      <c r="D10" s="26">
        <f>data!D60</f>
        <v>0</v>
      </c>
      <c r="E10" s="26">
        <f>data!E60</f>
        <v>898.19999999999959</v>
      </c>
      <c r="F10" s="26">
        <f>data!F60</f>
        <v>0</v>
      </c>
      <c r="G10" s="26">
        <f>data!G60</f>
        <v>11.129999999999999</v>
      </c>
      <c r="H10" s="26">
        <f>data!H60</f>
        <v>44.620000000000005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30226469.740000013</v>
      </c>
      <c r="D11" s="14">
        <f>data!D61</f>
        <v>0</v>
      </c>
      <c r="E11" s="14">
        <f>data!E61</f>
        <v>81789123</v>
      </c>
      <c r="F11" s="14">
        <f>data!F61</f>
        <v>0</v>
      </c>
      <c r="G11" s="14">
        <f>data!G61</f>
        <v>1043040.06</v>
      </c>
      <c r="H11" s="14">
        <f>data!H61</f>
        <v>4106953.1800000006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4609431</v>
      </c>
      <c r="D12" s="14">
        <f>data!D62</f>
        <v>0</v>
      </c>
      <c r="E12" s="14">
        <f>data!E62</f>
        <v>12472555</v>
      </c>
      <c r="F12" s="14">
        <f>data!F62</f>
        <v>0</v>
      </c>
      <c r="G12" s="14">
        <f>data!G62</f>
        <v>159060</v>
      </c>
      <c r="H12" s="14">
        <f>data!H62</f>
        <v>626296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1896584.2599999998</v>
      </c>
      <c r="D13" s="14">
        <f>data!D63</f>
        <v>0</v>
      </c>
      <c r="E13" s="14">
        <f>data!E63</f>
        <v>1045575.08</v>
      </c>
      <c r="F13" s="14">
        <f>data!F63</f>
        <v>0</v>
      </c>
      <c r="G13" s="14">
        <f>data!G63</f>
        <v>91705.959999999992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3238932.3800000004</v>
      </c>
      <c r="D14" s="14">
        <f>data!D64</f>
        <v>0</v>
      </c>
      <c r="E14" s="14">
        <f>data!E64</f>
        <v>5004936.4700000007</v>
      </c>
      <c r="F14" s="14">
        <f>data!F64</f>
        <v>0</v>
      </c>
      <c r="G14" s="14">
        <f>data!G64</f>
        <v>11593.300000000001</v>
      </c>
      <c r="H14" s="14">
        <f>data!H64</f>
        <v>73428.31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9798.6200000000008</v>
      </c>
      <c r="D15" s="14">
        <f>data!D65</f>
        <v>0</v>
      </c>
      <c r="E15" s="14">
        <f>data!E65</f>
        <v>20132.100000000002</v>
      </c>
      <c r="F15" s="14">
        <f>data!F65</f>
        <v>0</v>
      </c>
      <c r="G15" s="14">
        <f>data!G65</f>
        <v>0</v>
      </c>
      <c r="H15" s="14">
        <f>data!H65</f>
        <v>435.88000000000005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499768.36</v>
      </c>
      <c r="D16" s="14">
        <f>data!D66</f>
        <v>0</v>
      </c>
      <c r="E16" s="14">
        <f>data!E66</f>
        <v>3103276.3400000003</v>
      </c>
      <c r="F16" s="14">
        <f>data!F66</f>
        <v>0</v>
      </c>
      <c r="G16" s="14">
        <f>data!G66</f>
        <v>80970.02</v>
      </c>
      <c r="H16" s="14">
        <f>data!H66</f>
        <v>32784.280000000006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941959</v>
      </c>
      <c r="D17" s="14">
        <f>data!D67</f>
        <v>0</v>
      </c>
      <c r="E17" s="14">
        <f>data!E67</f>
        <v>3295953</v>
      </c>
      <c r="F17" s="14">
        <f>data!F67</f>
        <v>0</v>
      </c>
      <c r="G17" s="14">
        <f>data!G67</f>
        <v>0</v>
      </c>
      <c r="H17" s="14">
        <f>data!H67</f>
        <v>155268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78935.609999999986</v>
      </c>
      <c r="D18" s="14">
        <f>data!D68</f>
        <v>0</v>
      </c>
      <c r="E18" s="14">
        <f>data!E68</f>
        <v>3956480.2300000009</v>
      </c>
      <c r="F18" s="14">
        <f>data!F68</f>
        <v>0</v>
      </c>
      <c r="G18" s="14">
        <f>data!G68</f>
        <v>375474.76</v>
      </c>
      <c r="H18" s="14">
        <f>data!H68</f>
        <v>285.23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124133.07999999999</v>
      </c>
      <c r="D19" s="14">
        <f>data!D69</f>
        <v>0</v>
      </c>
      <c r="E19" s="14">
        <f>data!E69</f>
        <v>349051.71999999986</v>
      </c>
      <c r="F19" s="14">
        <f>data!F69</f>
        <v>0</v>
      </c>
      <c r="G19" s="14">
        <f>data!G69</f>
        <v>16017.18</v>
      </c>
      <c r="H19" s="14">
        <f>data!H69</f>
        <v>14021.890000000001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-1390</v>
      </c>
      <c r="D20" s="14">
        <f>-data!D70</f>
        <v>0</v>
      </c>
      <c r="E20" s="14">
        <f>-data!E70</f>
        <v>-43442.99</v>
      </c>
      <c r="F20" s="14">
        <f>-data!F70</f>
        <v>0</v>
      </c>
      <c r="G20" s="14">
        <f>-data!G70</f>
        <v>0</v>
      </c>
      <c r="H20" s="14">
        <f>-data!H70</f>
        <v>560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41624622.050000004</v>
      </c>
      <c r="D21" s="14">
        <f>data!D71</f>
        <v>0</v>
      </c>
      <c r="E21" s="14">
        <f>data!E71</f>
        <v>110993639.95</v>
      </c>
      <c r="F21" s="14">
        <f>data!F71</f>
        <v>0</v>
      </c>
      <c r="G21" s="14">
        <f>data!G71</f>
        <v>1777861.28</v>
      </c>
      <c r="H21" s="14">
        <f>data!H71</f>
        <v>5010032.7700000005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43082868</v>
      </c>
      <c r="D23" s="48">
        <f>+data!M669</f>
        <v>0</v>
      </c>
      <c r="E23" s="48">
        <f>+data!M670</f>
        <v>118531823</v>
      </c>
      <c r="F23" s="48">
        <f>+data!M671</f>
        <v>0</v>
      </c>
      <c r="G23" s="48">
        <f>+data!M672</f>
        <v>1116363</v>
      </c>
      <c r="H23" s="48">
        <f>+data!M673</f>
        <v>4990463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207479117.88</v>
      </c>
      <c r="D24" s="14">
        <f>data!D73</f>
        <v>0</v>
      </c>
      <c r="E24" s="14">
        <f>data!E73</f>
        <v>423326632.33000004</v>
      </c>
      <c r="F24" s="14">
        <f>data!F73</f>
        <v>0</v>
      </c>
      <c r="G24" s="14">
        <f>data!G73</f>
        <v>0</v>
      </c>
      <c r="H24" s="14">
        <f>data!H73</f>
        <v>25858368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403824</v>
      </c>
      <c r="D25" s="14">
        <f>data!D74</f>
        <v>0</v>
      </c>
      <c r="E25" s="14">
        <f>data!E74</f>
        <v>19236229.82</v>
      </c>
      <c r="F25" s="14">
        <f>data!F74</f>
        <v>0</v>
      </c>
      <c r="G25" s="14">
        <f>data!G74</f>
        <v>3396481.02</v>
      </c>
      <c r="H25" s="14">
        <f>data!H74</f>
        <v>709.02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207882941.88</v>
      </c>
      <c r="D26" s="14">
        <f>data!D75</f>
        <v>0</v>
      </c>
      <c r="E26" s="14">
        <f>data!E75</f>
        <v>442562862.15000004</v>
      </c>
      <c r="F26" s="14">
        <f>data!F75</f>
        <v>0</v>
      </c>
      <c r="G26" s="14">
        <f>data!G75</f>
        <v>3396481.02</v>
      </c>
      <c r="H26" s="14">
        <f>data!H75</f>
        <v>25859077.02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85985.776013000024</v>
      </c>
      <c r="D28" s="14">
        <f>data!D76</f>
        <v>0</v>
      </c>
      <c r="E28" s="14">
        <f>data!E76</f>
        <v>300867.65681999945</v>
      </c>
      <c r="F28" s="14">
        <f>data!F76</f>
        <v>0</v>
      </c>
      <c r="G28" s="14">
        <f>data!G76</f>
        <v>0</v>
      </c>
      <c r="H28" s="14">
        <f>data!H76</f>
        <v>14173.486652999998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192204.74155412696</v>
      </c>
      <c r="D29" s="14">
        <f>data!D77</f>
        <v>0</v>
      </c>
      <c r="E29" s="14">
        <f>data!E77</f>
        <v>490987.93461391848</v>
      </c>
      <c r="F29" s="14">
        <f>data!F77</f>
        <v>0</v>
      </c>
      <c r="G29" s="14">
        <f>data!G77</f>
        <v>3140.3238319546031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10900.758935193708</v>
      </c>
      <c r="D30" s="14">
        <f>data!D78</f>
        <v>0</v>
      </c>
      <c r="E30" s="14">
        <f>data!E78</f>
        <v>37849.192823735873</v>
      </c>
      <c r="F30" s="14">
        <f>data!F78</f>
        <v>0</v>
      </c>
      <c r="G30" s="14">
        <f>data!G78</f>
        <v>0</v>
      </c>
      <c r="H30" s="14">
        <f>data!H78</f>
        <v>1651.8795846099877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1292872.2324545369</v>
      </c>
      <c r="D31" s="14">
        <f>data!D79</f>
        <v>0</v>
      </c>
      <c r="E31" s="14">
        <f>data!E79</f>
        <v>3116124.8442935627</v>
      </c>
      <c r="F31" s="14">
        <f>data!F79</f>
        <v>0</v>
      </c>
      <c r="G31" s="14">
        <f>data!G79</f>
        <v>21123.503251900696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192.04999999999998</v>
      </c>
      <c r="D32" s="84">
        <f>data!D80</f>
        <v>0</v>
      </c>
      <c r="E32" s="84">
        <f>data!E80</f>
        <v>579.24999999999977</v>
      </c>
      <c r="F32" s="84">
        <f>data!F80</f>
        <v>0</v>
      </c>
      <c r="G32" s="84">
        <f>data!G80</f>
        <v>0</v>
      </c>
      <c r="H32" s="84">
        <f>data!H80</f>
        <v>28.03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Swedish Health Services, DBA Swedish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12868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8478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51.33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172.12</v>
      </c>
      <c r="I42" s="26">
        <f>data!P60</f>
        <v>341.26999999999987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5847462.3599999994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16074346.009999994</v>
      </c>
      <c r="I43" s="14">
        <f>data!P61</f>
        <v>31888675.910000004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891718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2451282</v>
      </c>
      <c r="I44" s="14">
        <f>data!P62</f>
        <v>4862912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550343.91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276088.92</v>
      </c>
      <c r="I45" s="14">
        <f>data!P63</f>
        <v>1319305.57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481155.77999999997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2075096.5299999993</v>
      </c>
      <c r="I46" s="14">
        <f>data!P64</f>
        <v>14947057.149999999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1772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6962.53</v>
      </c>
      <c r="I47" s="14">
        <f>data!P65</f>
        <v>6005.3899999999994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116266.91000000002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389069.30999999994</v>
      </c>
      <c r="I48" s="14">
        <f>data!P66</f>
        <v>3705491.9800000004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51184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389755</v>
      </c>
      <c r="I49" s="14">
        <f>data!P67</f>
        <v>1548279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226.71999999999989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906329.2300000001</v>
      </c>
      <c r="I50" s="14">
        <f>data!P68</f>
        <v>1779889.6600000001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22535.82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822852.73</v>
      </c>
      <c r="I51" s="14">
        <f>data!P69</f>
        <v>289883.23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360.11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-957340.99</v>
      </c>
      <c r="I52" s="14">
        <f>-data!P70</f>
        <v>-91406.84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7963025.6100000003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22434441.269999996</v>
      </c>
      <c r="I53" s="14">
        <f>data!P71</f>
        <v>60256093.04999999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7625318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19230170</v>
      </c>
      <c r="I55" s="48">
        <f>+data!M681</f>
        <v>68651012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90294535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93344817.959999993</v>
      </c>
      <c r="I56" s="14">
        <f>data!P73</f>
        <v>498670968.56999999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8454683.5500000007</v>
      </c>
      <c r="I57" s="14">
        <f>data!P74</f>
        <v>337988223.17999995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90294535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101799501.50999999</v>
      </c>
      <c r="I58" s="14">
        <f>data!P75</f>
        <v>836659191.75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4672.2905860000001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35578.383605000025</v>
      </c>
      <c r="I60" s="14">
        <f>data!P76</f>
        <v>141333.0498119999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544.5421879128952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4510.4132446663953</v>
      </c>
      <c r="I62" s="14">
        <f>data!P78</f>
        <v>17702.375569881588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40.08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96.76</v>
      </c>
      <c r="I64" s="26">
        <f>data!P80</f>
        <v>143.19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Swedish Health Services, DBA Swedish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105.32000000000001</v>
      </c>
      <c r="D74" s="26">
        <f>data!R60</f>
        <v>23.240000000000006</v>
      </c>
      <c r="E74" s="26">
        <f>data!S60</f>
        <v>67.09</v>
      </c>
      <c r="F74" s="26">
        <f>data!T60</f>
        <v>23.650000000000002</v>
      </c>
      <c r="G74" s="26">
        <f>data!U60</f>
        <v>7.4600000000000009</v>
      </c>
      <c r="H74" s="26">
        <f>data!V60</f>
        <v>14.139999999999997</v>
      </c>
      <c r="I74" s="26">
        <f>data!W60</f>
        <v>8.86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11208663.969999999</v>
      </c>
      <c r="D75" s="14">
        <f>data!R61</f>
        <v>1856110.4899999998</v>
      </c>
      <c r="E75" s="14">
        <f>data!S61</f>
        <v>4326708.959999999</v>
      </c>
      <c r="F75" s="14">
        <f>data!T61</f>
        <v>2858263.26</v>
      </c>
      <c r="G75" s="14">
        <f>data!U61</f>
        <v>844291.39000000013</v>
      </c>
      <c r="H75" s="14">
        <f>data!V61</f>
        <v>1319417.8299999998</v>
      </c>
      <c r="I75" s="14">
        <f>data!W61</f>
        <v>1068703.6300000001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1709282</v>
      </c>
      <c r="D76" s="14">
        <f>data!R62</f>
        <v>283050</v>
      </c>
      <c r="E76" s="14">
        <f>data!S62</f>
        <v>659808</v>
      </c>
      <c r="F76" s="14">
        <f>data!T62</f>
        <v>435875</v>
      </c>
      <c r="G76" s="14">
        <f>data!U62</f>
        <v>128751</v>
      </c>
      <c r="H76" s="14">
        <f>data!V62</f>
        <v>201207</v>
      </c>
      <c r="I76" s="14">
        <f>data!W62</f>
        <v>162974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225654.58000000002</v>
      </c>
      <c r="E77" s="14">
        <f>data!S63</f>
        <v>387476.05</v>
      </c>
      <c r="F77" s="14">
        <f>data!T63</f>
        <v>0</v>
      </c>
      <c r="G77" s="14">
        <f>data!U63</f>
        <v>3117878.6699999995</v>
      </c>
      <c r="H77" s="14">
        <f>data!V63</f>
        <v>222444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892551.0899999995</v>
      </c>
      <c r="D78" s="14">
        <f>data!R64</f>
        <v>4006385.2</v>
      </c>
      <c r="E78" s="14">
        <f>data!S64</f>
        <v>60232880.979999989</v>
      </c>
      <c r="F78" s="14">
        <f>data!T64</f>
        <v>758496.25000000023</v>
      </c>
      <c r="G78" s="14">
        <f>data!U64</f>
        <v>8306582.7800000003</v>
      </c>
      <c r="H78" s="14">
        <f>data!V64</f>
        <v>1310196.3900000004</v>
      </c>
      <c r="I78" s="14">
        <f>data!W64</f>
        <v>149629.43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5340.81</v>
      </c>
      <c r="D79" s="14">
        <f>data!R65</f>
        <v>3397.88</v>
      </c>
      <c r="E79" s="14">
        <f>data!S65</f>
        <v>1321.99</v>
      </c>
      <c r="F79" s="14">
        <f>data!T65</f>
        <v>797.3</v>
      </c>
      <c r="G79" s="14">
        <f>data!U65</f>
        <v>42836.58</v>
      </c>
      <c r="H79" s="14">
        <f>data!V65</f>
        <v>734.02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108253.95</v>
      </c>
      <c r="D80" s="14">
        <f>data!R66</f>
        <v>946925.74</v>
      </c>
      <c r="E80" s="14">
        <f>data!S66</f>
        <v>3745756.8</v>
      </c>
      <c r="F80" s="14">
        <f>data!T66</f>
        <v>48.639999999999993</v>
      </c>
      <c r="G80" s="14">
        <f>data!U66</f>
        <v>24520980.689999998</v>
      </c>
      <c r="H80" s="14">
        <f>data!V66</f>
        <v>241179.68999999992</v>
      </c>
      <c r="I80" s="14">
        <f>data!W66</f>
        <v>403708.13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445354</v>
      </c>
      <c r="D81" s="14">
        <f>data!R67</f>
        <v>49753</v>
      </c>
      <c r="E81" s="14">
        <f>data!S67</f>
        <v>258700</v>
      </c>
      <c r="F81" s="14">
        <f>data!T67</f>
        <v>16217</v>
      </c>
      <c r="G81" s="14">
        <f>data!U67</f>
        <v>228353</v>
      </c>
      <c r="H81" s="14">
        <f>data!V67</f>
        <v>60338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613090.67999999993</v>
      </c>
      <c r="D82" s="14">
        <f>data!R68</f>
        <v>0</v>
      </c>
      <c r="E82" s="14">
        <f>data!S68</f>
        <v>4283208.0200000005</v>
      </c>
      <c r="F82" s="14">
        <f>data!T68</f>
        <v>0</v>
      </c>
      <c r="G82" s="14">
        <f>data!U68</f>
        <v>120087.44000000003</v>
      </c>
      <c r="H82" s="14">
        <f>data!V68</f>
        <v>1512.3600000000001</v>
      </c>
      <c r="I82" s="14">
        <f>data!W68</f>
        <v>80.240000000000009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31558.99</v>
      </c>
      <c r="D83" s="14">
        <f>data!R69</f>
        <v>13581.02</v>
      </c>
      <c r="E83" s="14">
        <f>data!S69</f>
        <v>318953.53000000003</v>
      </c>
      <c r="F83" s="14">
        <f>data!T69</f>
        <v>2169.9</v>
      </c>
      <c r="G83" s="14">
        <f>data!U69</f>
        <v>37322.22</v>
      </c>
      <c r="H83" s="14">
        <f>data!V69</f>
        <v>17571.68</v>
      </c>
      <c r="I83" s="14">
        <f>data!W69</f>
        <v>132.12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835</v>
      </c>
      <c r="D84" s="14">
        <f>-data!R70</f>
        <v>0</v>
      </c>
      <c r="E84" s="14">
        <f>-data!S70</f>
        <v>-17280.13</v>
      </c>
      <c r="F84" s="14">
        <f>-data!T70</f>
        <v>0</v>
      </c>
      <c r="G84" s="14">
        <f>-data!U70</f>
        <v>-381.3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15014930.489999998</v>
      </c>
      <c r="D85" s="14">
        <f>data!R71</f>
        <v>7384857.9099999992</v>
      </c>
      <c r="E85" s="14">
        <f>data!S71</f>
        <v>74197534.199999988</v>
      </c>
      <c r="F85" s="14">
        <f>data!T71</f>
        <v>4071867.3499999996</v>
      </c>
      <c r="G85" s="14">
        <f>data!U71</f>
        <v>37346702.469999999</v>
      </c>
      <c r="H85" s="14">
        <f>data!V71</f>
        <v>3374600.97</v>
      </c>
      <c r="I85" s="14">
        <f>data!W71</f>
        <v>1785227.55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14383955</v>
      </c>
      <c r="D87" s="48">
        <f>+data!M683</f>
        <v>10120985</v>
      </c>
      <c r="E87" s="48">
        <f>+data!M684</f>
        <v>50352288</v>
      </c>
      <c r="F87" s="48">
        <f>+data!M685</f>
        <v>2838228</v>
      </c>
      <c r="G87" s="48">
        <f>+data!M686</f>
        <v>24665737</v>
      </c>
      <c r="H87" s="48">
        <f>+data!M687</f>
        <v>3555344</v>
      </c>
      <c r="I87" s="48">
        <f>+data!M688</f>
        <v>1303461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39873497</v>
      </c>
      <c r="D88" s="14">
        <f>data!R73</f>
        <v>136334495</v>
      </c>
      <c r="E88" s="14">
        <f>data!S73</f>
        <v>252181704.09999999</v>
      </c>
      <c r="F88" s="14">
        <f>data!T73</f>
        <v>8421524.3600000013</v>
      </c>
      <c r="G88" s="14">
        <f>data!U73</f>
        <v>37825739</v>
      </c>
      <c r="H88" s="14">
        <f>data!V73</f>
        <v>28123850.68</v>
      </c>
      <c r="I88" s="14">
        <f>data!W73</f>
        <v>5557643.9199999999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29282886.869999997</v>
      </c>
      <c r="D89" s="14">
        <f>data!R74</f>
        <v>82634932</v>
      </c>
      <c r="E89" s="14">
        <f>data!S74</f>
        <v>54766111.960000001</v>
      </c>
      <c r="F89" s="14">
        <f>data!T74</f>
        <v>282127.96000000002</v>
      </c>
      <c r="G89" s="14">
        <f>data!U74</f>
        <v>77697506.439999998</v>
      </c>
      <c r="H89" s="14">
        <f>data!V74</f>
        <v>19287826.02</v>
      </c>
      <c r="I89" s="14">
        <f>data!W74</f>
        <v>7913239.0300000003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69156383.870000005</v>
      </c>
      <c r="D90" s="14">
        <f>data!R75</f>
        <v>218969427</v>
      </c>
      <c r="E90" s="14">
        <f>data!S75</f>
        <v>306947816.06</v>
      </c>
      <c r="F90" s="14">
        <f>data!T75</f>
        <v>8703652.3200000022</v>
      </c>
      <c r="G90" s="14">
        <f>data!U75</f>
        <v>115523245.44</v>
      </c>
      <c r="H90" s="14">
        <f>data!V75</f>
        <v>47411676.700000003</v>
      </c>
      <c r="I90" s="14">
        <f>data!W75</f>
        <v>13470882.949999999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40653.674992</v>
      </c>
      <c r="D92" s="14">
        <f>data!R76</f>
        <v>4541.6167149999992</v>
      </c>
      <c r="E92" s="14">
        <f>data!S76</f>
        <v>23615.158303999997</v>
      </c>
      <c r="F92" s="14">
        <f>data!T76</f>
        <v>1480.3605969999999</v>
      </c>
      <c r="G92" s="14">
        <f>data!U76</f>
        <v>20844.958324999992</v>
      </c>
      <c r="H92" s="14">
        <f>data!V76</f>
        <v>5507.8929520000002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5139.282078352795</v>
      </c>
      <c r="D94" s="14">
        <f>data!R78</f>
        <v>575.75882060745096</v>
      </c>
      <c r="E94" s="14">
        <f>data!S78</f>
        <v>2993.7875753941275</v>
      </c>
      <c r="F94" s="14">
        <f>data!T78</f>
        <v>185.70406272145939</v>
      </c>
      <c r="G94" s="14">
        <f>data!U78</f>
        <v>2609.052345033565</v>
      </c>
      <c r="H94" s="14">
        <f>data!V78</f>
        <v>666.51026315741353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67.73</v>
      </c>
      <c r="D96" s="84">
        <f>data!R80</f>
        <v>0.01</v>
      </c>
      <c r="E96" s="84">
        <f>data!S80</f>
        <v>0.03</v>
      </c>
      <c r="F96" s="84">
        <f>data!T80</f>
        <v>19.84</v>
      </c>
      <c r="G96" s="84">
        <f>data!U80</f>
        <v>0</v>
      </c>
      <c r="H96" s="84">
        <f>data!V80</f>
        <v>1.69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Swedish Health Services, DBA Swedish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24.509999999999998</v>
      </c>
      <c r="D106" s="26">
        <f>data!Y60</f>
        <v>148.30000000000004</v>
      </c>
      <c r="E106" s="26">
        <f>data!Z60</f>
        <v>309.73000000000008</v>
      </c>
      <c r="F106" s="26">
        <f>data!AA60</f>
        <v>5.79</v>
      </c>
      <c r="G106" s="26">
        <f>data!AB60</f>
        <v>150.9</v>
      </c>
      <c r="H106" s="26">
        <f>data!AC60</f>
        <v>75.77</v>
      </c>
      <c r="I106" s="26">
        <f>data!AD60</f>
        <v>16.54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2556103.2599999998</v>
      </c>
      <c r="D107" s="14">
        <f>data!Y61</f>
        <v>13163633.579999996</v>
      </c>
      <c r="E107" s="14">
        <f>data!Z61</f>
        <v>41162542.339999981</v>
      </c>
      <c r="F107" s="14">
        <f>data!AA61</f>
        <v>736319.05999999994</v>
      </c>
      <c r="G107" s="14">
        <f>data!AB61</f>
        <v>16478426.390000001</v>
      </c>
      <c r="H107" s="14">
        <f>data!AC61</f>
        <v>7492150.9600000028</v>
      </c>
      <c r="I107" s="14">
        <f>data!AD61</f>
        <v>2089052.27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389797</v>
      </c>
      <c r="D108" s="14">
        <f>data!Y62</f>
        <v>2007408</v>
      </c>
      <c r="E108" s="14">
        <f>data!Z62</f>
        <v>6277144</v>
      </c>
      <c r="F108" s="14">
        <f>data!AA62</f>
        <v>112286</v>
      </c>
      <c r="G108" s="14">
        <f>data!AB62</f>
        <v>2512902</v>
      </c>
      <c r="H108" s="14">
        <f>data!AC62</f>
        <v>1142527</v>
      </c>
      <c r="I108" s="14">
        <f>data!AD62</f>
        <v>318573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1648.05</v>
      </c>
      <c r="D109" s="14">
        <f>data!Y63</f>
        <v>3014364.54</v>
      </c>
      <c r="E109" s="14">
        <f>data!Z63</f>
        <v>1477114.11</v>
      </c>
      <c r="F109" s="14">
        <f>data!AA63</f>
        <v>0</v>
      </c>
      <c r="G109" s="14">
        <f>data!AB63</f>
        <v>287194.79000000004</v>
      </c>
      <c r="H109" s="14">
        <f>data!AC63</f>
        <v>0</v>
      </c>
      <c r="I109" s="14">
        <f>data!AD63</f>
        <v>21600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533928.07000000007</v>
      </c>
      <c r="D110" s="14">
        <f>data!Y64</f>
        <v>3437117.3599999985</v>
      </c>
      <c r="E110" s="14">
        <f>data!Z64</f>
        <v>2579963.3000000017</v>
      </c>
      <c r="F110" s="14">
        <f>data!AA64</f>
        <v>2287149.2300000004</v>
      </c>
      <c r="G110" s="14">
        <f>data!AB64</f>
        <v>106064195.46000001</v>
      </c>
      <c r="H110" s="14">
        <f>data!AC64</f>
        <v>1732756.08</v>
      </c>
      <c r="I110" s="14">
        <f>data!AD64</f>
        <v>216714.21000000002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1100.1999999999998</v>
      </c>
      <c r="D111" s="14">
        <f>data!Y65</f>
        <v>9775.36</v>
      </c>
      <c r="E111" s="14">
        <f>data!Z65</f>
        <v>229925.06999999998</v>
      </c>
      <c r="F111" s="14">
        <f>data!AA65</f>
        <v>0</v>
      </c>
      <c r="G111" s="14">
        <f>data!AB65</f>
        <v>3652.3500000000004</v>
      </c>
      <c r="H111" s="14">
        <f>data!AC65</f>
        <v>4922.12</v>
      </c>
      <c r="I111" s="14">
        <f>data!AD65</f>
        <v>1019.4200000000002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1445449.9900000002</v>
      </c>
      <c r="D112" s="14">
        <f>data!Y66</f>
        <v>4032897.6100000003</v>
      </c>
      <c r="E112" s="14">
        <f>data!Z66</f>
        <v>4178238.8400000003</v>
      </c>
      <c r="F112" s="14">
        <f>data!AA66</f>
        <v>122091.17</v>
      </c>
      <c r="G112" s="14">
        <f>data!AB66</f>
        <v>695409.34</v>
      </c>
      <c r="H112" s="14">
        <f>data!AC66</f>
        <v>62204.6</v>
      </c>
      <c r="I112" s="14">
        <f>data!AD66</f>
        <v>5045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843620</v>
      </c>
      <c r="E113" s="14">
        <f>data!Z67</f>
        <v>1594573</v>
      </c>
      <c r="F113" s="14">
        <f>data!AA67</f>
        <v>46537</v>
      </c>
      <c r="G113" s="14">
        <f>data!AB67</f>
        <v>251158</v>
      </c>
      <c r="H113" s="14">
        <f>data!AC67</f>
        <v>47038</v>
      </c>
      <c r="I113" s="14">
        <f>data!AD67</f>
        <v>40191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2025446.5899999999</v>
      </c>
      <c r="E114" s="14">
        <f>data!Z68</f>
        <v>7325858.2600000016</v>
      </c>
      <c r="F114" s="14">
        <f>data!AA68</f>
        <v>0</v>
      </c>
      <c r="G114" s="14">
        <f>data!AB68</f>
        <v>1778601.4999999998</v>
      </c>
      <c r="H114" s="14">
        <f>data!AC68</f>
        <v>6520.11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64459.41</v>
      </c>
      <c r="D115" s="14">
        <f>data!Y69</f>
        <v>132825.85999999999</v>
      </c>
      <c r="E115" s="14">
        <f>data!Z69</f>
        <v>909575.99999999988</v>
      </c>
      <c r="F115" s="14">
        <f>data!AA69</f>
        <v>2846.41</v>
      </c>
      <c r="G115" s="14">
        <f>data!AB69</f>
        <v>443898.60000000003</v>
      </c>
      <c r="H115" s="14">
        <f>data!AC69</f>
        <v>40918.03</v>
      </c>
      <c r="I115" s="14">
        <f>data!AD69</f>
        <v>1971.1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-1094256.2600000002</v>
      </c>
      <c r="D116" s="14">
        <f>-data!Y70</f>
        <v>-148537.13</v>
      </c>
      <c r="E116" s="14">
        <f>-data!Z70</f>
        <v>-3046775.65</v>
      </c>
      <c r="F116" s="14">
        <f>-data!AA70</f>
        <v>0</v>
      </c>
      <c r="G116" s="14">
        <f>-data!AB70</f>
        <v>-2183792.1999999997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3898229.72</v>
      </c>
      <c r="D117" s="14">
        <f>data!Y71</f>
        <v>28518551.769999996</v>
      </c>
      <c r="E117" s="14">
        <f>data!Z71</f>
        <v>62688159.269999988</v>
      </c>
      <c r="F117" s="14">
        <f>data!AA71</f>
        <v>3307228.8700000006</v>
      </c>
      <c r="G117" s="14">
        <f>data!AB71</f>
        <v>126331646.23</v>
      </c>
      <c r="H117" s="14">
        <f>data!AC71</f>
        <v>10529036.9</v>
      </c>
      <c r="I117" s="14">
        <f>data!AD71</f>
        <v>2694166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3490430</v>
      </c>
      <c r="D119" s="48">
        <f>+data!M690</f>
        <v>26352010</v>
      </c>
      <c r="E119" s="48">
        <f>+data!M691</f>
        <v>51213861</v>
      </c>
      <c r="F119" s="48">
        <f>+data!M692</f>
        <v>2439042</v>
      </c>
      <c r="G119" s="48">
        <f>+data!M693</f>
        <v>94954471</v>
      </c>
      <c r="H119" s="48">
        <f>+data!M694</f>
        <v>8966371</v>
      </c>
      <c r="I119" s="48">
        <f>+data!M695</f>
        <v>2269285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23908428.460000001</v>
      </c>
      <c r="D120" s="14">
        <f>data!Y73</f>
        <v>76444895.429999992</v>
      </c>
      <c r="E120" s="14">
        <f>data!Z73</f>
        <v>2900975.8299999996</v>
      </c>
      <c r="F120" s="14">
        <f>data!AA73</f>
        <v>2858037.2</v>
      </c>
      <c r="G120" s="14">
        <f>data!AB73</f>
        <v>198916821.95000008</v>
      </c>
      <c r="H120" s="14">
        <f>data!AC73</f>
        <v>107882095</v>
      </c>
      <c r="I120" s="14">
        <f>data!AD73</f>
        <v>11712313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29721161.950000003</v>
      </c>
      <c r="D121" s="14">
        <f>data!Y74</f>
        <v>91458156.969999999</v>
      </c>
      <c r="E121" s="14">
        <f>data!Z74</f>
        <v>145228240.23000002</v>
      </c>
      <c r="F121" s="14">
        <f>data!AA74</f>
        <v>7882497</v>
      </c>
      <c r="G121" s="14">
        <f>data!AB74</f>
        <v>729107907.96000004</v>
      </c>
      <c r="H121" s="14">
        <f>data!AC74</f>
        <v>4824938</v>
      </c>
      <c r="I121" s="14">
        <f>data!AD74</f>
        <v>294711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53629590.410000004</v>
      </c>
      <c r="D122" s="14">
        <f>data!Y75</f>
        <v>167903052.39999998</v>
      </c>
      <c r="E122" s="14">
        <f>data!Z75</f>
        <v>148129216.06000003</v>
      </c>
      <c r="F122" s="14">
        <f>data!AA75</f>
        <v>10740534.199999999</v>
      </c>
      <c r="G122" s="14">
        <f>data!AB75</f>
        <v>928024729.91000009</v>
      </c>
      <c r="H122" s="14">
        <f>data!AC75</f>
        <v>112707033</v>
      </c>
      <c r="I122" s="14">
        <f>data!AD75</f>
        <v>12007024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77008.997650000063</v>
      </c>
      <c r="E124" s="14">
        <f>data!Z76</f>
        <v>145558.96102400005</v>
      </c>
      <c r="F124" s="14">
        <f>data!AA76</f>
        <v>4248.0848770000002</v>
      </c>
      <c r="G124" s="14">
        <f>data!AB76</f>
        <v>22926.698597999992</v>
      </c>
      <c r="H124" s="14">
        <f>data!AC76</f>
        <v>4293.8314970000001</v>
      </c>
      <c r="I124" s="14">
        <f>data!AD76</f>
        <v>3668.771221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9544.42961476247</v>
      </c>
      <c r="E126" s="14">
        <f>data!Z78</f>
        <v>18370.974009894253</v>
      </c>
      <c r="F126" s="14">
        <f>data!AA78</f>
        <v>538.5466216344654</v>
      </c>
      <c r="G126" s="14">
        <f>data!AB78</f>
        <v>2855.7209201080509</v>
      </c>
      <c r="H126" s="14">
        <f>data!AC78</f>
        <v>544.34610266310108</v>
      </c>
      <c r="I126" s="14">
        <f>data!AD78</f>
        <v>465.10472455875617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7.0000000000000007E-2</v>
      </c>
      <c r="D128" s="26">
        <f>data!Y80</f>
        <v>6.67</v>
      </c>
      <c r="E128" s="26">
        <f>data!Z80</f>
        <v>91.86999999999999</v>
      </c>
      <c r="F128" s="26">
        <f>data!AA80</f>
        <v>0</v>
      </c>
      <c r="G128" s="26">
        <f>data!AB80</f>
        <v>0.01</v>
      </c>
      <c r="H128" s="26">
        <f>data!AC80</f>
        <v>0</v>
      </c>
      <c r="I128" s="26">
        <f>data!AD80</f>
        <v>13.04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Swedish Health Services, DBA Swedish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80.700000000000017</v>
      </c>
      <c r="D138" s="26">
        <f>data!AF60</f>
        <v>0</v>
      </c>
      <c r="E138" s="26">
        <f>data!AG60</f>
        <v>140.83000000000004</v>
      </c>
      <c r="F138" s="26">
        <f>data!AH60</f>
        <v>0</v>
      </c>
      <c r="G138" s="26">
        <f>data!AI60</f>
        <v>0</v>
      </c>
      <c r="H138" s="26">
        <f>data!AJ60</f>
        <v>82.539999999999992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7300305.6199999973</v>
      </c>
      <c r="D139" s="14">
        <f>data!AF61</f>
        <v>0</v>
      </c>
      <c r="E139" s="14">
        <f>data!AG61</f>
        <v>12611833.970000001</v>
      </c>
      <c r="F139" s="14">
        <f>data!AH61</f>
        <v>0</v>
      </c>
      <c r="G139" s="14">
        <f>data!AI61</f>
        <v>0</v>
      </c>
      <c r="H139" s="14">
        <f>data!AJ61</f>
        <v>7044427.4300000016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1113271</v>
      </c>
      <c r="D140" s="14">
        <f>data!AF62</f>
        <v>0</v>
      </c>
      <c r="E140" s="14">
        <f>data!AG62</f>
        <v>1923261</v>
      </c>
      <c r="F140" s="14">
        <f>data!AH62</f>
        <v>0</v>
      </c>
      <c r="G140" s="14">
        <f>data!AI62</f>
        <v>0</v>
      </c>
      <c r="H140" s="14">
        <f>data!AJ62</f>
        <v>1074251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2695624.84</v>
      </c>
      <c r="F141" s="14">
        <f>data!AH63</f>
        <v>0</v>
      </c>
      <c r="G141" s="14">
        <f>data!AI63</f>
        <v>0</v>
      </c>
      <c r="H141" s="14">
        <f>data!AJ63</f>
        <v>1380477.68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44266.149999999994</v>
      </c>
      <c r="D142" s="14">
        <f>data!AF64</f>
        <v>0</v>
      </c>
      <c r="E142" s="14">
        <f>data!AG64</f>
        <v>1733086.3400000003</v>
      </c>
      <c r="F142" s="14">
        <f>data!AH64</f>
        <v>0</v>
      </c>
      <c r="G142" s="14">
        <f>data!AI64</f>
        <v>0</v>
      </c>
      <c r="H142" s="14">
        <f>data!AJ64</f>
        <v>191598.97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1607.8600000000001</v>
      </c>
      <c r="D143" s="14">
        <f>data!AF65</f>
        <v>0</v>
      </c>
      <c r="E143" s="14">
        <f>data!AG65</f>
        <v>2929.54</v>
      </c>
      <c r="F143" s="14">
        <f>data!AH65</f>
        <v>0</v>
      </c>
      <c r="G143" s="14">
        <f>data!AI65</f>
        <v>0</v>
      </c>
      <c r="H143" s="14">
        <f>data!AJ65</f>
        <v>3180.72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46269.749999999993</v>
      </c>
      <c r="D144" s="14">
        <f>data!AF66</f>
        <v>0</v>
      </c>
      <c r="E144" s="14">
        <f>data!AG66</f>
        <v>923589.58999999985</v>
      </c>
      <c r="F144" s="14">
        <f>data!AH66</f>
        <v>0</v>
      </c>
      <c r="G144" s="14">
        <f>data!AI66</f>
        <v>0</v>
      </c>
      <c r="H144" s="14">
        <f>data!AJ66</f>
        <v>1011495.6799999998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172898</v>
      </c>
      <c r="D145" s="14">
        <f>data!AF67</f>
        <v>0</v>
      </c>
      <c r="E145" s="14">
        <f>data!AG67</f>
        <v>365511</v>
      </c>
      <c r="F145" s="14">
        <f>data!AH67</f>
        <v>0</v>
      </c>
      <c r="G145" s="14">
        <f>data!AI67</f>
        <v>0</v>
      </c>
      <c r="H145" s="14">
        <f>data!AJ67</f>
        <v>199661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1226716.01</v>
      </c>
      <c r="D146" s="14">
        <f>data!AF68</f>
        <v>0</v>
      </c>
      <c r="E146" s="14">
        <f>data!AG68</f>
        <v>661991.07000000018</v>
      </c>
      <c r="F146" s="14">
        <f>data!AH68</f>
        <v>0</v>
      </c>
      <c r="G146" s="14">
        <f>data!AI68</f>
        <v>0</v>
      </c>
      <c r="H146" s="14">
        <f>data!AJ68</f>
        <v>722877.39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62603.539999999994</v>
      </c>
      <c r="D147" s="14">
        <f>data!AF69</f>
        <v>0</v>
      </c>
      <c r="E147" s="14">
        <f>data!AG69</f>
        <v>112400.25</v>
      </c>
      <c r="F147" s="14">
        <f>data!AH69</f>
        <v>0</v>
      </c>
      <c r="G147" s="14">
        <f>data!AI69</f>
        <v>0</v>
      </c>
      <c r="H147" s="14">
        <f>data!AJ69</f>
        <v>49651.83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-10000</v>
      </c>
      <c r="D148" s="14">
        <f>-data!AF70</f>
        <v>0</v>
      </c>
      <c r="E148" s="14">
        <f>-data!AG70</f>
        <v>-33485.49</v>
      </c>
      <c r="F148" s="14">
        <f>-data!AH70</f>
        <v>0</v>
      </c>
      <c r="G148" s="14">
        <f>-data!AI70</f>
        <v>0</v>
      </c>
      <c r="H148" s="14">
        <f>-data!AJ70</f>
        <v>-13561.289999999999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9957937.929999996</v>
      </c>
      <c r="D149" s="14">
        <f>data!AF71</f>
        <v>0</v>
      </c>
      <c r="E149" s="14">
        <f>data!AG71</f>
        <v>20996742.110000003</v>
      </c>
      <c r="F149" s="14">
        <f>data!AH71</f>
        <v>0</v>
      </c>
      <c r="G149" s="14">
        <f>data!AI71</f>
        <v>0</v>
      </c>
      <c r="H149" s="14">
        <f>data!AJ71</f>
        <v>11664060.410000004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7933068</v>
      </c>
      <c r="D151" s="48">
        <f>+data!M697</f>
        <v>0</v>
      </c>
      <c r="E151" s="48">
        <f>+data!M698</f>
        <v>20640006</v>
      </c>
      <c r="F151" s="48">
        <f>+data!M699</f>
        <v>0</v>
      </c>
      <c r="G151" s="48">
        <f>+data!M700</f>
        <v>0</v>
      </c>
      <c r="H151" s="48">
        <f>+data!M701</f>
        <v>10990109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41707045.440000005</v>
      </c>
      <c r="D152" s="14">
        <f>data!AF73</f>
        <v>0</v>
      </c>
      <c r="E152" s="14">
        <f>data!AG73</f>
        <v>54383746</v>
      </c>
      <c r="F152" s="14">
        <f>data!AH73</f>
        <v>0</v>
      </c>
      <c r="G152" s="14">
        <f>data!AI73</f>
        <v>0</v>
      </c>
      <c r="H152" s="14">
        <f>data!AJ73</f>
        <v>33849292.230000004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6519279.4100000001</v>
      </c>
      <c r="D153" s="14">
        <f>data!AF74</f>
        <v>0</v>
      </c>
      <c r="E153" s="14">
        <f>data!AG74</f>
        <v>152478540.5</v>
      </c>
      <c r="F153" s="14">
        <f>data!AH74</f>
        <v>0</v>
      </c>
      <c r="G153" s="14">
        <f>data!AI74</f>
        <v>0</v>
      </c>
      <c r="H153" s="14">
        <f>data!AJ74</f>
        <v>66663390.350000016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48226324.850000009</v>
      </c>
      <c r="D154" s="14">
        <f>data!AF75</f>
        <v>0</v>
      </c>
      <c r="E154" s="14">
        <f>data!AG75</f>
        <v>206862286.5</v>
      </c>
      <c r="F154" s="14">
        <f>data!AH75</f>
        <v>0</v>
      </c>
      <c r="G154" s="14">
        <f>data!AI75</f>
        <v>0</v>
      </c>
      <c r="H154" s="14">
        <f>data!AJ75</f>
        <v>100512682.58000001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15782.798903999999</v>
      </c>
      <c r="D156" s="14">
        <f>data!AF76</f>
        <v>0</v>
      </c>
      <c r="E156" s="14">
        <f>data!AG76</f>
        <v>33365.323618999988</v>
      </c>
      <c r="F156" s="14">
        <f>data!AH76</f>
        <v>0</v>
      </c>
      <c r="G156" s="14">
        <f>data!AI76</f>
        <v>0</v>
      </c>
      <c r="H156" s="14">
        <f>data!AJ76</f>
        <v>18225.883631000012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1939.0104435407834</v>
      </c>
      <c r="D158" s="14">
        <f>data!AF78</f>
        <v>0</v>
      </c>
      <c r="E158" s="14">
        <f>data!AG78</f>
        <v>4078.2496428364984</v>
      </c>
      <c r="F158" s="14">
        <f>data!AH78</f>
        <v>0</v>
      </c>
      <c r="G158" s="14">
        <f>data!AI78</f>
        <v>0</v>
      </c>
      <c r="H158" s="14">
        <f>data!AJ78</f>
        <v>2133.116780290351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74.37</v>
      </c>
      <c r="F160" s="26">
        <f>data!AH80</f>
        <v>0</v>
      </c>
      <c r="G160" s="26">
        <f>data!AI80</f>
        <v>0</v>
      </c>
      <c r="H160" s="26">
        <f>data!AJ80</f>
        <v>38.32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Swedish Health Services, DBA Swedish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Swedish Health Services, DBA Swedish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686333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81.39</v>
      </c>
      <c r="E202" s="26">
        <f>data!AU60</f>
        <v>0</v>
      </c>
      <c r="F202" s="26">
        <f>data!AV60</f>
        <v>58.949999999999989</v>
      </c>
      <c r="G202" s="26">
        <f>data!AW60</f>
        <v>0</v>
      </c>
      <c r="H202" s="26">
        <f>data!AX60</f>
        <v>0</v>
      </c>
      <c r="I202" s="26">
        <f>data!AY60</f>
        <v>134.72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12050549.119999999</v>
      </c>
      <c r="E203" s="14">
        <f>data!AU61</f>
        <v>0</v>
      </c>
      <c r="F203" s="14">
        <f>data!AV61</f>
        <v>4962388.1700000009</v>
      </c>
      <c r="G203" s="14">
        <f>data!AW61</f>
        <v>0</v>
      </c>
      <c r="H203" s="14">
        <f>data!AX61</f>
        <v>0</v>
      </c>
      <c r="I203" s="14">
        <f>data!AY61</f>
        <v>7081175.3899999987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1837667</v>
      </c>
      <c r="E204" s="14">
        <f>data!AU62</f>
        <v>0</v>
      </c>
      <c r="F204" s="14">
        <f>data!AV62</f>
        <v>756747</v>
      </c>
      <c r="G204" s="14">
        <f>data!AW62</f>
        <v>0</v>
      </c>
      <c r="H204" s="14">
        <f>data!AX62</f>
        <v>0</v>
      </c>
      <c r="I204" s="14">
        <f>data!AY62</f>
        <v>1079854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328294.08</v>
      </c>
      <c r="E205" s="14">
        <f>data!AU63</f>
        <v>0</v>
      </c>
      <c r="F205" s="14">
        <f>data!AV63</f>
        <v>834516.51</v>
      </c>
      <c r="G205" s="14">
        <f>data!AW63</f>
        <v>0</v>
      </c>
      <c r="H205" s="14">
        <f>data!AX63</f>
        <v>0</v>
      </c>
      <c r="I205" s="14">
        <f>data!AY63</f>
        <v>1425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44370.399999999994</v>
      </c>
      <c r="E206" s="14">
        <f>data!AU64</f>
        <v>0</v>
      </c>
      <c r="F206" s="14">
        <f>data!AV64</f>
        <v>561482.65999999968</v>
      </c>
      <c r="G206" s="14">
        <f>data!AW64</f>
        <v>0</v>
      </c>
      <c r="H206" s="14">
        <f>data!AX64</f>
        <v>0</v>
      </c>
      <c r="I206" s="14">
        <f>data!AY64</f>
        <v>1004519.3399999999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17981.300000000003</v>
      </c>
      <c r="E207" s="14">
        <f>data!AU65</f>
        <v>0</v>
      </c>
      <c r="F207" s="14">
        <f>data!AV65</f>
        <v>6645.9</v>
      </c>
      <c r="G207" s="14">
        <f>data!AW65</f>
        <v>0</v>
      </c>
      <c r="H207" s="14">
        <f>data!AX65</f>
        <v>0</v>
      </c>
      <c r="I207" s="14">
        <f>data!AY65</f>
        <v>11144.199999999999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3172711.2500000009</v>
      </c>
      <c r="E208" s="14">
        <f>data!AU66</f>
        <v>0</v>
      </c>
      <c r="F208" s="14">
        <f>data!AV66</f>
        <v>7553945.5100000007</v>
      </c>
      <c r="G208" s="14">
        <f>data!AW66</f>
        <v>0</v>
      </c>
      <c r="H208" s="14">
        <f>data!AX66</f>
        <v>0</v>
      </c>
      <c r="I208" s="14">
        <f>data!AY66</f>
        <v>180780.28999999998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218799</v>
      </c>
      <c r="E209" s="14">
        <f>data!AU67</f>
        <v>0</v>
      </c>
      <c r="F209" s="14">
        <f>data!AV67</f>
        <v>219127</v>
      </c>
      <c r="G209" s="14">
        <f>data!AW67</f>
        <v>0</v>
      </c>
      <c r="H209" s="14">
        <f>data!AX67</f>
        <v>0</v>
      </c>
      <c r="I209" s="14">
        <f>data!AY67</f>
        <v>299500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1967975.1599999995</v>
      </c>
      <c r="E210" s="14">
        <f>data!AU68</f>
        <v>0</v>
      </c>
      <c r="F210" s="14">
        <f>data!AV68</f>
        <v>1716934</v>
      </c>
      <c r="G210" s="14">
        <f>data!AW68</f>
        <v>0</v>
      </c>
      <c r="H210" s="14">
        <f>data!AX68</f>
        <v>0</v>
      </c>
      <c r="I210" s="14">
        <f>data!AY68</f>
        <v>88961.33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641041.98</v>
      </c>
      <c r="E211" s="14">
        <f>data!AU69</f>
        <v>0</v>
      </c>
      <c r="F211" s="14">
        <f>data!AV69</f>
        <v>55665.100000000006</v>
      </c>
      <c r="G211" s="14">
        <f>data!AW69</f>
        <v>0</v>
      </c>
      <c r="H211" s="14">
        <f>data!AX69</f>
        <v>0</v>
      </c>
      <c r="I211" s="14">
        <f>data!AY69</f>
        <v>47429.64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-177193.01999999996</v>
      </c>
      <c r="E212" s="14">
        <f>-data!AU70</f>
        <v>0</v>
      </c>
      <c r="F212" s="14">
        <f>-data!AV70</f>
        <v>-1210284.54</v>
      </c>
      <c r="G212" s="14">
        <f>-data!AW70</f>
        <v>0</v>
      </c>
      <c r="H212" s="14">
        <f>-data!AX70</f>
        <v>0</v>
      </c>
      <c r="I212" s="14">
        <f>-data!AY70</f>
        <v>-433154.35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20102196.270000003</v>
      </c>
      <c r="E213" s="14">
        <f>data!AU71</f>
        <v>0</v>
      </c>
      <c r="F213" s="14">
        <f>data!AV71</f>
        <v>15457167.309999999</v>
      </c>
      <c r="G213" s="14">
        <f>data!AW71</f>
        <v>0</v>
      </c>
      <c r="H213" s="14">
        <f>data!AX71</f>
        <v>0</v>
      </c>
      <c r="I213" s="14">
        <f>data!AY71</f>
        <v>9361634.839999998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173224</v>
      </c>
      <c r="D215" s="48">
        <f>+data!M711</f>
        <v>12947842</v>
      </c>
      <c r="E215" s="48">
        <f>+data!M712</f>
        <v>0</v>
      </c>
      <c r="F215" s="48">
        <f>+data!M713</f>
        <v>10652723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1454405</v>
      </c>
      <c r="D216" s="14">
        <f>data!AT73</f>
        <v>12055971</v>
      </c>
      <c r="E216" s="14">
        <f>data!AU73</f>
        <v>0</v>
      </c>
      <c r="F216" s="14">
        <f>data!AV73</f>
        <v>1610425.98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5148209</v>
      </c>
      <c r="D217" s="14">
        <f>data!AT74</f>
        <v>6712800.5600000005</v>
      </c>
      <c r="E217" s="14">
        <f>data!AU74</f>
        <v>0</v>
      </c>
      <c r="F217" s="14">
        <f>data!AV74</f>
        <v>18750380.189999998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6602614</v>
      </c>
      <c r="D218" s="14">
        <f>data!AT75</f>
        <v>18768771.560000002</v>
      </c>
      <c r="E218" s="14">
        <f>data!AU75</f>
        <v>0</v>
      </c>
      <c r="F218" s="14">
        <f>data!AV75</f>
        <v>20360806.169999998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19972.866305000014</v>
      </c>
      <c r="E220" s="14">
        <f>data!AU76</f>
        <v>0</v>
      </c>
      <c r="F220" s="14">
        <f>data!AV76</f>
        <v>20002.789977</v>
      </c>
      <c r="G220" s="14">
        <f>data!AW76</f>
        <v>0</v>
      </c>
      <c r="H220" s="14">
        <f>data!AX76</f>
        <v>0</v>
      </c>
      <c r="I220" s="85">
        <f>data!AY76</f>
        <v>27339.578941000003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2532.0397271607067</v>
      </c>
      <c r="E222" s="14">
        <f>data!AU78</f>
        <v>0</v>
      </c>
      <c r="F222" s="14">
        <f>data!AV78</f>
        <v>2534.4583636174366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4.5999999999999996</v>
      </c>
      <c r="E224" s="26">
        <f>data!AU80</f>
        <v>0</v>
      </c>
      <c r="F224" s="26">
        <f>data!AV80</f>
        <v>12.120000000000001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Swedish Health Services, DBA Swedish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3200143.3918169965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32.04</v>
      </c>
      <c r="D234" s="26">
        <f>data!BA60</f>
        <v>12.25</v>
      </c>
      <c r="E234" s="26">
        <f>data!BB60</f>
        <v>73.260000000000005</v>
      </c>
      <c r="F234" s="26">
        <f>data!BC60</f>
        <v>10.15</v>
      </c>
      <c r="G234" s="26">
        <f>data!BD60</f>
        <v>8.3699999999999992</v>
      </c>
      <c r="H234" s="26">
        <f>data!BE60</f>
        <v>92.359999999999985</v>
      </c>
      <c r="I234" s="26">
        <f>data!BF60</f>
        <v>192.83999999999997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1734171.85</v>
      </c>
      <c r="D235" s="14">
        <f>data!BA61</f>
        <v>622098.24000000011</v>
      </c>
      <c r="E235" s="14">
        <f>data!BB61</f>
        <v>7006248.6600000001</v>
      </c>
      <c r="F235" s="14">
        <f>data!BC61</f>
        <v>492058.88999999996</v>
      </c>
      <c r="G235" s="14">
        <f>data!BD61</f>
        <v>516669.24</v>
      </c>
      <c r="H235" s="14">
        <f>data!BE61</f>
        <v>5874729.1099999985</v>
      </c>
      <c r="I235" s="14">
        <f>data!BF61</f>
        <v>9707614.9499999993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264455</v>
      </c>
      <c r="D236" s="14">
        <f>data!BA62</f>
        <v>94868</v>
      </c>
      <c r="E236" s="14">
        <f>data!BB62</f>
        <v>1068428</v>
      </c>
      <c r="F236" s="14">
        <f>data!BC62</f>
        <v>75037</v>
      </c>
      <c r="G236" s="14">
        <f>data!BD62</f>
        <v>78790</v>
      </c>
      <c r="H236" s="14">
        <f>data!BE62</f>
        <v>895876</v>
      </c>
      <c r="I236" s="14">
        <f>data!BF62</f>
        <v>1480377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6330.21</v>
      </c>
      <c r="F237" s="14">
        <f>data!BC63</f>
        <v>0</v>
      </c>
      <c r="G237" s="14">
        <f>data!BD63</f>
        <v>0</v>
      </c>
      <c r="H237" s="14">
        <f>data!BE63</f>
        <v>257125.21000000002</v>
      </c>
      <c r="I237" s="14">
        <f>data!BF63</f>
        <v>44943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2141741.92</v>
      </c>
      <c r="D238" s="14">
        <f>data!BA64</f>
        <v>193199.55999999994</v>
      </c>
      <c r="E238" s="14">
        <f>data!BB64</f>
        <v>14586.2</v>
      </c>
      <c r="F238" s="14">
        <f>data!BC64</f>
        <v>0</v>
      </c>
      <c r="G238" s="14">
        <f>data!BD64</f>
        <v>100777.12000000001</v>
      </c>
      <c r="H238" s="14">
        <f>data!BE64</f>
        <v>890815.57000000007</v>
      </c>
      <c r="I238" s="14">
        <f>data!BF64</f>
        <v>908779.79999999993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141.32999999999998</v>
      </c>
      <c r="D239" s="14">
        <f>data!BA65</f>
        <v>735.71</v>
      </c>
      <c r="E239" s="14">
        <f>data!BB65</f>
        <v>84438.8</v>
      </c>
      <c r="F239" s="14">
        <f>data!BC65</f>
        <v>0</v>
      </c>
      <c r="G239" s="14">
        <f>data!BD65</f>
        <v>0</v>
      </c>
      <c r="H239" s="14">
        <f>data!BE65</f>
        <v>10192373.300000001</v>
      </c>
      <c r="I239" s="14">
        <f>data!BF65</f>
        <v>285242.70999999996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8399.119999999999</v>
      </c>
      <c r="D240" s="14">
        <f>data!BA66</f>
        <v>14477.600000000026</v>
      </c>
      <c r="E240" s="14">
        <f>data!BB66</f>
        <v>118833.64</v>
      </c>
      <c r="F240" s="14">
        <f>data!BC66</f>
        <v>0</v>
      </c>
      <c r="G240" s="14">
        <f>data!BD66</f>
        <v>42547.64</v>
      </c>
      <c r="H240" s="14">
        <f>data!BE66</f>
        <v>6115943.209999999</v>
      </c>
      <c r="I240" s="14">
        <f>data!BF66</f>
        <v>1629782.0199999998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109824</v>
      </c>
      <c r="D241" s="14">
        <f>data!BA67</f>
        <v>23359</v>
      </c>
      <c r="E241" s="14">
        <f>data!BB67</f>
        <v>2744</v>
      </c>
      <c r="F241" s="14">
        <f>data!BC67</f>
        <v>3010</v>
      </c>
      <c r="G241" s="14">
        <f>data!BD67</f>
        <v>397192</v>
      </c>
      <c r="H241" s="14">
        <f>data!BE67</f>
        <v>11360393</v>
      </c>
      <c r="I241" s="14">
        <f>data!BF67</f>
        <v>254693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17222.650000000001</v>
      </c>
      <c r="D242" s="14">
        <f>data!BA68</f>
        <v>169.66</v>
      </c>
      <c r="E242" s="14">
        <f>data!BB68</f>
        <v>76662</v>
      </c>
      <c r="F242" s="14">
        <f>data!BC68</f>
        <v>0</v>
      </c>
      <c r="G242" s="14">
        <f>data!BD68</f>
        <v>482.86000000000075</v>
      </c>
      <c r="H242" s="14">
        <f>data!BE68</f>
        <v>1036151.7000000004</v>
      </c>
      <c r="I242" s="14">
        <f>data!BF68</f>
        <v>323707.67999999993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3190.48</v>
      </c>
      <c r="D243" s="14">
        <f>data!BA69</f>
        <v>17632.86</v>
      </c>
      <c r="E243" s="14">
        <f>data!BB69</f>
        <v>464610.86</v>
      </c>
      <c r="F243" s="14">
        <f>data!BC69</f>
        <v>0</v>
      </c>
      <c r="G243" s="14">
        <f>data!BD69</f>
        <v>6591.3499999999995</v>
      </c>
      <c r="H243" s="14">
        <f>data!BE69</f>
        <v>375108.38999999996</v>
      </c>
      <c r="I243" s="14">
        <f>data!BF69</f>
        <v>22266.740000000005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-2784741.7399999998</v>
      </c>
      <c r="D244" s="14">
        <f>-data!BA70</f>
        <v>0</v>
      </c>
      <c r="E244" s="14">
        <f>-data!BB70</f>
        <v>-6904.51</v>
      </c>
      <c r="F244" s="14">
        <f>-data!BC70</f>
        <v>0</v>
      </c>
      <c r="G244" s="14">
        <f>-data!BD70</f>
        <v>0</v>
      </c>
      <c r="H244" s="14">
        <f>-data!BE70</f>
        <v>-1315783.8000000003</v>
      </c>
      <c r="I244" s="14">
        <f>-data!BF70</f>
        <v>-1529997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1494404.6100000017</v>
      </c>
      <c r="D245" s="14">
        <f>data!BA71</f>
        <v>966540.63</v>
      </c>
      <c r="E245" s="14">
        <f>data!BB71</f>
        <v>8835977.8599999994</v>
      </c>
      <c r="F245" s="14">
        <f>data!BC71</f>
        <v>570105.8899999999</v>
      </c>
      <c r="G245" s="14">
        <f>data!BD71</f>
        <v>1143050.2100000002</v>
      </c>
      <c r="H245" s="14">
        <f>data!BE71</f>
        <v>35682731.690000005</v>
      </c>
      <c r="I245" s="14">
        <f>data!BF71</f>
        <v>13127409.9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10025.183228</v>
      </c>
      <c r="D252" s="85">
        <f>data!BA76</f>
        <v>2132.3306499999999</v>
      </c>
      <c r="E252" s="85">
        <f>data!BB76</f>
        <v>250.47619500000002</v>
      </c>
      <c r="F252" s="85">
        <f>data!BC76</f>
        <v>274.80263300000001</v>
      </c>
      <c r="G252" s="85">
        <f>data!BD76</f>
        <v>36257.263433</v>
      </c>
      <c r="H252" s="85">
        <f>data!BE76</f>
        <v>1037021.7147939974</v>
      </c>
      <c r="I252" s="85">
        <f>data!BF76</f>
        <v>23249.400626000002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267.85603366605397</v>
      </c>
      <c r="E254" s="85">
        <f>data!BB78</f>
        <v>30.413082284563064</v>
      </c>
      <c r="F254" s="85">
        <f>data!BC78</f>
        <v>34.837823137592139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Swedish Health Services, DBA Swedish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10.75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0.03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1141184.8399999999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174027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1423.54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5894.02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280239.43000000005</v>
      </c>
      <c r="E272" s="14">
        <f>data!BI66</f>
        <v>0</v>
      </c>
      <c r="F272" s="14">
        <f>data!BJ66</f>
        <v>242.53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28084</v>
      </c>
      <c r="G273" s="14">
        <f>data!BK67</f>
        <v>0</v>
      </c>
      <c r="H273" s="14">
        <f>data!BL67</f>
        <v>56528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21954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16327.830000000002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-35244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1605806.6600000001</v>
      </c>
      <c r="E277" s="14">
        <f>data!BI71</f>
        <v>0</v>
      </c>
      <c r="F277" s="14">
        <f>data!BJ71</f>
        <v>28326.53</v>
      </c>
      <c r="G277" s="14">
        <f>data!BK71</f>
        <v>0</v>
      </c>
      <c r="H277" s="14">
        <f>data!BL71</f>
        <v>56528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2563.6405380000006</v>
      </c>
      <c r="G284" s="85">
        <f>data!BK76</f>
        <v>0</v>
      </c>
      <c r="H284" s="85">
        <f>data!BL76</f>
        <v>5160.1110060000001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651.3750582533446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Swedish Health Services, DBA Swedish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43.09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20.650000000000002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7722200.5199999996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974377.39999999991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1177609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148589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1279631.0399999998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846987.25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81438.759999999995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22896.989999999998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600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1150195.52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244125.05999999997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136199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46926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102130.82999999999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70131.03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355593.1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82733.490000000005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531220.07999999996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-1300901.9899999998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13324663.329999998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348018.75000000023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12432.747069999998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4283.6057799999999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533.87783354208955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Swedish Health Services, DBA Swedish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205.44999999999996</v>
      </c>
      <c r="F330" s="26">
        <f>data!BX60</f>
        <v>0</v>
      </c>
      <c r="G330" s="26">
        <f>data!BY60</f>
        <v>12.77</v>
      </c>
      <c r="H330" s="26">
        <f>data!BZ60</f>
        <v>0</v>
      </c>
      <c r="I330" s="26">
        <f>data!CA60</f>
        <v>95.100000000000009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29992995.829999998</v>
      </c>
      <c r="F331" s="86">
        <f>data!BX61</f>
        <v>0</v>
      </c>
      <c r="G331" s="86">
        <f>data!BY61</f>
        <v>1786183.27</v>
      </c>
      <c r="H331" s="86">
        <f>data!BZ61</f>
        <v>0</v>
      </c>
      <c r="I331" s="86">
        <f>data!CA61</f>
        <v>7973921.120000001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4573827</v>
      </c>
      <c r="F332" s="86">
        <f>data!BX62</f>
        <v>0</v>
      </c>
      <c r="G332" s="86">
        <f>data!BY62</f>
        <v>272387</v>
      </c>
      <c r="H332" s="86">
        <f>data!BZ62</f>
        <v>0</v>
      </c>
      <c r="I332" s="86">
        <f>data!CA62</f>
        <v>1215995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5678008.5499999998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1338178.73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1038956.8399999996</v>
      </c>
      <c r="F334" s="86">
        <f>data!BX64</f>
        <v>0</v>
      </c>
      <c r="G334" s="86">
        <f>data!BY64</f>
        <v>381.59000000000003</v>
      </c>
      <c r="H334" s="86">
        <f>data!BZ64</f>
        <v>0</v>
      </c>
      <c r="I334" s="86">
        <f>data!CA64</f>
        <v>130315.35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96525.87000000001</v>
      </c>
      <c r="F335" s="86">
        <f>data!BX65</f>
        <v>0</v>
      </c>
      <c r="G335" s="86">
        <f>data!BY65</f>
        <v>1812.0300000000002</v>
      </c>
      <c r="H335" s="86">
        <f>data!BZ65</f>
        <v>0</v>
      </c>
      <c r="I335" s="86">
        <f>data!CA65</f>
        <v>2382.5299999999997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48798.080000000002</v>
      </c>
      <c r="E336" s="86">
        <f>data!BW66</f>
        <v>12325569.630000001</v>
      </c>
      <c r="F336" s="86">
        <f>data!BX66</f>
        <v>0</v>
      </c>
      <c r="G336" s="86">
        <f>data!BY66</f>
        <v>1188.4100000000001</v>
      </c>
      <c r="H336" s="86">
        <f>data!BZ66</f>
        <v>0</v>
      </c>
      <c r="I336" s="86">
        <f>data!CA66</f>
        <v>53493.820000000007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716189</v>
      </c>
      <c r="F337" s="86">
        <f>data!BX67</f>
        <v>0</v>
      </c>
      <c r="G337" s="86">
        <f>data!BY67</f>
        <v>2071</v>
      </c>
      <c r="H337" s="86">
        <f>data!BZ67</f>
        <v>0</v>
      </c>
      <c r="I337" s="86">
        <f>data!CA67</f>
        <v>180676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4076711.3200000003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544433.25999999989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595393.7699999999</v>
      </c>
      <c r="F339" s="86">
        <f>data!BX69</f>
        <v>0</v>
      </c>
      <c r="G339" s="86">
        <f>data!BY69</f>
        <v>1166.8700000000001</v>
      </c>
      <c r="H339" s="86">
        <f>data!BZ69</f>
        <v>0</v>
      </c>
      <c r="I339" s="86">
        <f>data!CA69</f>
        <v>542545.3400000002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-722742.9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-877434.45999999985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48798.080000000002</v>
      </c>
      <c r="E341" s="14">
        <f>data!BW71</f>
        <v>58371434.909999996</v>
      </c>
      <c r="F341" s="14">
        <f>data!BX71</f>
        <v>0</v>
      </c>
      <c r="G341" s="14">
        <f>data!BY71</f>
        <v>2065190.1700000002</v>
      </c>
      <c r="H341" s="14">
        <f>data!BZ71</f>
        <v>0</v>
      </c>
      <c r="I341" s="14">
        <f>data!CA71</f>
        <v>11104506.690000001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65376.547312999959</v>
      </c>
      <c r="F348" s="85">
        <f>data!BX76</f>
        <v>0</v>
      </c>
      <c r="G348" s="85">
        <f>data!BY76</f>
        <v>189.01426599999999</v>
      </c>
      <c r="H348" s="85">
        <f>data!BZ76</f>
        <v>0</v>
      </c>
      <c r="I348" s="85">
        <f>data!CA76</f>
        <v>16492.78643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8259.956853431815</v>
      </c>
      <c r="F350" s="85">
        <f>data!BX78</f>
        <v>0</v>
      </c>
      <c r="G350" s="85">
        <f>data!BY78</f>
        <v>22.029075473772327</v>
      </c>
      <c r="H350" s="85">
        <f>data!BZ78</f>
        <v>0</v>
      </c>
      <c r="I350" s="85">
        <f>data!CA78</f>
        <v>2088.7976483549046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Swedish Health Services, DBA Swedish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30.360000000000003</v>
      </c>
      <c r="E362" s="217"/>
      <c r="F362" s="211"/>
      <c r="G362" s="211"/>
      <c r="H362" s="211"/>
      <c r="I362" s="87">
        <f>data!CE60</f>
        <v>4212.3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2823248.0899999989</v>
      </c>
      <c r="E363" s="218"/>
      <c r="F363" s="219"/>
      <c r="G363" s="219"/>
      <c r="H363" s="219"/>
      <c r="I363" s="86">
        <f>data!CE61</f>
        <v>407554839.3599999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430535</v>
      </c>
      <c r="E364" s="218"/>
      <c r="F364" s="219"/>
      <c r="G364" s="219"/>
      <c r="H364" s="219"/>
      <c r="I364" s="86">
        <f>data!CE62</f>
        <v>62150689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52727.51</v>
      </c>
      <c r="E365" s="218"/>
      <c r="F365" s="219"/>
      <c r="G365" s="219"/>
      <c r="H365" s="219"/>
      <c r="I365" s="86">
        <f>data!CE63</f>
        <v>27832260.850000001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33077600.699999996</v>
      </c>
      <c r="E366" s="218"/>
      <c r="F366" s="219"/>
      <c r="G366" s="219"/>
      <c r="H366" s="219"/>
      <c r="I366" s="86">
        <f>data!CE64</f>
        <v>261347073.80999997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13631.789999999999</v>
      </c>
      <c r="E367" s="218"/>
      <c r="F367" s="219"/>
      <c r="G367" s="219"/>
      <c r="H367" s="219"/>
      <c r="I367" s="86">
        <f>data!CE65</f>
        <v>11100094.219999999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786227.47000000044</v>
      </c>
      <c r="E368" s="218"/>
      <c r="F368" s="219"/>
      <c r="G368" s="219"/>
      <c r="H368" s="219"/>
      <c r="I368" s="86">
        <f>data!CE66</f>
        <v>84144672.639999986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9999400</v>
      </c>
      <c r="E369" s="218"/>
      <c r="F369" s="219"/>
      <c r="G369" s="219"/>
      <c r="H369" s="219"/>
      <c r="I369" s="86">
        <f>data!CE67</f>
        <v>35057014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3146702.88</v>
      </c>
      <c r="E370" s="218"/>
      <c r="F370" s="219"/>
      <c r="G370" s="219"/>
      <c r="H370" s="219"/>
      <c r="I370" s="86">
        <f>data!CE68</f>
        <v>39053941.469999999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410574315.78015465</v>
      </c>
      <c r="E371" s="86">
        <f>data!CD69</f>
        <v>59754486.729999989</v>
      </c>
      <c r="F371" s="219"/>
      <c r="G371" s="219"/>
      <c r="H371" s="219"/>
      <c r="I371" s="86">
        <f>data!CE69</f>
        <v>477437036.45015466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-55323547.210000001</v>
      </c>
      <c r="E372" s="229">
        <f>data!CD70</f>
        <v>0</v>
      </c>
      <c r="F372" s="220"/>
      <c r="G372" s="220"/>
      <c r="H372" s="220"/>
      <c r="I372" s="14">
        <f>-data!CE70</f>
        <v>-72826604.599999994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405580842.01015466</v>
      </c>
      <c r="E373" s="86">
        <f>data!CD71</f>
        <v>59754486.729999989</v>
      </c>
      <c r="F373" s="219"/>
      <c r="G373" s="219"/>
      <c r="H373" s="219"/>
      <c r="I373" s="14">
        <f>data!CE71</f>
        <v>1332851017.2001548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2416977346.3200002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1906134993.99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4323112340.3099995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912784.87623700011</v>
      </c>
      <c r="E380" s="214"/>
      <c r="F380" s="211"/>
      <c r="G380" s="211"/>
      <c r="H380" s="211"/>
      <c r="I380" s="14">
        <f>data!CE76</f>
        <v>3200143.391816997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686333.00000000012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142754.39785047827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4430120.58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1409.7299999999993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Swedish First Hill Year End Report</dc:title>
  <dc:subject>2018 Swedish First Hill Year End Report</dc:subject>
  <dc:creator>Washington State Dept of Health - HSQA - Community Health Systems</dc:creator>
  <cp:keywords>hospital financial reports</cp:keywords>
  <cp:lastModifiedBy>Huyck, Randall  (DOH)</cp:lastModifiedBy>
  <cp:lastPrinted>2019-04-23T22:58:25Z</cp:lastPrinted>
  <dcterms:created xsi:type="dcterms:W3CDTF">1999-06-02T22:01:56Z</dcterms:created>
  <dcterms:modified xsi:type="dcterms:W3CDTF">2019-05-02T17:06:48Z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