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T815" i="10" s="1"/>
  <c r="S736" i="10"/>
  <c r="R736" i="10"/>
  <c r="Q736" i="10"/>
  <c r="P736" i="10"/>
  <c r="P815" i="10" s="1"/>
  <c r="O736" i="10"/>
  <c r="M736" i="10"/>
  <c r="L736" i="10"/>
  <c r="K736" i="10"/>
  <c r="I736" i="10"/>
  <c r="H736" i="10"/>
  <c r="H815" i="10" s="1"/>
  <c r="G736" i="10"/>
  <c r="F736" i="10"/>
  <c r="D736" i="10"/>
  <c r="D815" i="10" s="1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R815" i="10" s="1"/>
  <c r="Q734" i="10"/>
  <c r="Q815" i="10" s="1"/>
  <c r="P734" i="10"/>
  <c r="O734" i="10"/>
  <c r="O815" i="10" s="1"/>
  <c r="M734" i="10"/>
  <c r="M815" i="10" s="1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B57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C476" i="10"/>
  <c r="B475" i="10"/>
  <c r="C474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D361" i="10"/>
  <c r="N817" i="10" s="1"/>
  <c r="D330" i="10"/>
  <c r="D329" i="10"/>
  <c r="D328" i="10"/>
  <c r="D319" i="10"/>
  <c r="D314" i="10"/>
  <c r="D339" i="10" s="1"/>
  <c r="C482" i="10" s="1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E201" i="10"/>
  <c r="E200" i="10"/>
  <c r="C473" i="10" s="1"/>
  <c r="E199" i="10"/>
  <c r="E198" i="10"/>
  <c r="C471" i="10" s="1"/>
  <c r="E197" i="10"/>
  <c r="E196" i="10"/>
  <c r="C469" i="10" s="1"/>
  <c r="E195" i="10"/>
  <c r="E204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D463" i="10" s="1"/>
  <c r="D465" i="10" s="1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CE79" i="10"/>
  <c r="CE78" i="10"/>
  <c r="R816" i="10" s="1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CE68" i="10"/>
  <c r="K816" i="10" s="1"/>
  <c r="CE66" i="10"/>
  <c r="CE65" i="10"/>
  <c r="CE64" i="10"/>
  <c r="CE63" i="10"/>
  <c r="CE61" i="10"/>
  <c r="D816" i="10" s="1"/>
  <c r="CE60" i="10"/>
  <c r="B53" i="10"/>
  <c r="CE51" i="10"/>
  <c r="B49" i="10"/>
  <c r="CA48" i="10"/>
  <c r="CA62" i="10" s="1"/>
  <c r="BW48" i="10"/>
  <c r="BW62" i="10" s="1"/>
  <c r="BS48" i="10"/>
  <c r="BS62" i="10" s="1"/>
  <c r="BO48" i="10"/>
  <c r="BO62" i="10" s="1"/>
  <c r="BK48" i="10"/>
  <c r="BK62" i="10" s="1"/>
  <c r="BG48" i="10"/>
  <c r="BG62" i="10" s="1"/>
  <c r="BC48" i="10"/>
  <c r="BC62" i="10" s="1"/>
  <c r="AY48" i="10"/>
  <c r="AY62" i="10" s="1"/>
  <c r="AU48" i="10"/>
  <c r="AU62" i="10" s="1"/>
  <c r="AQ48" i="10"/>
  <c r="AQ62" i="10" s="1"/>
  <c r="AM48" i="10"/>
  <c r="AM62" i="10" s="1"/>
  <c r="AI48" i="10"/>
  <c r="AI62" i="10" s="1"/>
  <c r="AE48" i="10"/>
  <c r="AE62" i="10" s="1"/>
  <c r="AA48" i="10"/>
  <c r="AA62" i="10" s="1"/>
  <c r="W48" i="10"/>
  <c r="W62" i="10" s="1"/>
  <c r="S48" i="10"/>
  <c r="S62" i="10" s="1"/>
  <c r="O48" i="10"/>
  <c r="O62" i="10" s="1"/>
  <c r="K48" i="10"/>
  <c r="K62" i="10" s="1"/>
  <c r="G48" i="10"/>
  <c r="G62" i="10" s="1"/>
  <c r="C48" i="10"/>
  <c r="CE47" i="10"/>
  <c r="E750" i="10" l="1"/>
  <c r="E798" i="10"/>
  <c r="E738" i="10"/>
  <c r="E754" i="10"/>
  <c r="E770" i="10"/>
  <c r="E758" i="10"/>
  <c r="E774" i="10"/>
  <c r="E790" i="10"/>
  <c r="E806" i="10"/>
  <c r="E746" i="10"/>
  <c r="E762" i="10"/>
  <c r="E778" i="10"/>
  <c r="E794" i="10"/>
  <c r="E810" i="10"/>
  <c r="E782" i="10"/>
  <c r="E802" i="10"/>
  <c r="E766" i="10"/>
  <c r="E786" i="10"/>
  <c r="E742" i="10"/>
  <c r="D48" i="10"/>
  <c r="D62" i="10" s="1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C62" i="10"/>
  <c r="F816" i="10"/>
  <c r="C429" i="10"/>
  <c r="CD722" i="10"/>
  <c r="B444" i="10"/>
  <c r="D242" i="10"/>
  <c r="B448" i="10" s="1"/>
  <c r="C427" i="10"/>
  <c r="C434" i="10"/>
  <c r="I816" i="10"/>
  <c r="C432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I48" i="10"/>
  <c r="BI62" i="10" s="1"/>
  <c r="BM48" i="10"/>
  <c r="BM62" i="10" s="1"/>
  <c r="BQ48" i="10"/>
  <c r="BQ62" i="10" s="1"/>
  <c r="BU48" i="10"/>
  <c r="BU62" i="10" s="1"/>
  <c r="BY48" i="10"/>
  <c r="BY62" i="10" s="1"/>
  <c r="CC48" i="10"/>
  <c r="CC62" i="10" s="1"/>
  <c r="G816" i="10"/>
  <c r="F612" i="10"/>
  <c r="C430" i="10"/>
  <c r="C448" i="10"/>
  <c r="D368" i="10"/>
  <c r="D373" i="10" s="1"/>
  <c r="D391" i="10" s="1"/>
  <c r="D393" i="10" s="1"/>
  <c r="D396" i="10" s="1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H48" i="10"/>
  <c r="AH62" i="10" s="1"/>
  <c r="AL48" i="10"/>
  <c r="AL62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J48" i="10"/>
  <c r="BJ62" i="10" s="1"/>
  <c r="BN48" i="10"/>
  <c r="BN62" i="10" s="1"/>
  <c r="BR48" i="10"/>
  <c r="BR62" i="10" s="1"/>
  <c r="BV48" i="10"/>
  <c r="BV62" i="10" s="1"/>
  <c r="BZ48" i="10"/>
  <c r="BZ62" i="10" s="1"/>
  <c r="C816" i="10"/>
  <c r="BI730" i="10"/>
  <c r="H612" i="10"/>
  <c r="H816" i="10"/>
  <c r="C431" i="10"/>
  <c r="L816" i="10"/>
  <c r="C440" i="10"/>
  <c r="O816" i="10"/>
  <c r="C463" i="10"/>
  <c r="CE75" i="10"/>
  <c r="S816" i="10"/>
  <c r="J612" i="10"/>
  <c r="D435" i="10"/>
  <c r="D438" i="10"/>
  <c r="P816" i="10"/>
  <c r="D612" i="10"/>
  <c r="T816" i="10"/>
  <c r="L612" i="10"/>
  <c r="I612" i="10"/>
  <c r="L815" i="10"/>
  <c r="N815" i="10"/>
  <c r="C458" i="10"/>
  <c r="I815" i="10"/>
  <c r="F815" i="10"/>
  <c r="G815" i="10"/>
  <c r="K815" i="10"/>
  <c r="S815" i="10"/>
  <c r="C815" i="10"/>
  <c r="CF730" i="10"/>
  <c r="CF79" i="10"/>
  <c r="CF77" i="10"/>
  <c r="CF76" i="10"/>
  <c r="E789" i="10" l="1"/>
  <c r="BF71" i="10"/>
  <c r="B551" i="1" s="1"/>
  <c r="E773" i="10"/>
  <c r="E768" i="10"/>
  <c r="AK71" i="10"/>
  <c r="E788" i="10"/>
  <c r="E783" i="10"/>
  <c r="AZ71" i="10"/>
  <c r="E751" i="10"/>
  <c r="N816" i="10"/>
  <c r="K612" i="10"/>
  <c r="C465" i="10"/>
  <c r="E801" i="10"/>
  <c r="E785" i="10"/>
  <c r="E769" i="10"/>
  <c r="E753" i="10"/>
  <c r="E737" i="10"/>
  <c r="E760" i="10"/>
  <c r="E800" i="10"/>
  <c r="E780" i="10"/>
  <c r="E748" i="10"/>
  <c r="E811" i="10"/>
  <c r="E795" i="10"/>
  <c r="E779" i="10"/>
  <c r="E763" i="10"/>
  <c r="E747" i="10"/>
  <c r="E805" i="10"/>
  <c r="Z71" i="10"/>
  <c r="E757" i="10"/>
  <c r="E741" i="10"/>
  <c r="E736" i="10"/>
  <c r="E804" i="10"/>
  <c r="BU71" i="10"/>
  <c r="E756" i="10"/>
  <c r="E734" i="10"/>
  <c r="CE62" i="10"/>
  <c r="E799" i="10"/>
  <c r="E767" i="10"/>
  <c r="AJ71" i="10"/>
  <c r="B529" i="1" s="1"/>
  <c r="E735" i="10"/>
  <c r="CB52" i="10"/>
  <c r="CB67" i="10" s="1"/>
  <c r="J811" i="10" s="1"/>
  <c r="BX52" i="10"/>
  <c r="BX67" i="10" s="1"/>
  <c r="J807" i="10" s="1"/>
  <c r="BT52" i="10"/>
  <c r="BT67" i="10" s="1"/>
  <c r="J803" i="10" s="1"/>
  <c r="BP52" i="10"/>
  <c r="BP67" i="10" s="1"/>
  <c r="J799" i="10" s="1"/>
  <c r="BL52" i="10"/>
  <c r="BL67" i="10" s="1"/>
  <c r="J795" i="10" s="1"/>
  <c r="BH52" i="10"/>
  <c r="BH67" i="10" s="1"/>
  <c r="J791" i="10" s="1"/>
  <c r="BD52" i="10"/>
  <c r="BD67" i="10" s="1"/>
  <c r="J787" i="10" s="1"/>
  <c r="AZ52" i="10"/>
  <c r="AZ67" i="10" s="1"/>
  <c r="J783" i="10" s="1"/>
  <c r="AV52" i="10"/>
  <c r="AV67" i="10" s="1"/>
  <c r="J779" i="10" s="1"/>
  <c r="AR52" i="10"/>
  <c r="AR67" i="10" s="1"/>
  <c r="J775" i="10" s="1"/>
  <c r="AN52" i="10"/>
  <c r="AN67" i="10" s="1"/>
  <c r="J771" i="10" s="1"/>
  <c r="AJ52" i="10"/>
  <c r="AJ67" i="10" s="1"/>
  <c r="J767" i="10" s="1"/>
  <c r="AF52" i="10"/>
  <c r="AF67" i="10" s="1"/>
  <c r="J763" i="10" s="1"/>
  <c r="AB52" i="10"/>
  <c r="AB67" i="10" s="1"/>
  <c r="J759" i="10" s="1"/>
  <c r="X52" i="10"/>
  <c r="X67" i="10" s="1"/>
  <c r="J755" i="10" s="1"/>
  <c r="T52" i="10"/>
  <c r="T67" i="10" s="1"/>
  <c r="J751" i="10" s="1"/>
  <c r="P52" i="10"/>
  <c r="P67" i="10" s="1"/>
  <c r="J747" i="10" s="1"/>
  <c r="L52" i="10"/>
  <c r="L67" i="10" s="1"/>
  <c r="J743" i="10" s="1"/>
  <c r="H52" i="10"/>
  <c r="H67" i="10" s="1"/>
  <c r="J739" i="10" s="1"/>
  <c r="D52" i="10"/>
  <c r="D67" i="10" s="1"/>
  <c r="J735" i="10" s="1"/>
  <c r="AC52" i="10"/>
  <c r="AC67" i="10" s="1"/>
  <c r="J760" i="10" s="1"/>
  <c r="I52" i="10"/>
  <c r="I67" i="10" s="1"/>
  <c r="J740" i="10" s="1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G52" i="10"/>
  <c r="AG67" i="10" s="1"/>
  <c r="J764" i="10" s="1"/>
  <c r="U52" i="10"/>
  <c r="U67" i="10" s="1"/>
  <c r="J752" i="10" s="1"/>
  <c r="M52" i="10"/>
  <c r="M67" i="10" s="1"/>
  <c r="J744" i="10" s="1"/>
  <c r="BZ52" i="10"/>
  <c r="BZ67" i="10" s="1"/>
  <c r="J809" i="10" s="1"/>
  <c r="BV52" i="10"/>
  <c r="BV67" i="10" s="1"/>
  <c r="J805" i="10" s="1"/>
  <c r="BR52" i="10"/>
  <c r="BR67" i="10" s="1"/>
  <c r="J801" i="10" s="1"/>
  <c r="BN52" i="10"/>
  <c r="BN67" i="10" s="1"/>
  <c r="J797" i="10" s="1"/>
  <c r="BJ52" i="10"/>
  <c r="BJ67" i="10" s="1"/>
  <c r="J793" i="10" s="1"/>
  <c r="BF52" i="10"/>
  <c r="BF67" i="10" s="1"/>
  <c r="J789" i="10" s="1"/>
  <c r="BB52" i="10"/>
  <c r="BB67" i="10" s="1"/>
  <c r="J785" i="10" s="1"/>
  <c r="AX52" i="10"/>
  <c r="AX67" i="10" s="1"/>
  <c r="J781" i="10" s="1"/>
  <c r="AT52" i="10"/>
  <c r="AT67" i="10" s="1"/>
  <c r="J777" i="10" s="1"/>
  <c r="AP52" i="10"/>
  <c r="AP67" i="10" s="1"/>
  <c r="J773" i="10" s="1"/>
  <c r="AL52" i="10"/>
  <c r="AL67" i="10" s="1"/>
  <c r="J769" i="10" s="1"/>
  <c r="AH52" i="10"/>
  <c r="AH67" i="10" s="1"/>
  <c r="J765" i="10" s="1"/>
  <c r="AD52" i="10"/>
  <c r="AD67" i="10" s="1"/>
  <c r="J761" i="10" s="1"/>
  <c r="Z52" i="10"/>
  <c r="Z67" i="10" s="1"/>
  <c r="J757" i="10" s="1"/>
  <c r="V52" i="10"/>
  <c r="V67" i="10" s="1"/>
  <c r="J753" i="10" s="1"/>
  <c r="R52" i="10"/>
  <c r="R67" i="10" s="1"/>
  <c r="J749" i="10" s="1"/>
  <c r="N52" i="10"/>
  <c r="N67" i="10" s="1"/>
  <c r="J745" i="10" s="1"/>
  <c r="J52" i="10"/>
  <c r="J67" i="10" s="1"/>
  <c r="J741" i="10" s="1"/>
  <c r="F52" i="10"/>
  <c r="F67" i="10" s="1"/>
  <c r="J737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K52" i="10"/>
  <c r="AK67" i="10" s="1"/>
  <c r="J768" i="10" s="1"/>
  <c r="Y52" i="10"/>
  <c r="Y67" i="10" s="1"/>
  <c r="J756" i="10" s="1"/>
  <c r="Q52" i="10"/>
  <c r="Q67" i="10" s="1"/>
  <c r="J748" i="10" s="1"/>
  <c r="E52" i="10"/>
  <c r="E67" i="10" s="1"/>
  <c r="J736" i="10" s="1"/>
  <c r="E797" i="10"/>
  <c r="E781" i="10"/>
  <c r="E765" i="10"/>
  <c r="E749" i="10"/>
  <c r="E784" i="10"/>
  <c r="E752" i="10"/>
  <c r="E812" i="10"/>
  <c r="E796" i="10"/>
  <c r="E772" i="10"/>
  <c r="AO71" i="10"/>
  <c r="E740" i="10"/>
  <c r="E807" i="10"/>
  <c r="E791" i="10"/>
  <c r="E775" i="10"/>
  <c r="E759" i="10"/>
  <c r="E743" i="10"/>
  <c r="E809" i="10"/>
  <c r="BZ71" i="10"/>
  <c r="E793" i="10"/>
  <c r="BJ71" i="10"/>
  <c r="E777" i="10"/>
  <c r="AT71" i="10"/>
  <c r="E761" i="10"/>
  <c r="AD71" i="10"/>
  <c r="E745" i="10"/>
  <c r="N71" i="10"/>
  <c r="E776" i="10"/>
  <c r="AS71" i="10"/>
  <c r="E744" i="10"/>
  <c r="E808" i="10"/>
  <c r="BY71" i="10"/>
  <c r="E792" i="10"/>
  <c r="E764" i="10"/>
  <c r="AG71" i="10"/>
  <c r="E803" i="10"/>
  <c r="BT71" i="10"/>
  <c r="E787" i="10"/>
  <c r="BD71" i="10"/>
  <c r="E771" i="10"/>
  <c r="AN71" i="10"/>
  <c r="E755" i="10"/>
  <c r="X71" i="10"/>
  <c r="B517" i="1" s="1"/>
  <c r="E739" i="10"/>
  <c r="H71" i="10"/>
  <c r="CE48" i="10"/>
  <c r="B575" i="1"/>
  <c r="B571" i="1"/>
  <c r="B570" i="1"/>
  <c r="B566" i="1"/>
  <c r="B565" i="1"/>
  <c r="B555" i="1"/>
  <c r="B539" i="1"/>
  <c r="B538" i="1"/>
  <c r="B534" i="1"/>
  <c r="B533" i="1"/>
  <c r="B530" i="1"/>
  <c r="B526" i="1"/>
  <c r="B523" i="1"/>
  <c r="B507" i="1"/>
  <c r="B501" i="1"/>
  <c r="A493" i="1"/>
  <c r="A412" i="1"/>
  <c r="F493" i="1"/>
  <c r="D493" i="1"/>
  <c r="B493" i="1"/>
  <c r="C67" i="10" l="1"/>
  <c r="CE52" i="10"/>
  <c r="J766" i="10"/>
  <c r="AI71" i="10"/>
  <c r="E816" i="10"/>
  <c r="C428" i="10"/>
  <c r="C628" i="10"/>
  <c r="C545" i="10"/>
  <c r="G545" i="10" s="1"/>
  <c r="B545" i="10"/>
  <c r="C624" i="10"/>
  <c r="C549" i="10"/>
  <c r="B549" i="10"/>
  <c r="C645" i="10"/>
  <c r="B570" i="10"/>
  <c r="C570" i="10"/>
  <c r="C617" i="10"/>
  <c r="C555" i="10"/>
  <c r="B555" i="10"/>
  <c r="L71" i="10"/>
  <c r="BX71" i="10"/>
  <c r="BN71" i="10"/>
  <c r="B545" i="1"/>
  <c r="B549" i="1"/>
  <c r="B501" i="10"/>
  <c r="C501" i="10"/>
  <c r="G501" i="10" s="1"/>
  <c r="C673" i="10"/>
  <c r="C533" i="10"/>
  <c r="G533" i="10" s="1"/>
  <c r="C705" i="10"/>
  <c r="B533" i="10"/>
  <c r="C640" i="10"/>
  <c r="C565" i="10"/>
  <c r="B565" i="10"/>
  <c r="BI71" i="10"/>
  <c r="M71" i="10"/>
  <c r="C679" i="10"/>
  <c r="C507" i="10"/>
  <c r="G507" i="10" s="1"/>
  <c r="B507" i="10"/>
  <c r="C711" i="10"/>
  <c r="B539" i="10"/>
  <c r="C539" i="10"/>
  <c r="G539" i="10" s="1"/>
  <c r="C646" i="10"/>
  <c r="C571" i="10"/>
  <c r="B571" i="10"/>
  <c r="AB71" i="10"/>
  <c r="BH71" i="10"/>
  <c r="I71" i="10"/>
  <c r="BM71" i="10"/>
  <c r="U71" i="10"/>
  <c r="R71" i="10"/>
  <c r="AX71" i="10"/>
  <c r="J746" i="10"/>
  <c r="O71" i="10"/>
  <c r="J762" i="10"/>
  <c r="AE71" i="10"/>
  <c r="J778" i="10"/>
  <c r="AU71" i="10"/>
  <c r="J794" i="10"/>
  <c r="BK71" i="10"/>
  <c r="J810" i="10"/>
  <c r="CA71" i="10"/>
  <c r="Y71" i="10"/>
  <c r="E71" i="10"/>
  <c r="P71" i="10"/>
  <c r="AV71" i="10"/>
  <c r="CB71" i="10"/>
  <c r="AW71" i="10"/>
  <c r="AC71" i="10"/>
  <c r="V71" i="10"/>
  <c r="BB71" i="10"/>
  <c r="J782" i="10"/>
  <c r="AY71" i="10"/>
  <c r="C691" i="10"/>
  <c r="C519" i="10"/>
  <c r="G519" i="10" s="1"/>
  <c r="B519" i="10"/>
  <c r="C702" i="10"/>
  <c r="C530" i="10"/>
  <c r="G530" i="10" s="1"/>
  <c r="B530" i="10"/>
  <c r="C698" i="10"/>
  <c r="C526" i="10"/>
  <c r="G526" i="10" s="1"/>
  <c r="B526" i="10"/>
  <c r="C695" i="10"/>
  <c r="B523" i="10"/>
  <c r="C523" i="10"/>
  <c r="G523" i="10" s="1"/>
  <c r="AR71" i="10"/>
  <c r="C706" i="10"/>
  <c r="C534" i="10"/>
  <c r="G534" i="10" s="1"/>
  <c r="B534" i="10"/>
  <c r="CC71" i="10"/>
  <c r="BA71" i="10"/>
  <c r="AH71" i="10"/>
  <c r="J738" i="10"/>
  <c r="G71" i="10"/>
  <c r="J754" i="10"/>
  <c r="W71" i="10"/>
  <c r="J770" i="10"/>
  <c r="AM71" i="10"/>
  <c r="J786" i="10"/>
  <c r="BC71" i="10"/>
  <c r="J802" i="10"/>
  <c r="BS71" i="10"/>
  <c r="B566" i="10"/>
  <c r="C641" i="10"/>
  <c r="C566" i="10"/>
  <c r="J71" i="10"/>
  <c r="BV71" i="10"/>
  <c r="AF71" i="10"/>
  <c r="BL71" i="10"/>
  <c r="Q71" i="10"/>
  <c r="BQ71" i="10"/>
  <c r="F71" i="10"/>
  <c r="AL71" i="10"/>
  <c r="BR71" i="10"/>
  <c r="J750" i="10"/>
  <c r="S71" i="10"/>
  <c r="J798" i="10"/>
  <c r="BO71" i="10"/>
  <c r="C701" i="10"/>
  <c r="C529" i="10"/>
  <c r="G529" i="10" s="1"/>
  <c r="B529" i="10"/>
  <c r="C629" i="10"/>
  <c r="C551" i="10"/>
  <c r="B551" i="10"/>
  <c r="B519" i="1"/>
  <c r="C689" i="10"/>
  <c r="B517" i="10"/>
  <c r="C517" i="10"/>
  <c r="G517" i="10" s="1"/>
  <c r="C710" i="10"/>
  <c r="C538" i="10"/>
  <c r="G538" i="10" s="1"/>
  <c r="B538" i="10"/>
  <c r="J742" i="10"/>
  <c r="K71" i="10"/>
  <c r="J758" i="10"/>
  <c r="AA71" i="10"/>
  <c r="J774" i="10"/>
  <c r="AQ71" i="10"/>
  <c r="J790" i="10"/>
  <c r="BG71" i="10"/>
  <c r="J806" i="10"/>
  <c r="BW71" i="10"/>
  <c r="D71" i="10"/>
  <c r="BP71" i="10"/>
  <c r="E815" i="10"/>
  <c r="T71" i="10"/>
  <c r="BE71" i="10"/>
  <c r="AP71" i="10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E213" i="1"/>
  <c r="F28" i="6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40" i="1"/>
  <c r="C429" i="1"/>
  <c r="C432" i="1"/>
  <c r="B438" i="1"/>
  <c r="B439" i="1"/>
  <c r="B440" i="1" s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P48" i="1"/>
  <c r="P62" i="1" s="1"/>
  <c r="D330" i="1"/>
  <c r="C86" i="8" s="1"/>
  <c r="D436" i="1"/>
  <c r="C34" i="5"/>
  <c r="C16" i="8"/>
  <c r="F12" i="6"/>
  <c r="I377" i="9"/>
  <c r="I26" i="9"/>
  <c r="H58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F24" i="6"/>
  <c r="G48" i="1"/>
  <c r="G62" i="1" s="1"/>
  <c r="M48" i="1"/>
  <c r="M62" i="1" s="1"/>
  <c r="AM48" i="1"/>
  <c r="AM62" i="1" s="1"/>
  <c r="CD71" i="1"/>
  <c r="E373" i="9" s="1"/>
  <c r="BQ48" i="1"/>
  <c r="BQ62" i="1" s="1"/>
  <c r="F300" i="9" s="1"/>
  <c r="BM48" i="1"/>
  <c r="BM62" i="1" s="1"/>
  <c r="AO48" i="1"/>
  <c r="AO62" i="1" s="1"/>
  <c r="I48" i="1"/>
  <c r="I62" i="1" s="1"/>
  <c r="BO48" i="1"/>
  <c r="BO62" i="1" s="1"/>
  <c r="D300" i="9" s="1"/>
  <c r="AI48" i="1"/>
  <c r="AI62" i="1" s="1"/>
  <c r="C615" i="1"/>
  <c r="I612" i="1"/>
  <c r="E372" i="9"/>
  <c r="BV48" i="1"/>
  <c r="BV62" i="1" s="1"/>
  <c r="BN48" i="1"/>
  <c r="BN62" i="1" s="1"/>
  <c r="BF48" i="1"/>
  <c r="BF62" i="1" s="1"/>
  <c r="AX48" i="1"/>
  <c r="AX62" i="1" s="1"/>
  <c r="AP48" i="1"/>
  <c r="AP62" i="1" s="1"/>
  <c r="AH48" i="1"/>
  <c r="AH62" i="1" s="1"/>
  <c r="V48" i="1"/>
  <c r="V62" i="1" s="1"/>
  <c r="J48" i="1"/>
  <c r="J62" i="1" s="1"/>
  <c r="J612" i="1"/>
  <c r="C575" i="1"/>
  <c r="C14" i="5"/>
  <c r="D428" i="1"/>
  <c r="I380" i="9"/>
  <c r="D612" i="1"/>
  <c r="CF76" i="1"/>
  <c r="BC52" i="1" s="1"/>
  <c r="BC67" i="1" s="1"/>
  <c r="B10" i="4"/>
  <c r="I381" i="9"/>
  <c r="F501" i="1"/>
  <c r="G10" i="4" l="1"/>
  <c r="D463" i="1"/>
  <c r="C415" i="1"/>
  <c r="E10" i="4"/>
  <c r="C141" i="8"/>
  <c r="D368" i="1"/>
  <c r="C120" i="8" s="1"/>
  <c r="C112" i="8"/>
  <c r="B476" i="1"/>
  <c r="C33" i="8"/>
  <c r="C473" i="1"/>
  <c r="F9" i="6"/>
  <c r="F8" i="6"/>
  <c r="BI52" i="1"/>
  <c r="BI67" i="1" s="1"/>
  <c r="X52" i="1"/>
  <c r="X67" i="1" s="1"/>
  <c r="G90" i="9"/>
  <c r="H122" i="9"/>
  <c r="D186" i="9"/>
  <c r="I90" i="9"/>
  <c r="C434" i="1"/>
  <c r="I372" i="9"/>
  <c r="I366" i="9"/>
  <c r="C430" i="1"/>
  <c r="Z48" i="1"/>
  <c r="Z62" i="1" s="1"/>
  <c r="E108" i="9" s="1"/>
  <c r="AR48" i="1"/>
  <c r="AR62" i="1" s="1"/>
  <c r="BL48" i="1"/>
  <c r="BL62" i="1" s="1"/>
  <c r="H268" i="9" s="1"/>
  <c r="CA48" i="1"/>
  <c r="CA62" i="1" s="1"/>
  <c r="K48" i="1"/>
  <c r="K62" i="1" s="1"/>
  <c r="BW48" i="1"/>
  <c r="BW62" i="1" s="1"/>
  <c r="AW48" i="1"/>
  <c r="AW62" i="1" s="1"/>
  <c r="BS48" i="1"/>
  <c r="BS62" i="1" s="1"/>
  <c r="H300" i="9" s="1"/>
  <c r="D48" i="1"/>
  <c r="D62" i="1" s="1"/>
  <c r="D12" i="9" s="1"/>
  <c r="N48" i="1"/>
  <c r="N62" i="1" s="1"/>
  <c r="AJ48" i="1"/>
  <c r="AJ62" i="1" s="1"/>
  <c r="AZ48" i="1"/>
  <c r="AZ62" i="1" s="1"/>
  <c r="BT48" i="1"/>
  <c r="BT62" i="1" s="1"/>
  <c r="AQ48" i="1"/>
  <c r="AQ62" i="1" s="1"/>
  <c r="Y48" i="1"/>
  <c r="Y62" i="1" s="1"/>
  <c r="D108" i="9" s="1"/>
  <c r="U48" i="1"/>
  <c r="U62" i="1" s="1"/>
  <c r="G76" i="9" s="1"/>
  <c r="O48" i="1"/>
  <c r="O62" i="1" s="1"/>
  <c r="H44" i="9" s="1"/>
  <c r="BZ48" i="1"/>
  <c r="BZ62" i="1" s="1"/>
  <c r="T48" i="1"/>
  <c r="T62" i="1" s="1"/>
  <c r="F76" i="9" s="1"/>
  <c r="AD48" i="1"/>
  <c r="AD62" i="1" s="1"/>
  <c r="I108" i="9" s="1"/>
  <c r="AL48" i="1"/>
  <c r="AL62" i="1" s="1"/>
  <c r="AT48" i="1"/>
  <c r="AT62" i="1" s="1"/>
  <c r="D204" i="9" s="1"/>
  <c r="BB48" i="1"/>
  <c r="BB62" i="1" s="1"/>
  <c r="E236" i="9" s="1"/>
  <c r="BH48" i="1"/>
  <c r="BH62" i="1" s="1"/>
  <c r="D268" i="9" s="1"/>
  <c r="BP48" i="1"/>
  <c r="BP62" i="1" s="1"/>
  <c r="E300" i="9" s="1"/>
  <c r="BX48" i="1"/>
  <c r="BX62" i="1" s="1"/>
  <c r="F332" i="9" s="1"/>
  <c r="CB48" i="1"/>
  <c r="CB62" i="1" s="1"/>
  <c r="C364" i="9" s="1"/>
  <c r="S48" i="1"/>
  <c r="S62" i="1" s="1"/>
  <c r="E76" i="9" s="1"/>
  <c r="AY48" i="1"/>
  <c r="AY62" i="1" s="1"/>
  <c r="AG48" i="1"/>
  <c r="AG62" i="1" s="1"/>
  <c r="BU48" i="1"/>
  <c r="BU62" i="1" s="1"/>
  <c r="AK48" i="1"/>
  <c r="AK62" i="1" s="1"/>
  <c r="C427" i="1"/>
  <c r="BC48" i="1"/>
  <c r="BC62" i="1" s="1"/>
  <c r="F236" i="9" s="1"/>
  <c r="AU48" i="1"/>
  <c r="AU62" i="1" s="1"/>
  <c r="E204" i="9" s="1"/>
  <c r="H48" i="1"/>
  <c r="H62" i="1" s="1"/>
  <c r="X48" i="1"/>
  <c r="X62" i="1" s="1"/>
  <c r="AS48" i="1"/>
  <c r="AS62" i="1" s="1"/>
  <c r="F48" i="1"/>
  <c r="F62" i="1" s="1"/>
  <c r="R48" i="1"/>
  <c r="R62" i="1" s="1"/>
  <c r="AF48" i="1"/>
  <c r="AF62" i="1" s="1"/>
  <c r="AN48" i="1"/>
  <c r="AN62" i="1" s="1"/>
  <c r="AV48" i="1"/>
  <c r="AV62" i="1" s="1"/>
  <c r="F204" i="9" s="1"/>
  <c r="BD48" i="1"/>
  <c r="BD62" i="1" s="1"/>
  <c r="G236" i="9" s="1"/>
  <c r="BJ48" i="1"/>
  <c r="BJ62" i="1" s="1"/>
  <c r="BR48" i="1"/>
  <c r="BR62" i="1" s="1"/>
  <c r="BY48" i="1"/>
  <c r="BY62" i="1" s="1"/>
  <c r="G332" i="9" s="1"/>
  <c r="C48" i="1"/>
  <c r="C62" i="1" s="1"/>
  <c r="C12" i="9" s="1"/>
  <c r="AA48" i="1"/>
  <c r="AA62" i="1" s="1"/>
  <c r="F108" i="9" s="1"/>
  <c r="BG48" i="1"/>
  <c r="BG62" i="1" s="1"/>
  <c r="CC48" i="1"/>
  <c r="CC62" i="1" s="1"/>
  <c r="Q48" i="1"/>
  <c r="Q62" i="1" s="1"/>
  <c r="BE48" i="1"/>
  <c r="BE62" i="1" s="1"/>
  <c r="H236" i="9" s="1"/>
  <c r="E48" i="1"/>
  <c r="E62" i="1" s="1"/>
  <c r="BA48" i="1"/>
  <c r="BA62" i="1" s="1"/>
  <c r="D236" i="9" s="1"/>
  <c r="BI48" i="1"/>
  <c r="BI62" i="1" s="1"/>
  <c r="BI71" i="1" s="1"/>
  <c r="AE48" i="1"/>
  <c r="AE62" i="1" s="1"/>
  <c r="C140" i="9" s="1"/>
  <c r="AC48" i="1"/>
  <c r="AC62" i="1" s="1"/>
  <c r="H108" i="9" s="1"/>
  <c r="L48" i="1"/>
  <c r="L62" i="1" s="1"/>
  <c r="E44" i="9" s="1"/>
  <c r="AB48" i="1"/>
  <c r="AB62" i="1" s="1"/>
  <c r="AB71" i="1" s="1"/>
  <c r="W48" i="1"/>
  <c r="W62" i="1" s="1"/>
  <c r="I76" i="9" s="1"/>
  <c r="D44" i="9"/>
  <c r="C685" i="10"/>
  <c r="C513" i="10"/>
  <c r="G513" i="10" s="1"/>
  <c r="B513" i="10"/>
  <c r="B513" i="1"/>
  <c r="C676" i="10"/>
  <c r="C504" i="10"/>
  <c r="G504" i="10" s="1"/>
  <c r="B504" i="10"/>
  <c r="B504" i="1"/>
  <c r="H529" i="10"/>
  <c r="F529" i="10"/>
  <c r="C637" i="10"/>
  <c r="C557" i="10"/>
  <c r="B557" i="10"/>
  <c r="B557" i="1"/>
  <c r="C694" i="10"/>
  <c r="C522" i="10"/>
  <c r="G522" i="10" s="1"/>
  <c r="B522" i="10"/>
  <c r="B522" i="1"/>
  <c r="C684" i="10"/>
  <c r="C512" i="10"/>
  <c r="G512" i="10" s="1"/>
  <c r="B512" i="10"/>
  <c r="B512" i="1"/>
  <c r="C671" i="10"/>
  <c r="C499" i="10"/>
  <c r="G499" i="10" s="1"/>
  <c r="B499" i="10"/>
  <c r="B499" i="1"/>
  <c r="C697" i="10"/>
  <c r="C525" i="10"/>
  <c r="G525" i="10" s="1"/>
  <c r="B525" i="10"/>
  <c r="B525" i="1"/>
  <c r="C548" i="10"/>
  <c r="C633" i="10"/>
  <c r="B548" i="10"/>
  <c r="B548" i="1"/>
  <c r="C688" i="10"/>
  <c r="C516" i="10"/>
  <c r="G516" i="10" s="1"/>
  <c r="B516" i="10"/>
  <c r="B516" i="1"/>
  <c r="C699" i="10"/>
  <c r="B527" i="10"/>
  <c r="C527" i="10"/>
  <c r="G527" i="10" s="1"/>
  <c r="B527" i="1"/>
  <c r="F523" i="10"/>
  <c r="H523" i="10"/>
  <c r="H519" i="10"/>
  <c r="F519" i="10"/>
  <c r="B542" i="10"/>
  <c r="C631" i="10"/>
  <c r="C542" i="10"/>
  <c r="B542" i="1"/>
  <c r="C670" i="10"/>
  <c r="C498" i="10"/>
  <c r="G498" i="10" s="1"/>
  <c r="B498" i="10"/>
  <c r="B498" i="1"/>
  <c r="B556" i="10"/>
  <c r="C635" i="10"/>
  <c r="C556" i="10"/>
  <c r="B556" i="1"/>
  <c r="C696" i="10"/>
  <c r="C524" i="10"/>
  <c r="G524" i="10" s="1"/>
  <c r="B524" i="10"/>
  <c r="B524" i="1"/>
  <c r="C616" i="10"/>
  <c r="C543" i="10"/>
  <c r="B543" i="10"/>
  <c r="B543" i="1"/>
  <c r="C674" i="10"/>
  <c r="C502" i="10"/>
  <c r="G502" i="10" s="1"/>
  <c r="B502" i="10"/>
  <c r="B502" i="1"/>
  <c r="C678" i="10"/>
  <c r="C506" i="10"/>
  <c r="G506" i="10" s="1"/>
  <c r="B506" i="10"/>
  <c r="B506" i="1"/>
  <c r="C708" i="10"/>
  <c r="C536" i="10"/>
  <c r="G536" i="10" s="1"/>
  <c r="B536" i="10"/>
  <c r="B536" i="1"/>
  <c r="B558" i="10"/>
  <c r="C638" i="10"/>
  <c r="C558" i="10"/>
  <c r="B558" i="1"/>
  <c r="C707" i="10"/>
  <c r="B535" i="10"/>
  <c r="C535" i="10"/>
  <c r="G535" i="10" s="1"/>
  <c r="B535" i="1"/>
  <c r="C621" i="10"/>
  <c r="C561" i="10"/>
  <c r="B561" i="10"/>
  <c r="B561" i="1"/>
  <c r="C618" i="10"/>
  <c r="B552" i="10"/>
  <c r="C552" i="10"/>
  <c r="B552" i="1"/>
  <c r="C692" i="10"/>
  <c r="C520" i="10"/>
  <c r="G520" i="10" s="1"/>
  <c r="B520" i="10"/>
  <c r="B520" i="1"/>
  <c r="H538" i="10"/>
  <c r="F538" i="10"/>
  <c r="F517" i="10"/>
  <c r="H517" i="10"/>
  <c r="C623" i="10"/>
  <c r="B562" i="10"/>
  <c r="C562" i="10"/>
  <c r="B562" i="1"/>
  <c r="C642" i="10"/>
  <c r="C567" i="10"/>
  <c r="B567" i="10"/>
  <c r="B567" i="1"/>
  <c r="C630" i="10"/>
  <c r="C546" i="10"/>
  <c r="G546" i="10" s="1"/>
  <c r="B546" i="10"/>
  <c r="B546" i="1"/>
  <c r="H530" i="10"/>
  <c r="F530" i="10"/>
  <c r="C632" i="10"/>
  <c r="C547" i="10"/>
  <c r="B547" i="10"/>
  <c r="B547" i="1"/>
  <c r="C622" i="10"/>
  <c r="C573" i="10"/>
  <c r="B573" i="10"/>
  <c r="B573" i="1"/>
  <c r="C690" i="10"/>
  <c r="C518" i="10"/>
  <c r="G518" i="10" s="1"/>
  <c r="B518" i="10"/>
  <c r="B518" i="1"/>
  <c r="C683" i="10"/>
  <c r="C511" i="10"/>
  <c r="G511" i="10" s="1"/>
  <c r="B511" i="10"/>
  <c r="B511" i="1"/>
  <c r="F511" i="1" s="1"/>
  <c r="C636" i="10"/>
  <c r="C553" i="10"/>
  <c r="B553" i="10"/>
  <c r="B553" i="1"/>
  <c r="H507" i="10"/>
  <c r="F507" i="10"/>
  <c r="B554" i="10"/>
  <c r="C634" i="10"/>
  <c r="C554" i="10"/>
  <c r="B554" i="1"/>
  <c r="H533" i="10"/>
  <c r="F533" i="10"/>
  <c r="C619" i="10"/>
  <c r="C559" i="10"/>
  <c r="B559" i="10"/>
  <c r="B559" i="1"/>
  <c r="F545" i="10"/>
  <c r="H545" i="10"/>
  <c r="B568" i="10"/>
  <c r="C643" i="10"/>
  <c r="C568" i="10"/>
  <c r="B568" i="1"/>
  <c r="C703" i="10"/>
  <c r="B531" i="10"/>
  <c r="C531" i="10"/>
  <c r="G531" i="10" s="1"/>
  <c r="B531" i="1"/>
  <c r="H534" i="10"/>
  <c r="F534" i="10"/>
  <c r="B544" i="10"/>
  <c r="C625" i="10"/>
  <c r="C544" i="10"/>
  <c r="G544" i="10" s="1"/>
  <c r="B544" i="1"/>
  <c r="C681" i="10"/>
  <c r="B509" i="10"/>
  <c r="C509" i="10"/>
  <c r="G509" i="10" s="1"/>
  <c r="B509" i="1"/>
  <c r="F539" i="10"/>
  <c r="H539" i="10"/>
  <c r="C677" i="10"/>
  <c r="B505" i="10"/>
  <c r="C505" i="10"/>
  <c r="G505" i="10" s="1"/>
  <c r="B505" i="1"/>
  <c r="C700" i="10"/>
  <c r="C528" i="10"/>
  <c r="G528" i="10" s="1"/>
  <c r="B528" i="10"/>
  <c r="B528" i="1"/>
  <c r="C614" i="10"/>
  <c r="C550" i="10"/>
  <c r="G550" i="10" s="1"/>
  <c r="B550" i="10"/>
  <c r="B550" i="1"/>
  <c r="B497" i="10"/>
  <c r="C669" i="10"/>
  <c r="C497" i="10"/>
  <c r="G497" i="10" s="1"/>
  <c r="B497" i="1"/>
  <c r="B560" i="10"/>
  <c r="C627" i="10"/>
  <c r="C560" i="10"/>
  <c r="B560" i="1"/>
  <c r="C626" i="10"/>
  <c r="C563" i="10"/>
  <c r="B563" i="10"/>
  <c r="B563" i="1"/>
  <c r="C682" i="10"/>
  <c r="C510" i="10"/>
  <c r="G510" i="10" s="1"/>
  <c r="B510" i="10"/>
  <c r="B510" i="1"/>
  <c r="C675" i="10"/>
  <c r="C503" i="10"/>
  <c r="G503" i="10" s="1"/>
  <c r="B503" i="10"/>
  <c r="B503" i="1"/>
  <c r="B564" i="10"/>
  <c r="C639" i="10"/>
  <c r="C564" i="10"/>
  <c r="B564" i="1"/>
  <c r="C704" i="10"/>
  <c r="C532" i="10"/>
  <c r="G532" i="10" s="1"/>
  <c r="B532" i="10"/>
  <c r="B532" i="1"/>
  <c r="C672" i="10"/>
  <c r="C500" i="10"/>
  <c r="G500" i="10" s="1"/>
  <c r="B500" i="10"/>
  <c r="B500" i="1"/>
  <c r="C620" i="10"/>
  <c r="B574" i="10"/>
  <c r="C574" i="10"/>
  <c r="B574" i="1"/>
  <c r="C709" i="10"/>
  <c r="C537" i="10"/>
  <c r="G537" i="10" s="1"/>
  <c r="B537" i="10"/>
  <c r="B537" i="1"/>
  <c r="H526" i="10"/>
  <c r="F526" i="10"/>
  <c r="C687" i="10"/>
  <c r="C515" i="10"/>
  <c r="G515" i="10" s="1"/>
  <c r="B515" i="10"/>
  <c r="B515" i="1"/>
  <c r="F515" i="1" s="1"/>
  <c r="C713" i="10"/>
  <c r="C541" i="10"/>
  <c r="B541" i="10"/>
  <c r="B541" i="1"/>
  <c r="C647" i="10"/>
  <c r="B572" i="10"/>
  <c r="C572" i="10"/>
  <c r="B572" i="1"/>
  <c r="C712" i="10"/>
  <c r="C540" i="10"/>
  <c r="G540" i="10" s="1"/>
  <c r="B540" i="10"/>
  <c r="B540" i="1"/>
  <c r="C680" i="10"/>
  <c r="C508" i="10"/>
  <c r="G508" i="10" s="1"/>
  <c r="B508" i="10"/>
  <c r="B508" i="1"/>
  <c r="C686" i="10"/>
  <c r="C514" i="10"/>
  <c r="G514" i="10" s="1"/>
  <c r="B514" i="10"/>
  <c r="B514" i="1"/>
  <c r="C693" i="10"/>
  <c r="B521" i="10"/>
  <c r="C521" i="10"/>
  <c r="G521" i="10" s="1"/>
  <c r="B521" i="1"/>
  <c r="F501" i="10"/>
  <c r="H501" i="10"/>
  <c r="C644" i="10"/>
  <c r="C569" i="10"/>
  <c r="B569" i="10"/>
  <c r="B569" i="1"/>
  <c r="J734" i="10"/>
  <c r="J815" i="10" s="1"/>
  <c r="CE67" i="10"/>
  <c r="C71" i="10"/>
  <c r="D5" i="7"/>
  <c r="F15" i="6"/>
  <c r="G612" i="1"/>
  <c r="C113" i="9"/>
  <c r="AE52" i="1"/>
  <c r="AE67" i="1" s="1"/>
  <c r="C145" i="9" s="1"/>
  <c r="CA52" i="1"/>
  <c r="CA67" i="1" s="1"/>
  <c r="C52" i="1"/>
  <c r="C67" i="1" s="1"/>
  <c r="C71" i="1" s="1"/>
  <c r="C496" i="1" s="1"/>
  <c r="G496" i="1" s="1"/>
  <c r="N52" i="1"/>
  <c r="N67" i="1" s="1"/>
  <c r="AB52" i="1"/>
  <c r="AB67" i="1" s="1"/>
  <c r="BO52" i="1"/>
  <c r="BO67" i="1" s="1"/>
  <c r="Z52" i="1"/>
  <c r="Z67" i="1" s="1"/>
  <c r="E113" i="9" s="1"/>
  <c r="BZ52" i="1"/>
  <c r="BZ67" i="1" s="1"/>
  <c r="H337" i="9" s="1"/>
  <c r="G122" i="9"/>
  <c r="F241" i="9"/>
  <c r="BU52" i="1"/>
  <c r="BU67" i="1" s="1"/>
  <c r="BW52" i="1"/>
  <c r="BW67" i="1" s="1"/>
  <c r="AS52" i="1"/>
  <c r="AS67" i="1" s="1"/>
  <c r="BH52" i="1"/>
  <c r="BH67" i="1" s="1"/>
  <c r="E52" i="1"/>
  <c r="E67" i="1" s="1"/>
  <c r="L52" i="1"/>
  <c r="L67" i="1" s="1"/>
  <c r="AD52" i="1"/>
  <c r="AD67" i="1" s="1"/>
  <c r="BP52" i="1"/>
  <c r="BP67" i="1" s="1"/>
  <c r="E305" i="9" s="1"/>
  <c r="AC52" i="1"/>
  <c r="AC67" i="1" s="1"/>
  <c r="W52" i="1"/>
  <c r="W67" i="1" s="1"/>
  <c r="U52" i="1"/>
  <c r="U67" i="1" s="1"/>
  <c r="U71" i="1" s="1"/>
  <c r="BK52" i="1"/>
  <c r="BK67" i="1" s="1"/>
  <c r="V52" i="1"/>
  <c r="V67" i="1" s="1"/>
  <c r="O52" i="1"/>
  <c r="O67" i="1" s="1"/>
  <c r="BL52" i="1"/>
  <c r="BL67" i="1" s="1"/>
  <c r="AV52" i="1"/>
  <c r="AV67" i="1" s="1"/>
  <c r="AN52" i="1"/>
  <c r="AN67" i="1" s="1"/>
  <c r="J52" i="1"/>
  <c r="J67" i="1" s="1"/>
  <c r="J71" i="1" s="1"/>
  <c r="AF52" i="1"/>
  <c r="AF67" i="1" s="1"/>
  <c r="BA52" i="1"/>
  <c r="BA67" i="1" s="1"/>
  <c r="D241" i="9" s="1"/>
  <c r="Y52" i="1"/>
  <c r="Y67" i="1" s="1"/>
  <c r="AH52" i="1"/>
  <c r="AH67" i="1" s="1"/>
  <c r="F145" i="9" s="1"/>
  <c r="AZ52" i="1"/>
  <c r="AZ67" i="1" s="1"/>
  <c r="Q52" i="1"/>
  <c r="Q67" i="1" s="1"/>
  <c r="I52" i="1"/>
  <c r="I67" i="1" s="1"/>
  <c r="AG52" i="1"/>
  <c r="AG67" i="1" s="1"/>
  <c r="BX52" i="1"/>
  <c r="BX67" i="1" s="1"/>
  <c r="CC52" i="1"/>
  <c r="CC67" i="1" s="1"/>
  <c r="D369" i="9" s="1"/>
  <c r="BJ52" i="1"/>
  <c r="BJ67" i="1" s="1"/>
  <c r="BJ71" i="1" s="1"/>
  <c r="AI52" i="1"/>
  <c r="AI67" i="1" s="1"/>
  <c r="AI71" i="1" s="1"/>
  <c r="AT52" i="1"/>
  <c r="AT67" i="1" s="1"/>
  <c r="D209" i="9" s="1"/>
  <c r="K52" i="1"/>
  <c r="K67" i="1" s="1"/>
  <c r="AO52" i="1"/>
  <c r="AO67" i="1" s="1"/>
  <c r="F177" i="9" s="1"/>
  <c r="BS52" i="1"/>
  <c r="BS67" i="1" s="1"/>
  <c r="AQ52" i="1"/>
  <c r="AQ67" i="1" s="1"/>
  <c r="AQ71" i="1" s="1"/>
  <c r="BG52" i="1"/>
  <c r="BG67" i="1" s="1"/>
  <c r="C273" i="9" s="1"/>
  <c r="AJ52" i="1"/>
  <c r="AJ67" i="1" s="1"/>
  <c r="H145" i="9" s="1"/>
  <c r="AR52" i="1"/>
  <c r="AR67" i="1" s="1"/>
  <c r="BB52" i="1"/>
  <c r="BB67" i="1" s="1"/>
  <c r="P52" i="1"/>
  <c r="P67" i="1" s="1"/>
  <c r="I49" i="9" s="1"/>
  <c r="BT52" i="1"/>
  <c r="BT67" i="1" s="1"/>
  <c r="AU52" i="1"/>
  <c r="AU67" i="1" s="1"/>
  <c r="R52" i="1"/>
  <c r="R67" i="1" s="1"/>
  <c r="AL52" i="1"/>
  <c r="AL67" i="1" s="1"/>
  <c r="S52" i="1"/>
  <c r="S67" i="1" s="1"/>
  <c r="E81" i="9" s="1"/>
  <c r="H52" i="1"/>
  <c r="H67" i="1" s="1"/>
  <c r="AP52" i="1"/>
  <c r="AP67" i="1" s="1"/>
  <c r="BT71" i="1"/>
  <c r="C640" i="1" s="1"/>
  <c r="I300" i="9"/>
  <c r="G12" i="9"/>
  <c r="AR71" i="1"/>
  <c r="C709" i="1" s="1"/>
  <c r="E140" i="9"/>
  <c r="I362" i="9"/>
  <c r="I337" i="9"/>
  <c r="H140" i="9"/>
  <c r="H332" i="9"/>
  <c r="D172" i="9"/>
  <c r="C44" i="9"/>
  <c r="I268" i="9"/>
  <c r="I172" i="9"/>
  <c r="AO71" i="1"/>
  <c r="F181" i="9" s="1"/>
  <c r="I44" i="9"/>
  <c r="I12" i="9"/>
  <c r="F172" i="9"/>
  <c r="F140" i="9"/>
  <c r="E49" i="9"/>
  <c r="G113" i="9"/>
  <c r="E273" i="9"/>
  <c r="C300" i="9"/>
  <c r="H305" i="9"/>
  <c r="H76" i="9"/>
  <c r="G172" i="9"/>
  <c r="I236" i="9"/>
  <c r="D332" i="9"/>
  <c r="H204" i="9"/>
  <c r="I177" i="9"/>
  <c r="G44" i="9"/>
  <c r="C172" i="9"/>
  <c r="F44" i="9"/>
  <c r="B446" i="1"/>
  <c r="D242" i="1"/>
  <c r="G140" i="9"/>
  <c r="E332" i="9"/>
  <c r="BW71" i="1"/>
  <c r="C418" i="1"/>
  <c r="D438" i="1"/>
  <c r="F14" i="6"/>
  <c r="C471" i="1"/>
  <c r="F10" i="6"/>
  <c r="D339" i="1"/>
  <c r="D26" i="9"/>
  <c r="CE75" i="1"/>
  <c r="E177" i="9"/>
  <c r="E337" i="9"/>
  <c r="G49" i="9"/>
  <c r="H49" i="9"/>
  <c r="F7" i="6"/>
  <c r="E204" i="1"/>
  <c r="C468" i="1"/>
  <c r="I383" i="9"/>
  <c r="D22" i="7"/>
  <c r="C40" i="5"/>
  <c r="C420" i="1"/>
  <c r="B28" i="4"/>
  <c r="F186" i="9"/>
  <c r="I17" i="9"/>
  <c r="H172" i="9"/>
  <c r="BD52" i="1"/>
  <c r="BD67" i="1" s="1"/>
  <c r="AM52" i="1"/>
  <c r="AM67" i="1" s="1"/>
  <c r="AM71" i="1" s="1"/>
  <c r="BF52" i="1"/>
  <c r="BF67" i="1" s="1"/>
  <c r="BF71" i="1" s="1"/>
  <c r="BQ52" i="1"/>
  <c r="BQ67" i="1" s="1"/>
  <c r="BQ71" i="1" s="1"/>
  <c r="F309" i="9" s="1"/>
  <c r="F52" i="1"/>
  <c r="F67" i="1" s="1"/>
  <c r="BY52" i="1"/>
  <c r="BY67" i="1" s="1"/>
  <c r="AY52" i="1"/>
  <c r="AY67" i="1" s="1"/>
  <c r="BM52" i="1"/>
  <c r="BM67" i="1" s="1"/>
  <c r="BM71" i="1" s="1"/>
  <c r="C638" i="1" s="1"/>
  <c r="CB52" i="1"/>
  <c r="CB67" i="1" s="1"/>
  <c r="AW52" i="1"/>
  <c r="AW67" i="1" s="1"/>
  <c r="T52" i="1"/>
  <c r="T67" i="1" s="1"/>
  <c r="BN52" i="1"/>
  <c r="BN67" i="1" s="1"/>
  <c r="BN71" i="1" s="1"/>
  <c r="M52" i="1"/>
  <c r="M67" i="1" s="1"/>
  <c r="M71" i="1" s="1"/>
  <c r="AK52" i="1"/>
  <c r="AK67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G71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BO71" i="1"/>
  <c r="D373" i="1"/>
  <c r="D434" i="1"/>
  <c r="D292" i="1"/>
  <c r="C58" i="9"/>
  <c r="F273" i="9" l="1"/>
  <c r="O71" i="1"/>
  <c r="BS71" i="1"/>
  <c r="AA71" i="1"/>
  <c r="C692" i="1" s="1"/>
  <c r="BD71" i="1"/>
  <c r="G245" i="9" s="1"/>
  <c r="X71" i="1"/>
  <c r="C117" i="9" s="1"/>
  <c r="Z71" i="1"/>
  <c r="E117" i="9" s="1"/>
  <c r="I71" i="1"/>
  <c r="S71" i="1"/>
  <c r="AF71" i="1"/>
  <c r="D149" i="9" s="1"/>
  <c r="AZ71" i="1"/>
  <c r="H71" i="1"/>
  <c r="C236" i="9"/>
  <c r="CA71" i="1"/>
  <c r="C572" i="1" s="1"/>
  <c r="T71" i="1"/>
  <c r="C685" i="1" s="1"/>
  <c r="AY71" i="1"/>
  <c r="C625" i="1" s="1"/>
  <c r="I204" i="9"/>
  <c r="AL71" i="1"/>
  <c r="C531" i="1" s="1"/>
  <c r="G531" i="1" s="1"/>
  <c r="G108" i="9"/>
  <c r="I332" i="9"/>
  <c r="R71" i="1"/>
  <c r="C511" i="1" s="1"/>
  <c r="G511" i="1" s="1"/>
  <c r="BE71" i="1"/>
  <c r="H245" i="9" s="1"/>
  <c r="AK71" i="1"/>
  <c r="C530" i="1" s="1"/>
  <c r="G530" i="1" s="1"/>
  <c r="AW71" i="1"/>
  <c r="G213" i="9" s="1"/>
  <c r="G204" i="9"/>
  <c r="C108" i="9"/>
  <c r="F268" i="9"/>
  <c r="D140" i="9"/>
  <c r="BH71" i="1"/>
  <c r="C553" i="1" s="1"/>
  <c r="C554" i="1"/>
  <c r="C634" i="1"/>
  <c r="AV71" i="1"/>
  <c r="C541" i="1" s="1"/>
  <c r="G300" i="9"/>
  <c r="I181" i="9"/>
  <c r="AN71" i="1"/>
  <c r="C705" i="1" s="1"/>
  <c r="AG71" i="1"/>
  <c r="C698" i="1" s="1"/>
  <c r="CE62" i="1"/>
  <c r="C428" i="1" s="1"/>
  <c r="W71" i="1"/>
  <c r="I85" i="9" s="1"/>
  <c r="AT71" i="1"/>
  <c r="D213" i="9" s="1"/>
  <c r="E172" i="9"/>
  <c r="C332" i="9"/>
  <c r="BY71" i="1"/>
  <c r="C645" i="1" s="1"/>
  <c r="BA71" i="1"/>
  <c r="D245" i="9" s="1"/>
  <c r="CE48" i="1"/>
  <c r="C268" i="9"/>
  <c r="C204" i="9"/>
  <c r="BR71" i="1"/>
  <c r="C626" i="1" s="1"/>
  <c r="CB71" i="1"/>
  <c r="C573" i="1" s="1"/>
  <c r="F71" i="1"/>
  <c r="C671" i="1" s="1"/>
  <c r="C689" i="1"/>
  <c r="E12" i="9"/>
  <c r="C519" i="1"/>
  <c r="G519" i="1" s="1"/>
  <c r="L71" i="1"/>
  <c r="C677" i="1" s="1"/>
  <c r="BC71" i="1"/>
  <c r="D364" i="9"/>
  <c r="AC71" i="1"/>
  <c r="C694" i="1" s="1"/>
  <c r="F12" i="9"/>
  <c r="BX71" i="1"/>
  <c r="F341" i="9" s="1"/>
  <c r="E277" i="9"/>
  <c r="BU71" i="1"/>
  <c r="C641" i="1" s="1"/>
  <c r="E268" i="9"/>
  <c r="C76" i="9"/>
  <c r="D76" i="9"/>
  <c r="H12" i="9"/>
  <c r="I140" i="9"/>
  <c r="H273" i="9"/>
  <c r="N71" i="1"/>
  <c r="G53" i="9" s="1"/>
  <c r="AD71" i="1"/>
  <c r="I117" i="9" s="1"/>
  <c r="AE71" i="1"/>
  <c r="C524" i="1" s="1"/>
  <c r="G524" i="1" s="1"/>
  <c r="AJ71" i="1"/>
  <c r="H149" i="9" s="1"/>
  <c r="I113" i="9"/>
  <c r="I305" i="9"/>
  <c r="BL71" i="1"/>
  <c r="C637" i="1" s="1"/>
  <c r="BZ71" i="1"/>
  <c r="C571" i="1" s="1"/>
  <c r="H521" i="10"/>
  <c r="F521" i="10"/>
  <c r="F497" i="10"/>
  <c r="H497" i="10"/>
  <c r="C715" i="10"/>
  <c r="C648" i="10"/>
  <c r="M716" i="10" s="1"/>
  <c r="Y816" i="10" s="1"/>
  <c r="D615" i="10"/>
  <c r="F527" i="10"/>
  <c r="H527" i="10"/>
  <c r="C668" i="10"/>
  <c r="C496" i="10"/>
  <c r="G496" i="10" s="1"/>
  <c r="B496" i="10"/>
  <c r="B496" i="1"/>
  <c r="H537" i="10"/>
  <c r="F537" i="10"/>
  <c r="H500" i="10"/>
  <c r="F500" i="10"/>
  <c r="F532" i="10"/>
  <c r="H532" i="10"/>
  <c r="H503" i="10"/>
  <c r="F503" i="10"/>
  <c r="F510" i="10"/>
  <c r="H510" i="10"/>
  <c r="H497" i="1"/>
  <c r="F497" i="1"/>
  <c r="F505" i="1"/>
  <c r="H505" i="1"/>
  <c r="F509" i="10"/>
  <c r="H509" i="10"/>
  <c r="F535" i="10"/>
  <c r="H535" i="10"/>
  <c r="F536" i="10"/>
  <c r="H536" i="10"/>
  <c r="H504" i="10"/>
  <c r="F504" i="10"/>
  <c r="F513" i="10"/>
  <c r="H513" i="10"/>
  <c r="H546" i="10"/>
  <c r="F546" i="10"/>
  <c r="H520" i="10"/>
  <c r="F520" i="10"/>
  <c r="J816" i="10"/>
  <c r="C433" i="10"/>
  <c r="C441" i="10" s="1"/>
  <c r="CE71" i="10"/>
  <c r="C716" i="10" s="1"/>
  <c r="F550" i="10"/>
  <c r="H550" i="10" s="1"/>
  <c r="F528" i="10"/>
  <c r="H528" i="10"/>
  <c r="F544" i="10"/>
  <c r="H544" i="10" s="1"/>
  <c r="H511" i="10"/>
  <c r="F511" i="10"/>
  <c r="F518" i="10"/>
  <c r="H518" i="10"/>
  <c r="F499" i="1"/>
  <c r="H499" i="1"/>
  <c r="F514" i="10"/>
  <c r="H514" i="10"/>
  <c r="H508" i="10"/>
  <c r="F508" i="10"/>
  <c r="F540" i="10"/>
  <c r="H540" i="10"/>
  <c r="H515" i="10"/>
  <c r="F515" i="10"/>
  <c r="F505" i="10"/>
  <c r="H505" i="10"/>
  <c r="F531" i="10"/>
  <c r="H531" i="10"/>
  <c r="F506" i="10"/>
  <c r="H506" i="10"/>
  <c r="F502" i="10"/>
  <c r="H502" i="10"/>
  <c r="F524" i="10"/>
  <c r="H524" i="10"/>
  <c r="F498" i="10"/>
  <c r="H498" i="10" s="1"/>
  <c r="H516" i="10"/>
  <c r="F516" i="10"/>
  <c r="H525" i="10"/>
  <c r="F525" i="10"/>
  <c r="H499" i="10"/>
  <c r="F499" i="10"/>
  <c r="F512" i="10"/>
  <c r="H512" i="10"/>
  <c r="H522" i="10"/>
  <c r="F522" i="10"/>
  <c r="H81" i="9"/>
  <c r="V71" i="1"/>
  <c r="H85" i="9" s="1"/>
  <c r="C668" i="1"/>
  <c r="C21" i="9"/>
  <c r="D305" i="9"/>
  <c r="E71" i="1"/>
  <c r="C498" i="1" s="1"/>
  <c r="G498" i="1" s="1"/>
  <c r="BB71" i="1"/>
  <c r="E245" i="9" s="1"/>
  <c r="D81" i="9"/>
  <c r="C17" i="9"/>
  <c r="C337" i="9"/>
  <c r="CC71" i="1"/>
  <c r="D373" i="9" s="1"/>
  <c r="CE67" i="1"/>
  <c r="I369" i="9" s="1"/>
  <c r="E17" i="9"/>
  <c r="E241" i="9"/>
  <c r="C565" i="1"/>
  <c r="C706" i="1"/>
  <c r="I309" i="9"/>
  <c r="C614" i="1"/>
  <c r="D615" i="1" s="1"/>
  <c r="D684" i="1" s="1"/>
  <c r="C639" i="1"/>
  <c r="H309" i="9"/>
  <c r="C564" i="1"/>
  <c r="H177" i="9"/>
  <c r="G273" i="9"/>
  <c r="BK71" i="1"/>
  <c r="D273" i="9"/>
  <c r="D71" i="1"/>
  <c r="C669" i="1" s="1"/>
  <c r="AH71" i="1"/>
  <c r="F149" i="9" s="1"/>
  <c r="C562" i="1"/>
  <c r="BP71" i="1"/>
  <c r="C517" i="1"/>
  <c r="G517" i="1" s="1"/>
  <c r="H17" i="9"/>
  <c r="E209" i="9"/>
  <c r="AU71" i="1"/>
  <c r="D113" i="9"/>
  <c r="G81" i="9"/>
  <c r="C209" i="9"/>
  <c r="AS71" i="1"/>
  <c r="G145" i="9"/>
  <c r="G177" i="9"/>
  <c r="AP71" i="1"/>
  <c r="C707" i="1" s="1"/>
  <c r="P71" i="1"/>
  <c r="C509" i="1" s="1"/>
  <c r="G509" i="1" s="1"/>
  <c r="C691" i="1"/>
  <c r="K71" i="1"/>
  <c r="D49" i="9"/>
  <c r="Q71" i="1"/>
  <c r="C81" i="9"/>
  <c r="Y71" i="1"/>
  <c r="I81" i="9"/>
  <c r="C549" i="1"/>
  <c r="C624" i="1"/>
  <c r="CE52" i="1"/>
  <c r="E145" i="9"/>
  <c r="F209" i="9"/>
  <c r="C49" i="9"/>
  <c r="C623" i="1"/>
  <c r="C177" i="9"/>
  <c r="BG71" i="1"/>
  <c r="F337" i="9"/>
  <c r="C241" i="9"/>
  <c r="D145" i="9"/>
  <c r="C674" i="1"/>
  <c r="C502" i="1"/>
  <c r="G502" i="1" s="1"/>
  <c r="I21" i="9"/>
  <c r="H113" i="9"/>
  <c r="C537" i="1"/>
  <c r="G537" i="1" s="1"/>
  <c r="I364" i="9"/>
  <c r="C513" i="1"/>
  <c r="G513" i="1" s="1"/>
  <c r="C534" i="1"/>
  <c r="G534" i="1" s="1"/>
  <c r="C696" i="1"/>
  <c r="C521" i="1"/>
  <c r="G521" i="1" s="1"/>
  <c r="G117" i="9"/>
  <c r="C693" i="1"/>
  <c r="C245" i="9"/>
  <c r="C545" i="1"/>
  <c r="G545" i="1" s="1"/>
  <c r="C628" i="1"/>
  <c r="C675" i="1"/>
  <c r="C503" i="1"/>
  <c r="G503" i="1" s="1"/>
  <c r="C53" i="9"/>
  <c r="C532" i="1"/>
  <c r="G532" i="1" s="1"/>
  <c r="C704" i="1"/>
  <c r="D181" i="9"/>
  <c r="C647" i="1"/>
  <c r="G85" i="9"/>
  <c r="C514" i="1"/>
  <c r="G514" i="1" s="1"/>
  <c r="C686" i="1"/>
  <c r="E85" i="9"/>
  <c r="C512" i="1"/>
  <c r="G512" i="1" s="1"/>
  <c r="C684" i="1"/>
  <c r="C525" i="1"/>
  <c r="G525" i="1" s="1"/>
  <c r="C697" i="1"/>
  <c r="C713" i="1"/>
  <c r="I277" i="9"/>
  <c r="C558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D309" i="9"/>
  <c r="C627" i="1"/>
  <c r="C560" i="1"/>
  <c r="H209" i="9"/>
  <c r="D337" i="9"/>
  <c r="F81" i="9"/>
  <c r="I209" i="9"/>
  <c r="I241" i="9"/>
  <c r="I378" i="9"/>
  <c r="K612" i="1"/>
  <c r="C465" i="1"/>
  <c r="G149" i="9"/>
  <c r="C528" i="1"/>
  <c r="G528" i="1" s="1"/>
  <c r="C700" i="1"/>
  <c r="C520" i="1"/>
  <c r="G520" i="1" s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33" i="1"/>
  <c r="F498" i="1"/>
  <c r="C501" i="1"/>
  <c r="H21" i="9"/>
  <c r="C673" i="1"/>
  <c r="H241" i="9"/>
  <c r="I145" i="9"/>
  <c r="G209" i="9"/>
  <c r="G337" i="9"/>
  <c r="D177" i="9"/>
  <c r="C516" i="1"/>
  <c r="G516" i="1" s="1"/>
  <c r="C476" i="1"/>
  <c r="F16" i="6"/>
  <c r="C672" i="1"/>
  <c r="C500" i="1"/>
  <c r="G500" i="1" s="1"/>
  <c r="G21" i="9"/>
  <c r="H53" i="9"/>
  <c r="C680" i="1"/>
  <c r="C508" i="1"/>
  <c r="G508" i="1" s="1"/>
  <c r="C563" i="1"/>
  <c r="C642" i="1"/>
  <c r="D341" i="9"/>
  <c r="C567" i="1"/>
  <c r="I245" i="9"/>
  <c r="C629" i="1"/>
  <c r="C551" i="1"/>
  <c r="F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568" i="1"/>
  <c r="C643" i="1"/>
  <c r="E341" i="9"/>
  <c r="C506" i="1"/>
  <c r="G506" i="1" s="1"/>
  <c r="F53" i="9"/>
  <c r="C678" i="1"/>
  <c r="C555" i="1"/>
  <c r="C617" i="1"/>
  <c r="F277" i="9"/>
  <c r="C695" i="1"/>
  <c r="C505" i="1" l="1"/>
  <c r="G505" i="1" s="1"/>
  <c r="C703" i="1"/>
  <c r="C542" i="1"/>
  <c r="C181" i="9"/>
  <c r="C546" i="1"/>
  <c r="G546" i="1" s="1"/>
  <c r="I341" i="9"/>
  <c r="C526" i="1"/>
  <c r="G526" i="1" s="1"/>
  <c r="C683" i="1"/>
  <c r="C679" i="1"/>
  <c r="D85" i="9"/>
  <c r="H511" i="1"/>
  <c r="C523" i="1"/>
  <c r="G523" i="1" s="1"/>
  <c r="E149" i="9"/>
  <c r="F21" i="9"/>
  <c r="F85" i="9"/>
  <c r="C550" i="1"/>
  <c r="G550" i="1" s="1"/>
  <c r="C570" i="1"/>
  <c r="D630" i="1"/>
  <c r="C636" i="1"/>
  <c r="C544" i="1"/>
  <c r="G544" i="1" s="1"/>
  <c r="C373" i="9"/>
  <c r="D277" i="9"/>
  <c r="C702" i="1"/>
  <c r="C631" i="1"/>
  <c r="G309" i="9"/>
  <c r="H277" i="9"/>
  <c r="C533" i="1"/>
  <c r="G533" i="1" s="1"/>
  <c r="I149" i="9"/>
  <c r="C539" i="1"/>
  <c r="G539" i="1" s="1"/>
  <c r="C711" i="1"/>
  <c r="CE71" i="1"/>
  <c r="I373" i="9" s="1"/>
  <c r="C644" i="1"/>
  <c r="E53" i="9"/>
  <c r="C622" i="1"/>
  <c r="C547" i="1"/>
  <c r="H117" i="9"/>
  <c r="C574" i="1"/>
  <c r="D687" i="1"/>
  <c r="F213" i="9"/>
  <c r="C632" i="1"/>
  <c r="C688" i="1"/>
  <c r="C522" i="1"/>
  <c r="G522" i="1" s="1"/>
  <c r="C620" i="1"/>
  <c r="C646" i="1"/>
  <c r="E181" i="9"/>
  <c r="G181" i="9"/>
  <c r="H341" i="9"/>
  <c r="C633" i="1"/>
  <c r="C548" i="1"/>
  <c r="G341" i="9"/>
  <c r="C569" i="1"/>
  <c r="C149" i="9"/>
  <c r="C507" i="1"/>
  <c r="G507" i="1" s="1"/>
  <c r="C630" i="1"/>
  <c r="C499" i="1"/>
  <c r="G499" i="1" s="1"/>
  <c r="C341" i="9"/>
  <c r="F245" i="9"/>
  <c r="C566" i="1"/>
  <c r="H524" i="1"/>
  <c r="C687" i="1"/>
  <c r="D699" i="1"/>
  <c r="C701" i="1"/>
  <c r="C557" i="1"/>
  <c r="D623" i="1"/>
  <c r="C529" i="1"/>
  <c r="G529" i="1" s="1"/>
  <c r="D622" i="1"/>
  <c r="D676" i="1"/>
  <c r="D705" i="1"/>
  <c r="D645" i="1"/>
  <c r="C535" i="1"/>
  <c r="G535" i="1" s="1"/>
  <c r="C515" i="1"/>
  <c r="H515" i="1" s="1"/>
  <c r="D706" i="1"/>
  <c r="D711" i="1"/>
  <c r="D628" i="1"/>
  <c r="D704" i="1"/>
  <c r="D644" i="1"/>
  <c r="D631" i="1"/>
  <c r="D639" i="1"/>
  <c r="C497" i="1"/>
  <c r="G497" i="1" s="1"/>
  <c r="D682" i="1"/>
  <c r="D675" i="1"/>
  <c r="D686" i="1"/>
  <c r="D700" i="1"/>
  <c r="D692" i="1"/>
  <c r="F496" i="10"/>
  <c r="H496" i="10" s="1"/>
  <c r="D716" i="10"/>
  <c r="D712" i="10"/>
  <c r="D713" i="10"/>
  <c r="D709" i="10"/>
  <c r="D705" i="10"/>
  <c r="D701" i="10"/>
  <c r="D697" i="10"/>
  <c r="D693" i="10"/>
  <c r="D689" i="10"/>
  <c r="D685" i="10"/>
  <c r="D711" i="10"/>
  <c r="D707" i="10"/>
  <c r="D703" i="10"/>
  <c r="D699" i="10"/>
  <c r="D695" i="10"/>
  <c r="D691" i="10"/>
  <c r="D687" i="10"/>
  <c r="D683" i="10"/>
  <c r="D679" i="10"/>
  <c r="D704" i="10"/>
  <c r="D696" i="10"/>
  <c r="D688" i="10"/>
  <c r="D682" i="10"/>
  <c r="D681" i="10"/>
  <c r="D680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06" i="10"/>
  <c r="D698" i="10"/>
  <c r="D690" i="10"/>
  <c r="D678" i="10"/>
  <c r="D677" i="10"/>
  <c r="D676" i="10"/>
  <c r="D672" i="10"/>
  <c r="D668" i="10"/>
  <c r="D708" i="10"/>
  <c r="D700" i="10"/>
  <c r="D692" i="10"/>
  <c r="D684" i="10"/>
  <c r="D673" i="10"/>
  <c r="D669" i="10"/>
  <c r="D627" i="10"/>
  <c r="D686" i="10"/>
  <c r="D674" i="10"/>
  <c r="D645" i="10"/>
  <c r="D629" i="10"/>
  <c r="D626" i="10"/>
  <c r="D621" i="10"/>
  <c r="D617" i="10"/>
  <c r="D694" i="10"/>
  <c r="D646" i="10"/>
  <c r="D620" i="10"/>
  <c r="D616" i="10"/>
  <c r="D702" i="10"/>
  <c r="D623" i="10"/>
  <c r="D619" i="10"/>
  <c r="D647" i="10"/>
  <c r="D618" i="10"/>
  <c r="D710" i="10"/>
  <c r="D622" i="10"/>
  <c r="D670" i="10"/>
  <c r="D628" i="10"/>
  <c r="C527" i="1"/>
  <c r="G527" i="1" s="1"/>
  <c r="C670" i="1"/>
  <c r="E21" i="9"/>
  <c r="C681" i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D672" i="1"/>
  <c r="H517" i="1"/>
  <c r="D21" i="9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D629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C710" i="1"/>
  <c r="C213" i="9"/>
  <c r="C538" i="1"/>
  <c r="G538" i="1" s="1"/>
  <c r="C699" i="1"/>
  <c r="I53" i="9"/>
  <c r="C441" i="1"/>
  <c r="C682" i="1"/>
  <c r="C510" i="1"/>
  <c r="G510" i="1" s="1"/>
  <c r="C85" i="9"/>
  <c r="C518" i="1"/>
  <c r="G518" i="1" s="1"/>
  <c r="C690" i="1"/>
  <c r="D117" i="9"/>
  <c r="C712" i="1"/>
  <c r="E213" i="9"/>
  <c r="C540" i="1"/>
  <c r="G540" i="1" s="1"/>
  <c r="C621" i="1"/>
  <c r="E309" i="9"/>
  <c r="C561" i="1"/>
  <c r="C618" i="1"/>
  <c r="C277" i="9"/>
  <c r="C552" i="1"/>
  <c r="D53" i="9"/>
  <c r="C504" i="1"/>
  <c r="G504" i="1" s="1"/>
  <c r="C676" i="1"/>
  <c r="G277" i="9"/>
  <c r="C635" i="1"/>
  <c r="C556" i="1"/>
  <c r="H498" i="1"/>
  <c r="H544" i="1"/>
  <c r="G501" i="1"/>
  <c r="H501" i="1"/>
  <c r="H520" i="1"/>
  <c r="H516" i="1"/>
  <c r="F522" i="1"/>
  <c r="F510" i="1"/>
  <c r="F513" i="1"/>
  <c r="H513" i="1"/>
  <c r="C142" i="8"/>
  <c r="D393" i="1"/>
  <c r="F538" i="1"/>
  <c r="F496" i="1"/>
  <c r="H496" i="1" s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H509" i="1"/>
  <c r="C716" i="1" l="1"/>
  <c r="H550" i="1"/>
  <c r="H522" i="1"/>
  <c r="G515" i="1"/>
  <c r="D715" i="10"/>
  <c r="E623" i="10"/>
  <c r="E612" i="10"/>
  <c r="E623" i="1"/>
  <c r="E612" i="1"/>
  <c r="H518" i="1"/>
  <c r="H510" i="1"/>
  <c r="D715" i="1"/>
  <c r="C648" i="1"/>
  <c r="M716" i="1" s="1"/>
  <c r="H538" i="1"/>
  <c r="C71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44" i="1" l="1"/>
  <c r="E716" i="1"/>
  <c r="E645" i="1"/>
  <c r="E686" i="1"/>
  <c r="E646" i="1"/>
  <c r="E696" i="1"/>
  <c r="E634" i="1"/>
  <c r="E713" i="1"/>
  <c r="E716" i="10"/>
  <c r="E712" i="10"/>
  <c r="E713" i="10"/>
  <c r="E710" i="10"/>
  <c r="E706" i="10"/>
  <c r="E702" i="10"/>
  <c r="E698" i="10"/>
  <c r="E694" i="10"/>
  <c r="E690" i="10"/>
  <c r="E686" i="10"/>
  <c r="E708" i="10"/>
  <c r="E704" i="10"/>
  <c r="E700" i="10"/>
  <c r="E696" i="10"/>
  <c r="E692" i="10"/>
  <c r="E688" i="10"/>
  <c r="E684" i="10"/>
  <c r="E680" i="10"/>
  <c r="E676" i="10"/>
  <c r="E709" i="10"/>
  <c r="E701" i="10"/>
  <c r="E693" i="10"/>
  <c r="E685" i="10"/>
  <c r="E679" i="10"/>
  <c r="E678" i="10"/>
  <c r="E677" i="10"/>
  <c r="E672" i="10"/>
  <c r="E668" i="10"/>
  <c r="E628" i="10"/>
  <c r="E711" i="10"/>
  <c r="E703" i="10"/>
  <c r="E695" i="10"/>
  <c r="E687" i="10"/>
  <c r="E673" i="10"/>
  <c r="E669" i="10"/>
  <c r="E705" i="10"/>
  <c r="E697" i="10"/>
  <c r="E689" i="10"/>
  <c r="E674" i="10"/>
  <c r="E670" i="10"/>
  <c r="E647" i="10"/>
  <c r="E646" i="10"/>
  <c r="E645" i="10"/>
  <c r="E629" i="10"/>
  <c r="E626" i="10"/>
  <c r="E683" i="10"/>
  <c r="E681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91" i="10"/>
  <c r="E675" i="10"/>
  <c r="E627" i="10"/>
  <c r="E699" i="10"/>
  <c r="E682" i="10"/>
  <c r="E625" i="10"/>
  <c r="E707" i="10"/>
  <c r="E680" i="1"/>
  <c r="E677" i="1"/>
  <c r="E685" i="1"/>
  <c r="E707" i="1"/>
  <c r="E626" i="1"/>
  <c r="E639" i="1"/>
  <c r="E625" i="1"/>
  <c r="E643" i="1"/>
  <c r="E669" i="1"/>
  <c r="E702" i="1"/>
  <c r="E709" i="1"/>
  <c r="E697" i="1"/>
  <c r="E630" i="1"/>
  <c r="E683" i="1"/>
  <c r="E636" i="1"/>
  <c r="E670" i="1"/>
  <c r="E629" i="1"/>
  <c r="E673" i="1"/>
  <c r="E672" i="1"/>
  <c r="E627" i="1"/>
  <c r="E635" i="1"/>
  <c r="E628" i="1"/>
  <c r="E708" i="1"/>
  <c r="E701" i="1"/>
  <c r="E624" i="1"/>
  <c r="E698" i="1"/>
  <c r="E641" i="1"/>
  <c r="E694" i="1"/>
  <c r="E631" i="1"/>
  <c r="E705" i="1"/>
  <c r="E688" i="1"/>
  <c r="E703" i="1"/>
  <c r="E710" i="1"/>
  <c r="E676" i="1"/>
  <c r="E682" i="1"/>
  <c r="E704" i="1"/>
  <c r="E692" i="1"/>
  <c r="E671" i="1"/>
  <c r="E700" i="1"/>
  <c r="E687" i="1"/>
  <c r="E642" i="1"/>
  <c r="E637" i="1"/>
  <c r="E640" i="1"/>
  <c r="E679" i="1"/>
  <c r="E699" i="1"/>
  <c r="E706" i="1"/>
  <c r="E668" i="1"/>
  <c r="E681" i="1"/>
  <c r="E638" i="1"/>
  <c r="E691" i="1"/>
  <c r="E711" i="1"/>
  <c r="E674" i="1"/>
  <c r="E712" i="1"/>
  <c r="E632" i="1"/>
  <c r="E647" i="1"/>
  <c r="E695" i="1"/>
  <c r="E678" i="1"/>
  <c r="E633" i="1"/>
  <c r="E675" i="1"/>
  <c r="E690" i="1"/>
  <c r="E684" i="1"/>
  <c r="E689" i="1"/>
  <c r="E693" i="1"/>
  <c r="E715" i="10" l="1"/>
  <c r="F624" i="10"/>
  <c r="F624" i="1"/>
  <c r="E715" i="1"/>
  <c r="F713" i="10" l="1"/>
  <c r="F712" i="10"/>
  <c r="F711" i="10"/>
  <c r="F707" i="10"/>
  <c r="F703" i="10"/>
  <c r="F699" i="10"/>
  <c r="F695" i="10"/>
  <c r="F691" i="10"/>
  <c r="F687" i="10"/>
  <c r="F683" i="10"/>
  <c r="F716" i="10"/>
  <c r="F709" i="10"/>
  <c r="F705" i="10"/>
  <c r="F701" i="10"/>
  <c r="F697" i="10"/>
  <c r="F693" i="10"/>
  <c r="F689" i="10"/>
  <c r="F685" i="10"/>
  <c r="F681" i="10"/>
  <c r="F677" i="10"/>
  <c r="F706" i="10"/>
  <c r="F698" i="10"/>
  <c r="F690" i="10"/>
  <c r="F676" i="10"/>
  <c r="F673" i="10"/>
  <c r="F669" i="10"/>
  <c r="F627" i="10"/>
  <c r="F708" i="10"/>
  <c r="F700" i="10"/>
  <c r="F692" i="10"/>
  <c r="F684" i="10"/>
  <c r="F674" i="10"/>
  <c r="F670" i="10"/>
  <c r="F647" i="10"/>
  <c r="F646" i="10"/>
  <c r="F710" i="10"/>
  <c r="F702" i="10"/>
  <c r="F694" i="10"/>
  <c r="F686" i="10"/>
  <c r="F682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79" i="10"/>
  <c r="F668" i="10"/>
  <c r="F688" i="10"/>
  <c r="F672" i="10"/>
  <c r="F696" i="10"/>
  <c r="F680" i="10"/>
  <c r="F678" i="10"/>
  <c r="F628" i="10"/>
  <c r="F704" i="10"/>
  <c r="F626" i="10"/>
  <c r="F645" i="10"/>
  <c r="F629" i="10"/>
  <c r="F672" i="1"/>
  <c r="F710" i="1"/>
  <c r="F683" i="1"/>
  <c r="F707" i="1"/>
  <c r="F629" i="1"/>
  <c r="F644" i="1"/>
  <c r="F643" i="1"/>
  <c r="F699" i="1"/>
  <c r="F711" i="1"/>
  <c r="F636" i="1"/>
  <c r="F702" i="1"/>
  <c r="F708" i="1"/>
  <c r="F689" i="1"/>
  <c r="F640" i="1"/>
  <c r="F674" i="1"/>
  <c r="F685" i="1"/>
  <c r="F679" i="1"/>
  <c r="F716" i="1"/>
  <c r="F637" i="1"/>
  <c r="F678" i="1"/>
  <c r="F628" i="1"/>
  <c r="F697" i="1"/>
  <c r="F696" i="1"/>
  <c r="F669" i="1"/>
  <c r="F695" i="1"/>
  <c r="F709" i="1"/>
  <c r="F630" i="1"/>
  <c r="F671" i="1"/>
  <c r="F642" i="1"/>
  <c r="F691" i="1"/>
  <c r="F684" i="1"/>
  <c r="F632" i="1"/>
  <c r="F634" i="1"/>
  <c r="F633" i="1"/>
  <c r="F705" i="1"/>
  <c r="F682" i="1"/>
  <c r="F675" i="1"/>
  <c r="F646" i="1"/>
  <c r="F670" i="1"/>
  <c r="F703" i="1"/>
  <c r="F713" i="1"/>
  <c r="F677" i="1"/>
  <c r="F706" i="1"/>
  <c r="F693" i="1"/>
  <c r="F687" i="1"/>
  <c r="F712" i="1"/>
  <c r="F673" i="1"/>
  <c r="F638" i="1"/>
  <c r="F686" i="1"/>
  <c r="F627" i="1"/>
  <c r="F688" i="1"/>
  <c r="F626" i="1"/>
  <c r="F698" i="1"/>
  <c r="F647" i="1"/>
  <c r="F641" i="1"/>
  <c r="F676" i="1"/>
  <c r="F692" i="1"/>
  <c r="F680" i="1"/>
  <c r="F639" i="1"/>
  <c r="F694" i="1"/>
  <c r="F700" i="1"/>
  <c r="F668" i="1"/>
  <c r="F631" i="1"/>
  <c r="F625" i="1"/>
  <c r="F645" i="1"/>
  <c r="F701" i="1"/>
  <c r="F635" i="1"/>
  <c r="F704" i="1"/>
  <c r="F681" i="1"/>
  <c r="F690" i="1"/>
  <c r="F715" i="10" l="1"/>
  <c r="G625" i="10"/>
  <c r="F715" i="1"/>
  <c r="G625" i="1"/>
  <c r="G713" i="10" l="1"/>
  <c r="G716" i="10"/>
  <c r="G708" i="10"/>
  <c r="G704" i="10"/>
  <c r="G700" i="10"/>
  <c r="G696" i="10"/>
  <c r="G692" i="10"/>
  <c r="G688" i="10"/>
  <c r="G684" i="10"/>
  <c r="G710" i="10"/>
  <c r="G706" i="10"/>
  <c r="G702" i="10"/>
  <c r="G698" i="10"/>
  <c r="G694" i="10"/>
  <c r="G690" i="10"/>
  <c r="G686" i="10"/>
  <c r="G682" i="10"/>
  <c r="G678" i="10"/>
  <c r="G712" i="10"/>
  <c r="G711" i="10"/>
  <c r="G703" i="10"/>
  <c r="G695" i="10"/>
  <c r="G687" i="10"/>
  <c r="G674" i="10"/>
  <c r="G670" i="10"/>
  <c r="G647" i="10"/>
  <c r="G646" i="10"/>
  <c r="G645" i="10"/>
  <c r="G629" i="10"/>
  <c r="G626" i="10"/>
  <c r="G705" i="10"/>
  <c r="G697" i="10"/>
  <c r="G689" i="10"/>
  <c r="G675" i="10"/>
  <c r="G671" i="10"/>
  <c r="G707" i="10"/>
  <c r="G699" i="10"/>
  <c r="G691" i="10"/>
  <c r="G683" i="10"/>
  <c r="G681" i="10"/>
  <c r="G680" i="10"/>
  <c r="G679" i="10"/>
  <c r="G672" i="10"/>
  <c r="G668" i="10"/>
  <c r="G628" i="10"/>
  <c r="G709" i="10"/>
  <c r="G677" i="10"/>
  <c r="G627" i="10"/>
  <c r="G685" i="10"/>
  <c r="G669" i="10"/>
  <c r="G693" i="10"/>
  <c r="G676" i="10"/>
  <c r="G673" i="10"/>
  <c r="G643" i="10"/>
  <c r="G639" i="10"/>
  <c r="G635" i="10"/>
  <c r="G631" i="10"/>
  <c r="G632" i="10"/>
  <c r="G701" i="10"/>
  <c r="G642" i="10"/>
  <c r="G638" i="10"/>
  <c r="G634" i="10"/>
  <c r="G630" i="10"/>
  <c r="G644" i="10"/>
  <c r="G636" i="10"/>
  <c r="G641" i="10"/>
  <c r="G637" i="10"/>
  <c r="G633" i="10"/>
  <c r="G640" i="10"/>
  <c r="G712" i="1"/>
  <c r="G628" i="1"/>
  <c r="G696" i="1"/>
  <c r="G705" i="1"/>
  <c r="G671" i="1"/>
  <c r="G681" i="1"/>
  <c r="G700" i="1"/>
  <c r="G707" i="1"/>
  <c r="G709" i="1"/>
  <c r="G687" i="1"/>
  <c r="G682" i="1"/>
  <c r="G672" i="1"/>
  <c r="G639" i="1"/>
  <c r="G674" i="1"/>
  <c r="G632" i="1"/>
  <c r="G686" i="1"/>
  <c r="G629" i="1"/>
  <c r="G676" i="1"/>
  <c r="G694" i="1"/>
  <c r="G706" i="1"/>
  <c r="G634" i="1"/>
  <c r="G646" i="1"/>
  <c r="G695" i="1"/>
  <c r="G711" i="1"/>
  <c r="G697" i="1"/>
  <c r="G716" i="1"/>
  <c r="G678" i="1"/>
  <c r="G684" i="1"/>
  <c r="G701" i="1"/>
  <c r="G631" i="1"/>
  <c r="G670" i="1"/>
  <c r="G679" i="1"/>
  <c r="G640" i="1"/>
  <c r="G675" i="1"/>
  <c r="G673" i="1"/>
  <c r="G642" i="1"/>
  <c r="G626" i="1"/>
  <c r="G645" i="1"/>
  <c r="G702" i="1"/>
  <c r="G644" i="1"/>
  <c r="G641" i="1"/>
  <c r="G713" i="1"/>
  <c r="G704" i="1"/>
  <c r="G668" i="1"/>
  <c r="G683" i="1"/>
  <c r="G692" i="1"/>
  <c r="G691" i="1"/>
  <c r="G693" i="1"/>
  <c r="G669" i="1"/>
  <c r="G708" i="1"/>
  <c r="G635" i="1"/>
  <c r="G677" i="1"/>
  <c r="G630" i="1"/>
  <c r="G636" i="1"/>
  <c r="G710" i="1"/>
  <c r="G690" i="1"/>
  <c r="G688" i="1"/>
  <c r="G699" i="1"/>
  <c r="G633" i="1"/>
  <c r="G685" i="1"/>
  <c r="G637" i="1"/>
  <c r="G647" i="1"/>
  <c r="G627" i="1"/>
  <c r="G703" i="1"/>
  <c r="G698" i="1"/>
  <c r="G680" i="1"/>
  <c r="G689" i="1"/>
  <c r="G638" i="1"/>
  <c r="G643" i="1"/>
  <c r="G715" i="10" l="1"/>
  <c r="H628" i="10"/>
  <c r="H628" i="1"/>
  <c r="G715" i="1"/>
  <c r="H716" i="10" l="1"/>
  <c r="H712" i="10"/>
  <c r="H709" i="10"/>
  <c r="H705" i="10"/>
  <c r="H701" i="10"/>
  <c r="H697" i="10"/>
  <c r="H693" i="10"/>
  <c r="H689" i="10"/>
  <c r="H685" i="10"/>
  <c r="H711" i="10"/>
  <c r="H707" i="10"/>
  <c r="H703" i="10"/>
  <c r="H699" i="10"/>
  <c r="H695" i="10"/>
  <c r="H691" i="10"/>
  <c r="H687" i="10"/>
  <c r="H683" i="10"/>
  <c r="H679" i="10"/>
  <c r="H708" i="10"/>
  <c r="H700" i="10"/>
  <c r="H692" i="10"/>
  <c r="H684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0" i="10"/>
  <c r="H702" i="10"/>
  <c r="H694" i="10"/>
  <c r="H686" i="10"/>
  <c r="H682" i="10"/>
  <c r="H681" i="10"/>
  <c r="H680" i="10"/>
  <c r="H672" i="10"/>
  <c r="H668" i="10"/>
  <c r="H713" i="10"/>
  <c r="H704" i="10"/>
  <c r="H696" i="10"/>
  <c r="H688" i="10"/>
  <c r="H678" i="10"/>
  <c r="H677" i="10"/>
  <c r="H676" i="10"/>
  <c r="H673" i="10"/>
  <c r="H669" i="10"/>
  <c r="H706" i="10"/>
  <c r="H646" i="10"/>
  <c r="H690" i="10"/>
  <c r="H670" i="10"/>
  <c r="H647" i="10"/>
  <c r="H645" i="10"/>
  <c r="H629" i="10"/>
  <c r="H674" i="10"/>
  <c r="H698" i="10"/>
  <c r="H684" i="1"/>
  <c r="H698" i="1"/>
  <c r="H706" i="1"/>
  <c r="H689" i="1"/>
  <c r="H712" i="1"/>
  <c r="H685" i="1"/>
  <c r="H707" i="1"/>
  <c r="H636" i="1"/>
  <c r="H634" i="1"/>
  <c r="H641" i="1"/>
  <c r="H702" i="1"/>
  <c r="H682" i="1"/>
  <c r="H633" i="1"/>
  <c r="H710" i="1"/>
  <c r="H697" i="1"/>
  <c r="H630" i="1"/>
  <c r="H669" i="1"/>
  <c r="H676" i="1"/>
  <c r="H686" i="1"/>
  <c r="H645" i="1"/>
  <c r="H644" i="1"/>
  <c r="H637" i="1"/>
  <c r="H705" i="1"/>
  <c r="H713" i="1"/>
  <c r="H688" i="1"/>
  <c r="H647" i="1"/>
  <c r="H683" i="1"/>
  <c r="H696" i="1"/>
  <c r="H674" i="1"/>
  <c r="H672" i="1"/>
  <c r="H677" i="1"/>
  <c r="H640" i="1"/>
  <c r="H692" i="1"/>
  <c r="H708" i="1"/>
  <c r="H673" i="1"/>
  <c r="H704" i="1"/>
  <c r="H670" i="1"/>
  <c r="H699" i="1"/>
  <c r="H631" i="1"/>
  <c r="H639" i="1"/>
  <c r="H703" i="1"/>
  <c r="H675" i="1"/>
  <c r="H642" i="1"/>
  <c r="H687" i="1"/>
  <c r="H646" i="1"/>
  <c r="H668" i="1"/>
  <c r="H632" i="1"/>
  <c r="H679" i="1"/>
  <c r="H678" i="1"/>
  <c r="H709" i="1"/>
  <c r="H695" i="1"/>
  <c r="H690" i="1"/>
  <c r="H711" i="1"/>
  <c r="H638" i="1"/>
  <c r="H716" i="1"/>
  <c r="H701" i="1"/>
  <c r="H671" i="1"/>
  <c r="H629" i="1"/>
  <c r="H680" i="1"/>
  <c r="H691" i="1"/>
  <c r="H693" i="1"/>
  <c r="H643" i="1"/>
  <c r="H694" i="1"/>
  <c r="H681" i="1"/>
  <c r="H635" i="1"/>
  <c r="H700" i="1"/>
  <c r="H715" i="10" l="1"/>
  <c r="I629" i="10"/>
  <c r="H715" i="1"/>
  <c r="I629" i="1"/>
  <c r="I716" i="10" l="1"/>
  <c r="I712" i="10"/>
  <c r="I713" i="10"/>
  <c r="I710" i="10"/>
  <c r="I706" i="10"/>
  <c r="I702" i="10"/>
  <c r="I698" i="10"/>
  <c r="I694" i="10"/>
  <c r="I690" i="10"/>
  <c r="I686" i="10"/>
  <c r="I708" i="10"/>
  <c r="I704" i="10"/>
  <c r="I700" i="10"/>
  <c r="I696" i="10"/>
  <c r="I692" i="10"/>
  <c r="I688" i="10"/>
  <c r="I684" i="10"/>
  <c r="I680" i="10"/>
  <c r="I676" i="10"/>
  <c r="I705" i="10"/>
  <c r="I697" i="10"/>
  <c r="I689" i="10"/>
  <c r="I682" i="10"/>
  <c r="I681" i="10"/>
  <c r="I672" i="10"/>
  <c r="I668" i="10"/>
  <c r="I707" i="10"/>
  <c r="I699" i="10"/>
  <c r="I691" i="10"/>
  <c r="I683" i="10"/>
  <c r="I679" i="10"/>
  <c r="I678" i="10"/>
  <c r="I677" i="10"/>
  <c r="I673" i="10"/>
  <c r="I669" i="10"/>
  <c r="I709" i="10"/>
  <c r="I701" i="10"/>
  <c r="I693" i="10"/>
  <c r="I685" i="10"/>
  <c r="I674" i="10"/>
  <c r="I670" i="10"/>
  <c r="I647" i="10"/>
  <c r="I646" i="10"/>
  <c r="I645" i="10"/>
  <c r="I703" i="10"/>
  <c r="I675" i="10"/>
  <c r="I711" i="10"/>
  <c r="I687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5" i="10"/>
  <c r="I671" i="10"/>
  <c r="I646" i="1"/>
  <c r="I675" i="1"/>
  <c r="I686" i="1"/>
  <c r="I631" i="1"/>
  <c r="I716" i="1"/>
  <c r="I708" i="1"/>
  <c r="I703" i="1"/>
  <c r="I687" i="1"/>
  <c r="I671" i="1"/>
  <c r="I707" i="1"/>
  <c r="I689" i="1"/>
  <c r="I637" i="1"/>
  <c r="I647" i="1"/>
  <c r="I672" i="1"/>
  <c r="I709" i="1"/>
  <c r="I705" i="1"/>
  <c r="I673" i="1"/>
  <c r="I700" i="1"/>
  <c r="I691" i="1"/>
  <c r="I698" i="1"/>
  <c r="I679" i="1"/>
  <c r="I683" i="1"/>
  <c r="I635" i="1"/>
  <c r="I644" i="1"/>
  <c r="I695" i="1"/>
  <c r="I643" i="1"/>
  <c r="I633" i="1"/>
  <c r="I704" i="1"/>
  <c r="I670" i="1"/>
  <c r="I681" i="1"/>
  <c r="I711" i="1"/>
  <c r="I634" i="1"/>
  <c r="I674" i="1"/>
  <c r="I699" i="1"/>
  <c r="I701" i="1"/>
  <c r="I694" i="1"/>
  <c r="I680" i="1"/>
  <c r="I678" i="1"/>
  <c r="I645" i="1"/>
  <c r="I684" i="1"/>
  <c r="I669" i="1"/>
  <c r="I706" i="1"/>
  <c r="I676" i="1"/>
  <c r="I690" i="1"/>
  <c r="I638" i="1"/>
  <c r="I668" i="1"/>
  <c r="I710" i="1"/>
  <c r="I636" i="1"/>
  <c r="I692" i="1"/>
  <c r="I640" i="1"/>
  <c r="I697" i="1"/>
  <c r="I639" i="1"/>
  <c r="I682" i="1"/>
  <c r="I630" i="1"/>
  <c r="I688" i="1"/>
  <c r="I632" i="1"/>
  <c r="I696" i="1"/>
  <c r="I713" i="1"/>
  <c r="I677" i="1"/>
  <c r="I642" i="1"/>
  <c r="I693" i="1"/>
  <c r="I712" i="1"/>
  <c r="I685" i="1"/>
  <c r="I641" i="1"/>
  <c r="I702" i="1"/>
  <c r="I715" i="10" l="1"/>
  <c r="J630" i="10"/>
  <c r="I715" i="1"/>
  <c r="J630" i="1"/>
  <c r="J713" i="10" l="1"/>
  <c r="J711" i="10"/>
  <c r="J707" i="10"/>
  <c r="J703" i="10"/>
  <c r="J699" i="10"/>
  <c r="J695" i="10"/>
  <c r="J691" i="10"/>
  <c r="J687" i="10"/>
  <c r="J683" i="10"/>
  <c r="J712" i="10"/>
  <c r="J709" i="10"/>
  <c r="J705" i="10"/>
  <c r="J701" i="10"/>
  <c r="J697" i="10"/>
  <c r="J693" i="10"/>
  <c r="J689" i="10"/>
  <c r="J685" i="10"/>
  <c r="J681" i="10"/>
  <c r="J677" i="10"/>
  <c r="J710" i="10"/>
  <c r="J702" i="10"/>
  <c r="J694" i="10"/>
  <c r="J686" i="10"/>
  <c r="J680" i="10"/>
  <c r="J679" i="10"/>
  <c r="J678" i="10"/>
  <c r="J673" i="10"/>
  <c r="J669" i="10"/>
  <c r="J704" i="10"/>
  <c r="J696" i="10"/>
  <c r="J688" i="10"/>
  <c r="J676" i="10"/>
  <c r="J674" i="10"/>
  <c r="J670" i="10"/>
  <c r="J647" i="10"/>
  <c r="J646" i="10"/>
  <c r="J645" i="10"/>
  <c r="J706" i="10"/>
  <c r="J698" i="10"/>
  <c r="J690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0" i="10"/>
  <c r="J672" i="10"/>
  <c r="J708" i="10"/>
  <c r="J682" i="10"/>
  <c r="J684" i="10"/>
  <c r="J692" i="10"/>
  <c r="J668" i="10"/>
  <c r="J716" i="10"/>
  <c r="J679" i="1"/>
  <c r="J640" i="1"/>
  <c r="J707" i="1"/>
  <c r="J682" i="1"/>
  <c r="J700" i="1"/>
  <c r="J631" i="1"/>
  <c r="J633" i="1"/>
  <c r="J697" i="1"/>
  <c r="J672" i="1"/>
  <c r="J683" i="1"/>
  <c r="J685" i="1"/>
  <c r="J634" i="1"/>
  <c r="J645" i="1"/>
  <c r="J710" i="1"/>
  <c r="J677" i="1"/>
  <c r="J696" i="1"/>
  <c r="J668" i="1"/>
  <c r="J698" i="1"/>
  <c r="J690" i="1"/>
  <c r="J680" i="1"/>
  <c r="J670" i="1"/>
  <c r="J639" i="1"/>
  <c r="J686" i="1"/>
  <c r="J678" i="1"/>
  <c r="J695" i="1"/>
  <c r="J684" i="1"/>
  <c r="J692" i="1"/>
  <c r="J638" i="1"/>
  <c r="J703" i="1"/>
  <c r="J643" i="1"/>
  <c r="J647" i="1"/>
  <c r="J641" i="1"/>
  <c r="J705" i="1"/>
  <c r="J693" i="1"/>
  <c r="J671" i="1"/>
  <c r="J694" i="1"/>
  <c r="J699" i="1"/>
  <c r="J675" i="1"/>
  <c r="J681" i="1"/>
  <c r="J709" i="1"/>
  <c r="J676" i="1"/>
  <c r="J706" i="1"/>
  <c r="J702" i="1"/>
  <c r="J673" i="1"/>
  <c r="J635" i="1"/>
  <c r="J689" i="1"/>
  <c r="J636" i="1"/>
  <c r="J644" i="1"/>
  <c r="J704" i="1"/>
  <c r="J674" i="1"/>
  <c r="J687" i="1"/>
  <c r="J646" i="1"/>
  <c r="J711" i="1"/>
  <c r="J637" i="1"/>
  <c r="J691" i="1"/>
  <c r="J712" i="1"/>
  <c r="J632" i="1"/>
  <c r="J708" i="1"/>
  <c r="J701" i="1"/>
  <c r="J688" i="1"/>
  <c r="J713" i="1"/>
  <c r="J669" i="1"/>
  <c r="J716" i="1"/>
  <c r="J642" i="1"/>
  <c r="J715" i="10" l="1"/>
  <c r="K644" i="10"/>
  <c r="L647" i="10"/>
  <c r="K644" i="1"/>
  <c r="L647" i="1"/>
  <c r="J715" i="1"/>
  <c r="K713" i="10" l="1"/>
  <c r="K716" i="10"/>
  <c r="K708" i="10"/>
  <c r="K704" i="10"/>
  <c r="K700" i="10"/>
  <c r="K696" i="10"/>
  <c r="K692" i="10"/>
  <c r="K688" i="10"/>
  <c r="K684" i="10"/>
  <c r="K710" i="10"/>
  <c r="K706" i="10"/>
  <c r="K702" i="10"/>
  <c r="K698" i="10"/>
  <c r="K694" i="10"/>
  <c r="K690" i="10"/>
  <c r="K686" i="10"/>
  <c r="K682" i="10"/>
  <c r="K678" i="10"/>
  <c r="K707" i="10"/>
  <c r="K699" i="10"/>
  <c r="K691" i="10"/>
  <c r="K683" i="10"/>
  <c r="K677" i="10"/>
  <c r="K676" i="10"/>
  <c r="K674" i="10"/>
  <c r="K670" i="10"/>
  <c r="K709" i="10"/>
  <c r="K701" i="10"/>
  <c r="K693" i="10"/>
  <c r="K685" i="10"/>
  <c r="K675" i="10"/>
  <c r="K671" i="10"/>
  <c r="K711" i="10"/>
  <c r="K703" i="10"/>
  <c r="K695" i="10"/>
  <c r="K687" i="10"/>
  <c r="K672" i="10"/>
  <c r="K668" i="10"/>
  <c r="K712" i="10"/>
  <c r="K697" i="10"/>
  <c r="K669" i="10"/>
  <c r="K705" i="10"/>
  <c r="K680" i="10"/>
  <c r="K673" i="10"/>
  <c r="K681" i="10"/>
  <c r="K689" i="10"/>
  <c r="K679" i="10"/>
  <c r="L716" i="10"/>
  <c r="L711" i="10"/>
  <c r="M711" i="10" s="1"/>
  <c r="Y777" i="10" s="1"/>
  <c r="L712" i="10"/>
  <c r="M712" i="10" s="1"/>
  <c r="Y778" i="10" s="1"/>
  <c r="L709" i="10"/>
  <c r="M709" i="10" s="1"/>
  <c r="Y775" i="10" s="1"/>
  <c r="L705" i="10"/>
  <c r="L701" i="10"/>
  <c r="M701" i="10" s="1"/>
  <c r="Y767" i="10" s="1"/>
  <c r="L697" i="10"/>
  <c r="M697" i="10" s="1"/>
  <c r="Y763" i="10" s="1"/>
  <c r="L693" i="10"/>
  <c r="M693" i="10" s="1"/>
  <c r="Y759" i="10" s="1"/>
  <c r="L689" i="10"/>
  <c r="L685" i="10"/>
  <c r="L713" i="10"/>
  <c r="M713" i="10" s="1"/>
  <c r="Y779" i="10" s="1"/>
  <c r="L707" i="10"/>
  <c r="M707" i="10" s="1"/>
  <c r="Y773" i="10" s="1"/>
  <c r="L703" i="10"/>
  <c r="L699" i="10"/>
  <c r="M699" i="10" s="1"/>
  <c r="Y765" i="10" s="1"/>
  <c r="L695" i="10"/>
  <c r="M695" i="10" s="1"/>
  <c r="Y761" i="10" s="1"/>
  <c r="L691" i="10"/>
  <c r="M691" i="10" s="1"/>
  <c r="Y757" i="10" s="1"/>
  <c r="L687" i="10"/>
  <c r="M687" i="10" s="1"/>
  <c r="Y753" i="10" s="1"/>
  <c r="L683" i="10"/>
  <c r="L679" i="10"/>
  <c r="M679" i="10" s="1"/>
  <c r="Y745" i="10" s="1"/>
  <c r="L704" i="10"/>
  <c r="M704" i="10" s="1"/>
  <c r="Y770" i="10" s="1"/>
  <c r="L696" i="10"/>
  <c r="L688" i="10"/>
  <c r="M688" i="10" s="1"/>
  <c r="Y754" i="10" s="1"/>
  <c r="L675" i="10"/>
  <c r="M675" i="10" s="1"/>
  <c r="Y741" i="10" s="1"/>
  <c r="L671" i="10"/>
  <c r="M671" i="10" s="1"/>
  <c r="Y737" i="10" s="1"/>
  <c r="L706" i="10"/>
  <c r="M706" i="10" s="1"/>
  <c r="Y772" i="10" s="1"/>
  <c r="L698" i="10"/>
  <c r="M698" i="10" s="1"/>
  <c r="Y764" i="10" s="1"/>
  <c r="L690" i="10"/>
  <c r="M690" i="10" s="1"/>
  <c r="Y756" i="10" s="1"/>
  <c r="L672" i="10"/>
  <c r="M672" i="10" s="1"/>
  <c r="Y738" i="10" s="1"/>
  <c r="L668" i="10"/>
  <c r="L708" i="10"/>
  <c r="M708" i="10" s="1"/>
  <c r="Y774" i="10" s="1"/>
  <c r="L700" i="10"/>
  <c r="M700" i="10" s="1"/>
  <c r="Y766" i="10" s="1"/>
  <c r="L692" i="10"/>
  <c r="M692" i="10" s="1"/>
  <c r="Y758" i="10" s="1"/>
  <c r="L684" i="10"/>
  <c r="M684" i="10" s="1"/>
  <c r="Y750" i="10" s="1"/>
  <c r="L682" i="10"/>
  <c r="M682" i="10" s="1"/>
  <c r="Y748" i="10" s="1"/>
  <c r="L681" i="10"/>
  <c r="M681" i="10" s="1"/>
  <c r="Y747" i="10" s="1"/>
  <c r="L680" i="10"/>
  <c r="M680" i="10" s="1"/>
  <c r="Y746" i="10" s="1"/>
  <c r="L673" i="10"/>
  <c r="M673" i="10" s="1"/>
  <c r="Y739" i="10" s="1"/>
  <c r="L669" i="10"/>
  <c r="M669" i="10" s="1"/>
  <c r="Y735" i="10" s="1"/>
  <c r="L694" i="10"/>
  <c r="M694" i="10" s="1"/>
  <c r="Y760" i="10" s="1"/>
  <c r="L702" i="10"/>
  <c r="M702" i="10" s="1"/>
  <c r="Y768" i="10" s="1"/>
  <c r="L678" i="10"/>
  <c r="M678" i="10" s="1"/>
  <c r="Y744" i="10" s="1"/>
  <c r="L676" i="10"/>
  <c r="M676" i="10" s="1"/>
  <c r="Y742" i="10" s="1"/>
  <c r="L670" i="10"/>
  <c r="M670" i="10" s="1"/>
  <c r="Y736" i="10" s="1"/>
  <c r="L710" i="10"/>
  <c r="L674" i="10"/>
  <c r="M674" i="10" s="1"/>
  <c r="Y740" i="10" s="1"/>
  <c r="L686" i="10"/>
  <c r="M686" i="10" s="1"/>
  <c r="Y752" i="10" s="1"/>
  <c r="L677" i="10"/>
  <c r="M677" i="10" s="1"/>
  <c r="Y743" i="10" s="1"/>
  <c r="L698" i="1"/>
  <c r="L690" i="1"/>
  <c r="L700" i="1"/>
  <c r="L701" i="1"/>
  <c r="L694" i="1"/>
  <c r="L686" i="1"/>
  <c r="L703" i="1"/>
  <c r="L671" i="1"/>
  <c r="L674" i="1"/>
  <c r="L704" i="1"/>
  <c r="L689" i="1"/>
  <c r="L707" i="1"/>
  <c r="L699" i="1"/>
  <c r="L682" i="1"/>
  <c r="L691" i="1"/>
  <c r="L676" i="1"/>
  <c r="L678" i="1"/>
  <c r="L709" i="1"/>
  <c r="L684" i="1"/>
  <c r="L696" i="1"/>
  <c r="L673" i="1"/>
  <c r="L669" i="1"/>
  <c r="L687" i="1"/>
  <c r="L688" i="1"/>
  <c r="L712" i="1"/>
  <c r="L670" i="1"/>
  <c r="L708" i="1"/>
  <c r="L711" i="1"/>
  <c r="L677" i="1"/>
  <c r="L702" i="1"/>
  <c r="L683" i="1"/>
  <c r="L685" i="1"/>
  <c r="L706" i="1"/>
  <c r="L695" i="1"/>
  <c r="L716" i="1"/>
  <c r="L705" i="1"/>
  <c r="L668" i="1"/>
  <c r="L675" i="1"/>
  <c r="L681" i="1"/>
  <c r="L713" i="1"/>
  <c r="L697" i="1"/>
  <c r="L693" i="1"/>
  <c r="L710" i="1"/>
  <c r="L692" i="1"/>
  <c r="L679" i="1"/>
  <c r="L672" i="1"/>
  <c r="L680" i="1"/>
  <c r="K686" i="1"/>
  <c r="K712" i="1"/>
  <c r="K692" i="1"/>
  <c r="K708" i="1"/>
  <c r="K680" i="1"/>
  <c r="K707" i="1"/>
  <c r="K678" i="1"/>
  <c r="K713" i="1"/>
  <c r="K701" i="1"/>
  <c r="K673" i="1"/>
  <c r="K671" i="1"/>
  <c r="K694" i="1"/>
  <c r="K689" i="1"/>
  <c r="K704" i="1"/>
  <c r="K675" i="1"/>
  <c r="K682" i="1"/>
  <c r="K681" i="1"/>
  <c r="K705" i="1"/>
  <c r="K697" i="1"/>
  <c r="K695" i="1"/>
  <c r="K687" i="1"/>
  <c r="K670" i="1"/>
  <c r="K716" i="1"/>
  <c r="K702" i="1"/>
  <c r="K691" i="1"/>
  <c r="K679" i="1"/>
  <c r="K693" i="1"/>
  <c r="K690" i="1"/>
  <c r="K674" i="1"/>
  <c r="K672" i="1"/>
  <c r="K685" i="1"/>
  <c r="K706" i="1"/>
  <c r="K709" i="1"/>
  <c r="K703" i="1"/>
  <c r="K688" i="1"/>
  <c r="K684" i="1"/>
  <c r="K669" i="1"/>
  <c r="K700" i="1"/>
  <c r="K668" i="1"/>
  <c r="K710" i="1"/>
  <c r="K683" i="1"/>
  <c r="K711" i="1"/>
  <c r="K676" i="1"/>
  <c r="K696" i="1"/>
  <c r="K698" i="1"/>
  <c r="K699" i="1"/>
  <c r="K677" i="1"/>
  <c r="M692" i="1" l="1"/>
  <c r="M703" i="10"/>
  <c r="Y769" i="10" s="1"/>
  <c r="M689" i="10"/>
  <c r="Y755" i="10" s="1"/>
  <c r="M705" i="10"/>
  <c r="Y771" i="10" s="1"/>
  <c r="L715" i="10"/>
  <c r="M668" i="10"/>
  <c r="M696" i="10"/>
  <c r="Y762" i="10" s="1"/>
  <c r="M710" i="10"/>
  <c r="Y776" i="10" s="1"/>
  <c r="K715" i="10"/>
  <c r="M683" i="10"/>
  <c r="Y749" i="10" s="1"/>
  <c r="M685" i="10"/>
  <c r="Y751" i="10" s="1"/>
  <c r="M713" i="1"/>
  <c r="M705" i="1"/>
  <c r="M685" i="1"/>
  <c r="F87" i="9" s="1"/>
  <c r="M711" i="1"/>
  <c r="M688" i="1"/>
  <c r="M696" i="1"/>
  <c r="M676" i="1"/>
  <c r="M707" i="1"/>
  <c r="G183" i="9" s="1"/>
  <c r="M671" i="1"/>
  <c r="F23" i="9" s="1"/>
  <c r="M672" i="1"/>
  <c r="G23" i="9" s="1"/>
  <c r="M695" i="1"/>
  <c r="M702" i="1"/>
  <c r="M682" i="1"/>
  <c r="M706" i="1"/>
  <c r="M701" i="1"/>
  <c r="M680" i="1"/>
  <c r="M710" i="1"/>
  <c r="M681" i="1"/>
  <c r="M683" i="1"/>
  <c r="M708" i="1"/>
  <c r="M687" i="1"/>
  <c r="M684" i="1"/>
  <c r="M691" i="1"/>
  <c r="M689" i="1"/>
  <c r="M703" i="1"/>
  <c r="M700" i="1"/>
  <c r="K715" i="1"/>
  <c r="M668" i="1"/>
  <c r="M693" i="1"/>
  <c r="M675" i="1"/>
  <c r="M670" i="1"/>
  <c r="M669" i="1"/>
  <c r="M709" i="1"/>
  <c r="M704" i="1"/>
  <c r="M686" i="1"/>
  <c r="M690" i="1"/>
  <c r="M679" i="1"/>
  <c r="M697" i="1"/>
  <c r="L715" i="1"/>
  <c r="M677" i="1"/>
  <c r="M712" i="1"/>
  <c r="M673" i="1"/>
  <c r="M678" i="1"/>
  <c r="M699" i="1"/>
  <c r="M674" i="1"/>
  <c r="M694" i="1"/>
  <c r="M698" i="1"/>
  <c r="E183" i="9" l="1"/>
  <c r="F215" i="9"/>
  <c r="I87" i="9"/>
  <c r="F119" i="9"/>
  <c r="D55" i="9"/>
  <c r="C87" i="9"/>
  <c r="I119" i="9"/>
  <c r="I151" i="9"/>
  <c r="D215" i="9"/>
  <c r="Y734" i="10"/>
  <c r="Y815" i="10" s="1"/>
  <c r="M715" i="10"/>
  <c r="F183" i="9"/>
  <c r="C151" i="9"/>
  <c r="H119" i="9"/>
  <c r="I183" i="9"/>
  <c r="F151" i="9"/>
  <c r="E55" i="9"/>
  <c r="D151" i="9"/>
  <c r="D183" i="9"/>
  <c r="D23" i="9"/>
  <c r="G151" i="9"/>
  <c r="E87" i="9"/>
  <c r="I55" i="9"/>
  <c r="E151" i="9"/>
  <c r="F55" i="9"/>
  <c r="G55" i="9"/>
  <c r="E23" i="9"/>
  <c r="C183" i="9"/>
  <c r="H87" i="9"/>
  <c r="C215" i="9"/>
  <c r="H23" i="9"/>
  <c r="D119" i="9"/>
  <c r="C55" i="9"/>
  <c r="M715" i="1"/>
  <c r="C23" i="9"/>
  <c r="C119" i="9"/>
  <c r="H183" i="9"/>
  <c r="H55" i="9"/>
  <c r="I23" i="9"/>
  <c r="E215" i="9"/>
  <c r="G87" i="9"/>
  <c r="G119" i="9"/>
  <c r="E119" i="9"/>
  <c r="D87" i="9"/>
  <c r="H151" i="9"/>
</calcChain>
</file>

<file path=xl/sharedStrings.xml><?xml version="1.0" encoding="utf-8"?>
<sst xmlns="http://schemas.openxmlformats.org/spreadsheetml/2006/main" count="4670" uniqueCount="1279">
  <si>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</si>
  <si>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</si>
  <si>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</si>
  <si>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</si>
  <si>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</si>
  <si>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</si>
  <si>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</si>
  <si>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</si>
  <si>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</si>
  <si>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</si>
  <si>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</si>
  <si>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</si>
  <si>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</si>
  <si>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</si>
  <si>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</si>
  <si>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</si>
  <si>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</si>
  <si>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</si>
  <si>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</si>
  <si>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</si>
  <si>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</si>
  <si>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</si>
  <si>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</si>
  <si>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</si>
  <si>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</si>
  <si>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</si>
  <si>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</si>
  <si>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</si>
  <si>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</si>
  <si>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</si>
  <si>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</si>
  <si>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</si>
  <si>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</si>
  <si>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</si>
  <si>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</si>
  <si>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</si>
  <si>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</si>
  <si>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</si>
  <si>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</si>
  <si>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</si>
  <si>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</si>
  <si>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</si>
  <si>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</si>
  <si>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</si>
  <si>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</si>
  <si>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</si>
  <si>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</si>
  <si>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</si>
  <si>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</si>
  <si>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</si>
  <si>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</si>
  <si>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</si>
  <si>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</si>
  <si>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</si>
  <si>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</si>
  <si>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</si>
  <si>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</si>
  <si>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</si>
  <si>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</si>
  <si>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</si>
  <si>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</si>
  <si>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</si>
  <si>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</si>
  <si>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</si>
  <si>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</si>
  <si>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</si>
  <si>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</si>
  <si>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</si>
  <si>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</si>
  <si>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</si>
  <si>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</si>
  <si>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</si>
  <si>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</si>
  <si>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</si>
  <si>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</si>
  <si>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</si>
  <si>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</si>
  <si>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</si>
  <si>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</si>
  <si>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</si>
  <si>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</si>
  <si>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</si>
  <si>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</si>
  <si>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</si>
  <si>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</si>
  <si>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</si>
  <si>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</si>
  <si>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</si>
  <si>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</si>
  <si>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</si>
  <si>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</si>
  <si>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</si>
  <si>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</si>
  <si>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</si>
  <si>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</si>
  <si>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</si>
  <si>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</si>
  <si>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</si>
  <si>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</si>
  <si>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</si>
  <si>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</si>
  <si>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</si>
  <si>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</si>
  <si>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</si>
  <si>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</si>
  <si>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</si>
  <si>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</si>
  <si>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</si>
  <si>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</si>
  <si>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</si>
  <si>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</si>
  <si>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</si>
  <si>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</si>
  <si>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</si>
  <si>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</si>
  <si>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</si>
  <si>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</si>
  <si>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</si>
  <si>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</si>
  <si>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</si>
  <si>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</si>
  <si>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</si>
  <si>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</si>
  <si>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</si>
  <si>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</si>
  <si>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</si>
  <si>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</si>
  <si>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</si>
  <si>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</si>
  <si>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</si>
  <si>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</si>
  <si>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</si>
  <si>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</si>
  <si>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</si>
  <si>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</si>
  <si>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</si>
  <si>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</si>
  <si>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</si>
  <si>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</si>
  <si>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</si>
  <si>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</si>
  <si>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</si>
  <si>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</si>
  <si>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</si>
  <si>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</si>
  <si>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</si>
  <si>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</si>
  <si>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</si>
  <si>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</si>
  <si>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</si>
  <si>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</si>
  <si>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</si>
  <si>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</si>
  <si>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</si>
  <si>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</si>
  <si>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</si>
  <si>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</si>
  <si>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</si>
  <si>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</si>
  <si>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</si>
  <si>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</si>
  <si>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</si>
  <si>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</si>
  <si>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</si>
  <si>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</si>
  <si>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</si>
  <si>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</si>
  <si>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</si>
  <si>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</si>
  <si>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</si>
  <si>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</si>
  <si>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</si>
  <si>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</si>
  <si>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</si>
  <si>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</si>
  <si>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</si>
  <si>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</si>
  <si>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</si>
  <si>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</si>
  <si>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</si>
  <si>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</si>
  <si>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</si>
  <si>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</si>
  <si>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</si>
  <si>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</si>
  <si>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</si>
  <si>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</si>
  <si>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</si>
  <si>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</si>
  <si>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</si>
  <si>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</si>
  <si>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</si>
  <si>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</si>
  <si>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</si>
  <si>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</si>
  <si>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</si>
  <si>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</si>
  <si>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</si>
  <si>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</si>
  <si>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</si>
  <si>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</si>
  <si>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</si>
  <si>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</si>
  <si>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</si>
  <si>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</si>
  <si>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</si>
  <si>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</si>
  <si>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</si>
  <si>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</si>
  <si>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</si>
  <si>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</si>
  <si>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</si>
  <si>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</si>
  <si>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</si>
  <si>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</si>
  <si>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</si>
  <si>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</si>
  <si>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</si>
  <si>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</si>
  <si>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</si>
  <si>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</si>
  <si>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</si>
  <si>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</si>
  <si>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</si>
  <si>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</si>
  <si>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</si>
  <si>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</si>
  <si>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</si>
  <si>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</si>
  <si>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</si>
  <si>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</si>
  <si>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</si>
  <si>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</si>
  <si>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</si>
  <si>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</si>
  <si>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</si>
  <si>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</si>
  <si>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</si>
  <si>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</si>
  <si>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</si>
  <si>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</si>
  <si>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</si>
  <si>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</si>
  <si>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</si>
  <si>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</si>
  <si>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</si>
  <si>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</si>
  <si>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</si>
  <si>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</si>
  <si>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</si>
  <si>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</si>
  <si>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</si>
  <si>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</si>
  <si>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</si>
  <si>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</si>
  <si>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</si>
  <si>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</si>
  <si>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</si>
  <si>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</si>
  <si>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</si>
  <si>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</si>
  <si>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</si>
  <si>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</si>
  <si>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</si>
  <si>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</si>
  <si>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</si>
  <si>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</si>
  <si>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</si>
  <si>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</si>
  <si>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</si>
  <si>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</si>
  <si>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</si>
  <si>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</si>
  <si>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</si>
  <si>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</si>
  <si>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</si>
  <si>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</si>
  <si>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</si>
  <si>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</si>
  <si>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</si>
  <si>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</si>
  <si>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</si>
  <si>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</si>
  <si>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</si>
  <si>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</si>
  <si>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</si>
  <si>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</si>
  <si>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</si>
  <si>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</si>
  <si>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</si>
  <si>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</si>
  <si>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</si>
  <si>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</si>
  <si>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</si>
  <si>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</si>
  <si>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</si>
  <si>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</si>
  <si>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</si>
  <si>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</si>
  <si>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</si>
  <si>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</si>
  <si>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</si>
  <si>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</si>
  <si>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</si>
  <si>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</si>
  <si>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</si>
  <si>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</si>
  <si>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</si>
  <si>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</si>
  <si>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</si>
  <si>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</si>
  <si>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</si>
  <si>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</si>
  <si>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</si>
  <si>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</si>
  <si>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</si>
  <si>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</si>
  <si>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</si>
  <si>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</si>
  <si>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</si>
  <si>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</si>
  <si>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</si>
  <si>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</si>
  <si>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</si>
  <si>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</si>
  <si>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</si>
  <si>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</si>
  <si>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</si>
  <si>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</si>
  <si>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</si>
  <si>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</si>
  <si>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</si>
  <si>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</si>
  <si>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</si>
  <si>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</si>
  <si>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</si>
  <si>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</si>
  <si>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</si>
  <si>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</si>
  <si>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</si>
  <si>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</si>
  <si>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</si>
  <si>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</si>
  <si>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</si>
  <si>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</si>
  <si>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</si>
  <si>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</si>
  <si>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</si>
  <si>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</si>
  <si>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</si>
  <si>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</si>
  <si>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</si>
  <si>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</si>
  <si>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</si>
  <si>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</si>
  <si>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</si>
  <si>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</si>
  <si>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</si>
  <si>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</si>
  <si>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</si>
  <si>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</si>
  <si>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</si>
  <si>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</si>
  <si>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</si>
  <si>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</si>
  <si>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</si>
  <si>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</si>
  <si>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</si>
  <si>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</si>
  <si>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</si>
  <si>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</si>
  <si>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</si>
  <si>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</si>
  <si>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</si>
  <si>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</si>
  <si>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</si>
  <si>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</si>
  <si>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</si>
  <si>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</si>
  <si>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</si>
  <si>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</si>
  <si>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</si>
  <si>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</si>
  <si>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</si>
  <si>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</si>
  <si>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</si>
  <si>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</si>
  <si>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</si>
  <si>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</si>
  <si>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</si>
  <si>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</si>
  <si>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</si>
  <si>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</si>
  <si>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</si>
  <si>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</si>
  <si>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</si>
  <si>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</si>
  <si>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</si>
  <si>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</si>
  <si>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</si>
  <si>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</si>
  <si>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</si>
  <si>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</si>
  <si>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</si>
  <si>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</si>
  <si>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</si>
  <si>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</si>
  <si>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</si>
  <si>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</si>
  <si>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</si>
  <si>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</si>
  <si>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</si>
  <si>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</si>
  <si>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</si>
  <si>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</si>
  <si>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</si>
  <si>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</si>
  <si>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</si>
  <si>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</si>
  <si>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</si>
  <si>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</si>
  <si>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</si>
  <si>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</si>
  <si>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</si>
  <si>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</si>
  <si>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</si>
  <si>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</si>
  <si>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</si>
  <si>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</si>
  <si>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</si>
  <si>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</si>
  <si>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</si>
  <si>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</si>
  <si>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</si>
  <si>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</si>
  <si>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</si>
  <si>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</si>
  <si>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</si>
  <si>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</si>
  <si>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</si>
  <si>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</si>
  <si>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</si>
  <si>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</si>
  <si>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</si>
  <si>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</si>
  <si>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</si>
  <si>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</si>
  <si>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</si>
  <si>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</si>
  <si>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</si>
  <si>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</si>
  <si>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</si>
  <si>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</si>
  <si>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</si>
  <si>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</si>
  <si>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</si>
  <si>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</si>
  <si>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</si>
  <si>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</si>
  <si>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</si>
  <si>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</si>
  <si>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</si>
  <si>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</si>
  <si>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</si>
  <si>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</si>
  <si>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</si>
  <si>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</si>
  <si>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</si>
  <si>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</si>
  <si>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</si>
  <si>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</si>
  <si>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</si>
  <si>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</si>
  <si>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</si>
  <si>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</si>
  <si>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</si>
  <si>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</si>
  <si>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</si>
  <si>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</si>
  <si>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</si>
  <si>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</si>
  <si>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</si>
  <si>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</si>
  <si>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</si>
  <si>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</si>
  <si>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</si>
  <si>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</si>
  <si>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</si>
  <si>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</si>
  <si>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</si>
  <si>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</si>
  <si>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</si>
  <si>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</si>
  <si>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</si>
  <si>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</si>
  <si>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</si>
  <si>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</si>
  <si>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</si>
  <si>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</si>
  <si>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</si>
  <si>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</si>
  <si>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</si>
  <si>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</si>
  <si>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</si>
  <si>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</si>
  <si>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</si>
  <si>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</si>
  <si>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</si>
  <si>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</si>
  <si>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</si>
  <si>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</si>
  <si>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</si>
  <si>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</si>
  <si>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</si>
  <si>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</si>
  <si>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</si>
  <si>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</si>
  <si>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</si>
  <si>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</si>
  <si>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</si>
  <si>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</si>
  <si>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</si>
  <si>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</si>
  <si>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</si>
  <si>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</si>
  <si>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</si>
  <si>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</si>
  <si>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</si>
  <si>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</si>
  <si>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</si>
  <si>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</si>
  <si>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</si>
  <si>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</si>
  <si>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</si>
  <si>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</si>
  <si>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</si>
  <si>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</si>
  <si>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</si>
  <si>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</si>
  <si>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</si>
  <si>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</si>
  <si>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</si>
  <si>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</si>
  <si>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</si>
  <si>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</si>
  <si>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</si>
  <si>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</si>
  <si>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</si>
  <si>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</si>
  <si>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</si>
  <si>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</si>
  <si>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</si>
  <si>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</si>
  <si>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</si>
  <si>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</si>
  <si>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</si>
  <si>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</si>
  <si>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</si>
  <si>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</si>
  <si>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</si>
  <si>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</si>
  <si>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</si>
  <si>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</si>
  <si>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</si>
  <si>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</si>
  <si>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</si>
  <si>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</si>
  <si>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</si>
  <si>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</si>
  <si>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</si>
  <si>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</si>
  <si>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</si>
  <si>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</si>
  <si>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</si>
  <si>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</si>
  <si>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</si>
  <si>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</si>
  <si>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</si>
  <si>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</si>
  <si>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</si>
  <si>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</si>
  <si>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</si>
  <si>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</si>
  <si>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</si>
  <si>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</si>
  <si>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</si>
  <si>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</si>
  <si>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</si>
  <si>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</si>
  <si>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</si>
  <si>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</si>
  <si>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</si>
  <si>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</si>
  <si>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</si>
  <si>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</si>
  <si>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</si>
  <si>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</si>
  <si>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</si>
  <si>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</si>
  <si>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</si>
  <si>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</si>
  <si>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</si>
  <si>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</si>
  <si>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</si>
  <si>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</si>
  <si>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</si>
  <si>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</si>
  <si>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</si>
  <si>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</si>
  <si>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</si>
  <si>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</si>
  <si>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</si>
  <si>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</si>
  <si>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</si>
  <si>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</si>
  <si>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</si>
  <si>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</si>
  <si>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</si>
  <si>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</si>
  <si>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</si>
  <si>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</si>
  <si>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</si>
  <si>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</si>
  <si>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</si>
  <si>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</si>
  <si>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</si>
  <si>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</si>
  <si>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</si>
  <si>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</si>
  <si>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</si>
  <si>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</si>
  <si>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</si>
  <si>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</si>
  <si>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</si>
  <si>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</si>
  <si>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</si>
  <si>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</si>
  <si>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</si>
  <si>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</si>
  <si>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</si>
  <si>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</si>
  <si>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</si>
  <si>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</si>
  <si>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</si>
  <si>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</si>
  <si>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</si>
  <si>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</si>
  <si>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</si>
  <si>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</si>
  <si>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</si>
  <si>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</si>
  <si>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</si>
  <si>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</si>
  <si>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</si>
  <si>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</si>
  <si>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</si>
  <si>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</si>
  <si>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</si>
  <si>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</si>
  <si>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</si>
  <si>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</si>
  <si>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</si>
  <si>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</si>
  <si>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</si>
  <si>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</si>
  <si>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</si>
  <si>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</si>
  <si>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</si>
  <si>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</si>
  <si>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</si>
  <si>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</si>
  <si>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</si>
  <si>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</si>
  <si>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</si>
  <si>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</si>
  <si>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</si>
  <si>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</si>
  <si>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</si>
  <si>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</si>
  <si>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</si>
  <si>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</si>
  <si>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</si>
  <si>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</si>
  <si>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</si>
  <si>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</si>
  <si>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</si>
  <si>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</si>
  <si>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</si>
  <si>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</si>
  <si>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</si>
  <si>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</si>
  <si>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</si>
  <si>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</si>
  <si>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</si>
  <si>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</si>
  <si>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</si>
  <si>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</si>
  <si>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</si>
  <si>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</si>
  <si>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</si>
  <si>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</si>
  <si>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</si>
  <si>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</si>
  <si>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</si>
  <si>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</si>
  <si>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</si>
  <si>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</si>
  <si>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</si>
  <si>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</si>
  <si>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</si>
  <si>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</si>
  <si>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</si>
  <si>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</si>
  <si>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</si>
  <si>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</si>
  <si>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</si>
  <si>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</si>
  <si>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</si>
  <si>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</si>
  <si>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</si>
  <si>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</si>
  <si>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</si>
  <si>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</si>
  <si>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</si>
  <si>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</si>
  <si>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</si>
  <si>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</si>
  <si>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</si>
  <si>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</si>
  <si>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</si>
  <si>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</si>
  <si>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</si>
  <si>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</si>
  <si>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</si>
  <si>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</si>
  <si>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</si>
  <si>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</si>
  <si>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</si>
  <si>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</si>
  <si>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</si>
  <si>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</si>
  <si>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</si>
  <si>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</si>
  <si>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</si>
  <si>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</si>
  <si>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</si>
  <si>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</si>
  <si>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</si>
  <si>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</si>
  <si>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</si>
  <si>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</si>
  <si>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</si>
  <si>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</si>
  <si>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</si>
  <si>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</si>
  <si>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</si>
  <si>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</si>
  <si>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</si>
  <si>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</si>
  <si>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</si>
  <si>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</si>
  <si>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</si>
  <si>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</si>
  <si>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</si>
  <si>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</si>
  <si>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</si>
  <si>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</si>
  <si>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</si>
  <si>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</si>
  <si>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</si>
  <si>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</si>
  <si>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</si>
  <si>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</si>
  <si>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</si>
  <si>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</si>
  <si>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</si>
  <si>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</si>
  <si>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</si>
  <si>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</si>
  <si>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</si>
  <si>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</si>
  <si>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</si>
  <si>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</si>
  <si>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</si>
  <si>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</si>
  <si>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</si>
  <si>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</si>
  <si>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</si>
  <si>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</si>
  <si>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</si>
  <si>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</si>
  <si>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</si>
  <si>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</si>
  <si>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</si>
  <si>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</si>
  <si>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</si>
  <si>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</si>
  <si>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</si>
  <si>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</si>
  <si>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</si>
  <si>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</si>
  <si>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</si>
  <si>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</si>
  <si>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</si>
  <si>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</si>
  <si>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</si>
  <si>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</si>
  <si>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</si>
  <si>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</si>
  <si>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</si>
  <si>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</si>
  <si>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</si>
  <si>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</si>
  <si>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</si>
  <si>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</si>
  <si>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</si>
  <si>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</si>
  <si>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</si>
  <si>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</si>
  <si>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</si>
  <si>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</si>
  <si>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</si>
  <si>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</si>
  <si>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</si>
  <si>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</si>
  <si>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</si>
  <si>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</si>
  <si>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</si>
  <si>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</si>
  <si>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</si>
  <si>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</si>
  <si>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</si>
  <si>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</si>
  <si>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</si>
  <si>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</si>
  <si>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</si>
  <si>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</si>
  <si>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</si>
  <si>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</si>
  <si>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</si>
  <si>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</si>
  <si>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</si>
  <si>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</si>
  <si>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</si>
  <si>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</si>
  <si>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</si>
  <si>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</si>
  <si>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</si>
  <si>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</si>
  <si>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</si>
  <si>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</si>
  <si>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</si>
  <si>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</si>
  <si>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</si>
  <si>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</si>
  <si>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</si>
  <si>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</si>
  <si>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</si>
  <si>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</si>
  <si>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</si>
  <si>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</si>
  <si>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</si>
  <si>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</si>
  <si>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</si>
  <si>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</si>
  <si>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</si>
  <si>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</si>
  <si>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</si>
  <si>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</si>
  <si>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</si>
  <si>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</si>
  <si>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</si>
  <si>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</si>
  <si>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</si>
  <si>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</si>
  <si>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</si>
  <si>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</si>
  <si>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</si>
  <si>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</si>
  <si>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</si>
  <si>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</si>
  <si>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</si>
  <si>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</si>
  <si>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</si>
  <si>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</si>
  <si>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</si>
  <si>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</si>
  <si>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</si>
  <si>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</si>
  <si>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</si>
  <si>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</si>
  <si>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</si>
  <si>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</si>
  <si>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</si>
  <si>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</si>
  <si>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</si>
  <si>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</si>
  <si>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</si>
  <si>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</si>
  <si>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</si>
  <si>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</si>
  <si>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</si>
  <si>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</si>
  <si>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</si>
  <si>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</si>
  <si>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</si>
  <si>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</si>
  <si>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</si>
  <si>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</si>
  <si>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</si>
  <si>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</si>
  <si>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</si>
  <si>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</si>
  <si>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</si>
  <si>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</si>
  <si>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</si>
  <si>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</si>
  <si>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</si>
  <si>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</si>
  <si>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</si>
  <si>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</si>
  <si>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</si>
  <si>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</si>
  <si>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</si>
  <si>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</si>
  <si>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</si>
  <si>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</si>
  <si>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</si>
  <si>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</si>
  <si>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</si>
  <si>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</si>
  <si>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</si>
  <si>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</si>
  <si>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</si>
  <si>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</si>
  <si>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</si>
  <si>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</si>
  <si>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</si>
  <si>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</si>
  <si>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</si>
  <si>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</si>
  <si>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</si>
  <si>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</si>
  <si>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</si>
  <si>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</si>
  <si>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</si>
  <si>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</si>
  <si>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</si>
  <si>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</si>
  <si>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</si>
  <si>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</si>
  <si>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</si>
  <si>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</si>
  <si>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</si>
  <si>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</si>
  <si>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</si>
  <si>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</si>
  <si>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</si>
  <si>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</si>
  <si>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</si>
  <si>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</si>
  <si>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</si>
  <si>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</si>
  <si>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</si>
  <si>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</si>
  <si>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</si>
  <si>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</si>
  <si>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</si>
  <si>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</si>
  <si>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</si>
  <si>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</si>
  <si>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</si>
  <si>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</si>
  <si>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</si>
  <si>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</si>
  <si>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</si>
  <si>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</si>
  <si>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</si>
  <si>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</si>
  <si>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</si>
  <si>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</si>
  <si>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</si>
  <si>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</si>
  <si>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</si>
  <si>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</si>
  <si>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</si>
  <si>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</si>
  <si>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</si>
  <si>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</si>
  <si>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</si>
  <si>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</si>
  <si>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</si>
  <si>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</si>
  <si>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</si>
  <si>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</si>
  <si>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</si>
  <si>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</si>
  <si>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</si>
  <si>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</si>
  <si>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</si>
  <si>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</si>
  <si>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</si>
  <si>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</si>
  <si>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</si>
  <si>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</si>
  <si>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</si>
  <si>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</si>
  <si>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</si>
  <si>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</si>
  <si>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</si>
  <si>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</si>
  <si>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</si>
  <si>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</si>
  <si>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</si>
  <si>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</si>
  <si>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</si>
  <si>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</si>
  <si>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</si>
  <si>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</si>
  <si>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</si>
  <si>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</si>
  <si>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</si>
  <si>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</si>
  <si>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</si>
  <si>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</si>
  <si>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</si>
  <si>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</si>
  <si>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</si>
  <si>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</si>
  <si>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</si>
  <si>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</si>
  <si>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</si>
  <si>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</si>
  <si>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</si>
  <si>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</si>
  <si>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</si>
  <si>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</si>
  <si>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</si>
  <si>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</si>
  <si>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</si>
  <si>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</si>
  <si>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</si>
  <si>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</si>
  <si>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</si>
  <si>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</si>
  <si>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</si>
  <si>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</si>
  <si>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</si>
  <si>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</si>
  <si>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</si>
  <si>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</si>
  <si>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</si>
  <si>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</si>
  <si>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</si>
  <si>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</si>
  <si>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</si>
  <si>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</si>
  <si>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</si>
  <si>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</si>
  <si>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</si>
  <si>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</si>
  <si>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</si>
  <si>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</si>
  <si>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</si>
  <si>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</si>
  <si>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</si>
  <si>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</si>
  <si>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</si>
  <si>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</si>
  <si>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</si>
  <si>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</si>
  <si>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</si>
  <si>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</si>
  <si>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</si>
  <si>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</si>
  <si>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</si>
  <si>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</si>
  <si>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</si>
  <si>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</si>
  <si>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</si>
  <si>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</si>
  <si>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</si>
  <si>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</si>
  <si>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</si>
  <si>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</si>
  <si>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</si>
  <si>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</si>
  <si>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</si>
  <si>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</si>
  <si>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</si>
  <si>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</si>
  <si>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</si>
  <si>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</si>
  <si>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</si>
  <si>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</si>
  <si>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</si>
  <si>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</si>
  <si>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</si>
  <si>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</si>
  <si>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</si>
  <si>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</si>
  <si>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</si>
  <si>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</si>
  <si>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</si>
  <si>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</si>
  <si>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</si>
  <si>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</si>
  <si>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</si>
  <si>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</si>
  <si>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</si>
  <si>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</si>
  <si>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</si>
  <si>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</si>
  <si>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</si>
  <si>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</si>
  <si>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</si>
  <si>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</si>
  <si>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</si>
  <si>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</si>
  <si>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</si>
  <si>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</si>
  <si>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</si>
  <si>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</si>
  <si>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</si>
  <si>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</si>
  <si>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</si>
  <si>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</si>
  <si>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</si>
  <si>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</si>
  <si>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</si>
  <si>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</si>
  <si>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</si>
  <si>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</si>
  <si>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</si>
  <si>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</si>
  <si>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</si>
  <si>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</si>
  <si>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</si>
  <si>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</si>
  <si>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</si>
  <si>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</si>
  <si>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</si>
  <si>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</si>
  <si>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</si>
  <si>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</si>
  <si>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</si>
  <si>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</si>
  <si>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</si>
  <si>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</si>
  <si>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</si>
  <si>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</si>
  <si>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</si>
  <si>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</si>
  <si>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</si>
  <si>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</si>
  <si>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</si>
  <si>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</si>
  <si>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</si>
  <si>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</si>
  <si>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</si>
  <si>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</si>
  <si>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</si>
  <si>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</si>
  <si>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</si>
  <si>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</si>
  <si>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</si>
  <si>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</si>
  <si>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</si>
  <si>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</si>
  <si>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</si>
  <si>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</si>
  <si>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</si>
  <si>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</si>
  <si>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</si>
  <si>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</si>
  <si>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</si>
  <si>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</si>
  <si>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</si>
  <si>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</si>
  <si>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</si>
  <si>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</si>
  <si>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</si>
  <si>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</si>
  <si>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</si>
  <si>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</si>
  <si>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</si>
  <si>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</si>
  <si>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</si>
  <si>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</si>
  <si>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</si>
  <si>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</si>
  <si>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</si>
  <si>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</si>
  <si>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</si>
  <si>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</si>
  <si>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</si>
  <si>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</si>
  <si>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</si>
  <si>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</si>
  <si>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</si>
  <si>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</si>
  <si>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</si>
  <si>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</si>
  <si>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</si>
  <si>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</si>
  <si>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</si>
  <si>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</si>
  <si>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</si>
  <si>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</si>
  <si>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</si>
  <si>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</si>
  <si>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</si>
  <si>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</si>
  <si>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</si>
  <si>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</si>
  <si>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</si>
  <si>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</si>
  <si>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</si>
  <si>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</si>
  <si>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</si>
  <si>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</si>
  <si>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</si>
  <si>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</si>
  <si>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</si>
  <si>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</si>
  <si>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</si>
  <si>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</si>
  <si>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</si>
  <si>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</si>
  <si>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</si>
  <si>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</si>
  <si>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</si>
  <si>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</si>
  <si>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</si>
  <si>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</si>
  <si>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</si>
  <si>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</si>
  <si>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</si>
  <si>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</si>
  <si>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</si>
  <si>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</si>
  <si>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</si>
  <si>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</si>
  <si>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</si>
  <si>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</si>
  <si>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</si>
  <si>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</si>
  <si>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</si>
  <si>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</si>
  <si>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</si>
  <si>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</si>
  <si>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</si>
  <si>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</si>
  <si>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</si>
  <si>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</si>
  <si>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</si>
  <si>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</si>
  <si>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</si>
  <si>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</si>
  <si>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</si>
  <si>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</si>
  <si>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</si>
  <si>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</si>
  <si>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</si>
  <si>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</si>
  <si>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Seattle, WA 98122</t>
  </si>
  <si>
    <t>June Altaras</t>
  </si>
  <si>
    <t>Pam Gallagher-Felt</t>
  </si>
  <si>
    <t>12/31/2017</t>
  </si>
  <si>
    <t>003</t>
  </si>
  <si>
    <t>Swedish Health Services DBA Swedish Medical Center Cherry Hill</t>
  </si>
  <si>
    <t xml:space="preserve">500 17th Ave </t>
  </si>
  <si>
    <t xml:space="preserve">King </t>
  </si>
  <si>
    <t>Michael Hart M.D.</t>
  </si>
  <si>
    <t>206-320-2000</t>
  </si>
  <si>
    <t>206-233-7468</t>
  </si>
  <si>
    <t>12/31/2018</t>
  </si>
  <si>
    <t>Jeff Treasure</t>
  </si>
  <si>
    <t>Increase in expense largely driven by an increase in the supplies expense for this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</si>
</sst>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19678668.970000003</v>
      </c>
      <c r="C48" s="245">
        <f>ROUND(((B48/CE61)*C61),0)</f>
        <v>2556035</v>
      </c>
      <c r="D48" s="245">
        <f>ROUND(((B48/CE61)*D61),0)</f>
        <v>0</v>
      </c>
      <c r="E48" s="195">
        <f>ROUND(((B48/CE61)*E61),0)</f>
        <v>3450391</v>
      </c>
      <c r="F48" s="195">
        <f>ROUND(((B48/CE61)*F61),0)</f>
        <v>0</v>
      </c>
      <c r="G48" s="195">
        <f>ROUND(((B48/CE61)*G61),0)</f>
        <v>583955</v>
      </c>
      <c r="H48" s="195">
        <f>ROUND(((B48/CE61)*H61),0)</f>
        <v>512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1664583</v>
      </c>
      <c r="Q48" s="195">
        <f>ROUND(((B48/CE61)*Q61),0)</f>
        <v>709323</v>
      </c>
      <c r="R48" s="195">
        <f>ROUND(((B48/CE61)*R61),0)</f>
        <v>193248</v>
      </c>
      <c r="S48" s="195">
        <f>ROUND(((B48/CE61)*S61),0)</f>
        <v>598</v>
      </c>
      <c r="T48" s="195">
        <f>ROUND(((B48/CE61)*T61),0)</f>
        <v>201615</v>
      </c>
      <c r="U48" s="195">
        <f>ROUND(((B48/CE61)*U61),0)</f>
        <v>45873</v>
      </c>
      <c r="V48" s="195">
        <f>ROUND(((B48/CE61)*V61),0)</f>
        <v>1572397</v>
      </c>
      <c r="W48" s="195">
        <f>ROUND(((B48/CE61)*W61),0)</f>
        <v>354320</v>
      </c>
      <c r="X48" s="195">
        <f>ROUND(((B48/CE61)*X61),0)</f>
        <v>182215</v>
      </c>
      <c r="Y48" s="195">
        <f>ROUND(((B48/CE61)*Y61),0)</f>
        <v>891831</v>
      </c>
      <c r="Z48" s="195">
        <f>ROUND(((B48/CE61)*Z61),0)</f>
        <v>305982</v>
      </c>
      <c r="AA48" s="195">
        <f>ROUND(((B48/CE61)*AA61),0)</f>
        <v>58387</v>
      </c>
      <c r="AB48" s="195">
        <f>ROUND(((B48/CE61)*AB61),0)</f>
        <v>647757</v>
      </c>
      <c r="AC48" s="195">
        <f>ROUND(((B48/CE61)*AC61),0)</f>
        <v>640014</v>
      </c>
      <c r="AD48" s="195">
        <f>ROUND(((B48/CE61)*AD61),0)</f>
        <v>55450</v>
      </c>
      <c r="AE48" s="195">
        <f>ROUND(((B48/CE61)*AE61),0)</f>
        <v>592443</v>
      </c>
      <c r="AF48" s="195">
        <f>ROUND(((B48/CE61)*AF61),0)</f>
        <v>0</v>
      </c>
      <c r="AG48" s="195">
        <f>ROUND(((B48/CE61)*AG61),0)</f>
        <v>671093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107551</v>
      </c>
      <c r="AK48" s="195">
        <f>ROUND(((B48/CE61)*AK61),0)</f>
        <v>213911</v>
      </c>
      <c r="AL48" s="195">
        <f>ROUND(((B48/CE61)*AL61),0)</f>
        <v>81066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104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368727</v>
      </c>
      <c r="AZ48" s="195">
        <f>ROUND(((B48/CE61)*AZ61),0)</f>
        <v>179563</v>
      </c>
      <c r="BA48" s="195">
        <f>ROUND(((B48/CE61)*BA61),0)</f>
        <v>19189</v>
      </c>
      <c r="BB48" s="195">
        <f>ROUND(((B48/CE61)*BB61),0)</f>
        <v>475777</v>
      </c>
      <c r="BC48" s="195">
        <f>ROUND(((B48/CE61)*BC61),0)</f>
        <v>107885</v>
      </c>
      <c r="BD48" s="195">
        <f>ROUND(((B48/CE61)*BD61),0)</f>
        <v>29914</v>
      </c>
      <c r="BE48" s="195">
        <f>ROUND(((B48/CE61)*BE61),0)</f>
        <v>302788</v>
      </c>
      <c r="BF48" s="195">
        <f>ROUND(((B48/CE61)*BF61),0)</f>
        <v>414706</v>
      </c>
      <c r="BG48" s="195">
        <f>ROUND(((B48/CE61)*BG61),0)</f>
        <v>0</v>
      </c>
      <c r="BH48" s="195">
        <f>ROUND(((B48/CE61)*BH61),0)</f>
        <v>45335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342213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14679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291188</v>
      </c>
      <c r="BX48" s="195">
        <f>ROUND(((B48/CE61)*BX61),0)</f>
        <v>0</v>
      </c>
      <c r="BY48" s="195">
        <f>ROUND(((B48/CE61)*BY61),0)</f>
        <v>110044</v>
      </c>
      <c r="BZ48" s="195">
        <f>ROUND(((B48/CE61)*BZ61),0)</f>
        <v>0</v>
      </c>
      <c r="CA48" s="195">
        <f>ROUND(((B48/CE61)*CA61),0)</f>
        <v>867094</v>
      </c>
      <c r="CB48" s="195">
        <f>ROUND(((B48/CE61)*CB61),0)</f>
        <v>0</v>
      </c>
      <c r="CC48" s="195">
        <f>ROUND(((B48/CE61)*CC61),0)</f>
        <v>328914</v>
      </c>
      <c r="CD48" s="195"/>
      <c r="CE48" s="195">
        <f>SUM(C48:CD48)</f>
        <v>19678670</v>
      </c>
    </row>
    <row r="49" spans="1:84" ht="12.6" customHeight="1" x14ac:dyDescent="0.25">
      <c r="A49" s="175" t="s">
        <v>206</v>
      </c>
      <c r="B49" s="195">
        <f>B47+B48</f>
        <v>19678668.970000003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21268764.470000006</v>
      </c>
      <c r="C52" s="195">
        <f>ROUND((B52/(CE76+CF76)*C76),0)</f>
        <v>1185199</v>
      </c>
      <c r="D52" s="195">
        <f>ROUND((B52/(CE76+CF76)*D76),0)</f>
        <v>0</v>
      </c>
      <c r="E52" s="195">
        <f>ROUND((B52/(CE76+CF76)*E76),0)</f>
        <v>1730422</v>
      </c>
      <c r="F52" s="195">
        <f>ROUND((B52/(CE76+CF76)*F76),0)</f>
        <v>0</v>
      </c>
      <c r="G52" s="195">
        <f>ROUND((B52/(CE76+CF76)*G76),0)</f>
        <v>415707</v>
      </c>
      <c r="H52" s="195">
        <f>ROUND((B52/(CE76+CF76)*H76),0)</f>
        <v>1240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1217200</v>
      </c>
      <c r="Q52" s="195">
        <f>ROUND((B52/(CE76+CF76)*Q76),0)</f>
        <v>362472</v>
      </c>
      <c r="R52" s="195">
        <f>ROUND((B52/(CE76+CF76)*R76),0)</f>
        <v>18965</v>
      </c>
      <c r="S52" s="195">
        <f>ROUND((B52/(CE76+CF76)*S76),0)</f>
        <v>0</v>
      </c>
      <c r="T52" s="195">
        <f>ROUND((B52/(CE76+CF76)*T76),0)</f>
        <v>103209</v>
      </c>
      <c r="U52" s="195">
        <f>ROUND((B52/(CE76+CF76)*U76),0)</f>
        <v>55831</v>
      </c>
      <c r="V52" s="195">
        <f>ROUND((B52/(CE76+CF76)*V76),0)</f>
        <v>889107</v>
      </c>
      <c r="W52" s="195">
        <f>ROUND((B52/(CE76+CF76)*W76),0)</f>
        <v>160302</v>
      </c>
      <c r="X52" s="195">
        <f>ROUND((B52/(CE76+CF76)*X76),0)</f>
        <v>48210</v>
      </c>
      <c r="Y52" s="195">
        <f>ROUND((B52/(CE76+CF76)*Y76),0)</f>
        <v>892763</v>
      </c>
      <c r="Z52" s="195">
        <f>ROUND((B52/(CE76+CF76)*Z76),0)</f>
        <v>0</v>
      </c>
      <c r="AA52" s="195">
        <f>ROUND((B52/(CE76+CF76)*AA76),0)</f>
        <v>53704</v>
      </c>
      <c r="AB52" s="195">
        <f>ROUND((B52/(CE76+CF76)*AB76),0)</f>
        <v>187330</v>
      </c>
      <c r="AC52" s="195">
        <f>ROUND((B52/(CE76+CF76)*AC76),0)</f>
        <v>360268</v>
      </c>
      <c r="AD52" s="195">
        <f>ROUND((B52/(CE76+CF76)*AD76),0)</f>
        <v>24951</v>
      </c>
      <c r="AE52" s="195">
        <f>ROUND((B52/(CE76+CF76)*AE76),0)</f>
        <v>192775</v>
      </c>
      <c r="AF52" s="195">
        <f>ROUND((B52/(CE76+CF76)*AF76),0)</f>
        <v>0</v>
      </c>
      <c r="AG52" s="195">
        <f>ROUND((B52/(CE76+CF76)*AG76),0)</f>
        <v>313980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77221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68240</v>
      </c>
      <c r="AZ52" s="195">
        <f>ROUND((B52/(CE76+CF76)*AZ76),0)</f>
        <v>502879</v>
      </c>
      <c r="BA52" s="195">
        <f>ROUND((B52/(CE76+CF76)*BA76),0)</f>
        <v>0</v>
      </c>
      <c r="BB52" s="195">
        <f>ROUND((B52/(CE76+CF76)*BB76),0)</f>
        <v>8306</v>
      </c>
      <c r="BC52" s="195">
        <f>ROUND((B52/(CE76+CF76)*BC76),0)</f>
        <v>0</v>
      </c>
      <c r="BD52" s="195">
        <f>ROUND((B52/(CE76+CF76)*BD76),0)</f>
        <v>554597</v>
      </c>
      <c r="BE52" s="195">
        <f>ROUND((B52/(CE76+CF76)*BE76),0)</f>
        <v>8438004</v>
      </c>
      <c r="BF52" s="195">
        <f>ROUND((B52/(CE76+CF76)*BF76),0)</f>
        <v>135845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63529</v>
      </c>
      <c r="BM52" s="195">
        <f>ROUND((B52/(CE76+CF76)*BM76),0)</f>
        <v>0</v>
      </c>
      <c r="BN52" s="195">
        <f>ROUND((B52/(CE76+CF76)*BN76),0)</f>
        <v>430921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57492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199040</v>
      </c>
      <c r="BX52" s="195">
        <f>ROUND((B52/(CE76+CF76)*BX76),0)</f>
        <v>0</v>
      </c>
      <c r="BY52" s="195">
        <f>ROUND((B52/(CE76+CF76)*BY76),0)</f>
        <v>4641</v>
      </c>
      <c r="BZ52" s="195">
        <f>ROUND((B52/(CE76+CF76)*BZ76),0)</f>
        <v>0</v>
      </c>
      <c r="CA52" s="195">
        <f>ROUND((B52/(CE76+CF76)*CA76),0)</f>
        <v>160471</v>
      </c>
      <c r="CB52" s="195">
        <f>ROUND((B52/(CE76+CF76)*CB76),0)</f>
        <v>0</v>
      </c>
      <c r="CC52" s="195">
        <f>ROUND((B52/(CE76+CF76)*CC76),0)</f>
        <v>2353944</v>
      </c>
      <c r="CD52" s="195"/>
      <c r="CE52" s="195">
        <f>SUM(C52:CD52)</f>
        <v>21268765</v>
      </c>
    </row>
    <row r="53" spans="1:84" ht="12.6" customHeight="1" x14ac:dyDescent="0.25">
      <c r="A53" s="175" t="s">
        <v>206</v>
      </c>
      <c r="B53" s="195">
        <f>B51+B52</f>
        <v>21268764.470000006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12912</v>
      </c>
      <c r="D59" s="184">
        <v>0</v>
      </c>
      <c r="E59" s="184">
        <v>35720</v>
      </c>
      <c r="F59" s="184">
        <v>0</v>
      </c>
      <c r="G59" s="184">
        <v>4580.4398893897205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232695</v>
      </c>
      <c r="AZ59" s="185">
        <v>0</v>
      </c>
      <c r="BA59" s="248"/>
      <c r="BB59" s="248"/>
      <c r="BC59" s="248"/>
      <c r="BD59" s="248"/>
      <c r="BE59" s="185">
        <v>745880.32741499983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176.14000000000004</v>
      </c>
      <c r="D60" s="187">
        <v>0</v>
      </c>
      <c r="E60" s="187">
        <v>259.03000000000003</v>
      </c>
      <c r="F60" s="223">
        <v>0</v>
      </c>
      <c r="G60" s="187">
        <v>38.930000000000007</v>
      </c>
      <c r="H60" s="187">
        <v>0.04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113.21999999999998</v>
      </c>
      <c r="Q60" s="221">
        <v>42.92</v>
      </c>
      <c r="R60" s="221">
        <v>15.08</v>
      </c>
      <c r="S60" s="221">
        <v>0.02</v>
      </c>
      <c r="T60" s="221">
        <v>11.71</v>
      </c>
      <c r="U60" s="221">
        <v>2.9699999999999998</v>
      </c>
      <c r="V60" s="221">
        <v>92.750000000000014</v>
      </c>
      <c r="W60" s="221">
        <v>19.93</v>
      </c>
      <c r="X60" s="221">
        <v>10.450000000000001</v>
      </c>
      <c r="Y60" s="221">
        <v>51.059999999999995</v>
      </c>
      <c r="Z60" s="221">
        <v>16.959999999999997</v>
      </c>
      <c r="AA60" s="221">
        <v>2.58</v>
      </c>
      <c r="AB60" s="221">
        <v>35.76</v>
      </c>
      <c r="AC60" s="221">
        <v>45.24</v>
      </c>
      <c r="AD60" s="221">
        <v>2.98</v>
      </c>
      <c r="AE60" s="221">
        <v>43.32</v>
      </c>
      <c r="AF60" s="221">
        <v>0</v>
      </c>
      <c r="AG60" s="221">
        <v>51.77</v>
      </c>
      <c r="AH60" s="221">
        <v>0</v>
      </c>
      <c r="AI60" s="221">
        <v>0</v>
      </c>
      <c r="AJ60" s="221">
        <v>6.3000000000000007</v>
      </c>
      <c r="AK60" s="221">
        <v>15.149999999999999</v>
      </c>
      <c r="AL60" s="221">
        <v>5.59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0.01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45.609999999999992</v>
      </c>
      <c r="AZ60" s="221">
        <v>23.310000000000006</v>
      </c>
      <c r="BA60" s="221">
        <v>3.0799999999999996</v>
      </c>
      <c r="BB60" s="221">
        <v>32.64</v>
      </c>
      <c r="BC60" s="221">
        <v>14.129999999999999</v>
      </c>
      <c r="BD60" s="221">
        <v>3.15</v>
      </c>
      <c r="BE60" s="221">
        <v>30.340000000000003</v>
      </c>
      <c r="BF60" s="221">
        <v>57.54</v>
      </c>
      <c r="BG60" s="221">
        <v>0</v>
      </c>
      <c r="BH60" s="221">
        <v>2.8099999999999996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23.960000000000004</v>
      </c>
      <c r="BO60" s="221">
        <v>0</v>
      </c>
      <c r="BP60" s="221">
        <v>0</v>
      </c>
      <c r="BQ60" s="221">
        <v>0</v>
      </c>
      <c r="BR60" s="221">
        <v>0</v>
      </c>
      <c r="BS60" s="221">
        <v>1.8900000000000003</v>
      </c>
      <c r="BT60" s="221">
        <v>0</v>
      </c>
      <c r="BU60" s="221">
        <v>0</v>
      </c>
      <c r="BV60" s="221">
        <v>0</v>
      </c>
      <c r="BW60" s="221">
        <v>25.26</v>
      </c>
      <c r="BX60" s="221">
        <v>0</v>
      </c>
      <c r="BY60" s="221">
        <v>5.38</v>
      </c>
      <c r="BZ60" s="221">
        <v>0</v>
      </c>
      <c r="CA60" s="221">
        <v>63.679999999999993</v>
      </c>
      <c r="CB60" s="221">
        <v>0</v>
      </c>
      <c r="CC60" s="221">
        <v>27.36</v>
      </c>
      <c r="CD60" s="249" t="s">
        <v>221</v>
      </c>
      <c r="CE60" s="251">
        <f t="shared" ref="CE60:CE70" si="0">SUM(C60:CD60)</f>
        <v>1420.0500000000004</v>
      </c>
    </row>
    <row r="61" spans="1:84" ht="12.6" customHeight="1" x14ac:dyDescent="0.25">
      <c r="A61" s="171" t="s">
        <v>235</v>
      </c>
      <c r="B61" s="175"/>
      <c r="C61" s="184">
        <v>16770471.870000001</v>
      </c>
      <c r="D61" s="184">
        <v>0</v>
      </c>
      <c r="E61" s="184">
        <v>22638451.619999997</v>
      </c>
      <c r="F61" s="185">
        <v>0</v>
      </c>
      <c r="G61" s="184">
        <v>3831402.5100000002</v>
      </c>
      <c r="H61" s="184">
        <v>3357.43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10921540.120000001</v>
      </c>
      <c r="Q61" s="185">
        <v>4653956.0500000017</v>
      </c>
      <c r="R61" s="185">
        <v>1267924.49</v>
      </c>
      <c r="S61" s="185">
        <v>3926</v>
      </c>
      <c r="T61" s="185">
        <v>1322820.03</v>
      </c>
      <c r="U61" s="185">
        <v>300980.5</v>
      </c>
      <c r="V61" s="185">
        <v>10316694.300000001</v>
      </c>
      <c r="W61" s="185">
        <v>2324736.6</v>
      </c>
      <c r="X61" s="185">
        <v>1195536.9599999997</v>
      </c>
      <c r="Y61" s="185">
        <v>5851419</v>
      </c>
      <c r="Z61" s="185">
        <v>2007586.57</v>
      </c>
      <c r="AA61" s="185">
        <v>383086.12</v>
      </c>
      <c r="AB61" s="185">
        <v>4250016.6399999997</v>
      </c>
      <c r="AC61" s="185">
        <v>4199213.28</v>
      </c>
      <c r="AD61" s="185">
        <v>363811.62000000005</v>
      </c>
      <c r="AE61" s="185">
        <v>3887095.8799999994</v>
      </c>
      <c r="AF61" s="185">
        <v>0</v>
      </c>
      <c r="AG61" s="185">
        <v>4403122.9800000004</v>
      </c>
      <c r="AH61" s="185">
        <v>0</v>
      </c>
      <c r="AI61" s="185">
        <v>0</v>
      </c>
      <c r="AJ61" s="185">
        <v>705655.17999999993</v>
      </c>
      <c r="AK61" s="185">
        <v>1403496.6500000004</v>
      </c>
      <c r="AL61" s="185">
        <v>531882.66999999993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680.75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2419265.4700000002</v>
      </c>
      <c r="AZ61" s="185">
        <v>1178133.82</v>
      </c>
      <c r="BA61" s="185">
        <v>125902.37999999999</v>
      </c>
      <c r="BB61" s="185">
        <v>3121632.5300000003</v>
      </c>
      <c r="BC61" s="185">
        <v>707847.89</v>
      </c>
      <c r="BD61" s="185">
        <v>196271.25</v>
      </c>
      <c r="BE61" s="185">
        <v>1986632.1700000004</v>
      </c>
      <c r="BF61" s="185">
        <v>2720939.32</v>
      </c>
      <c r="BG61" s="185">
        <v>0</v>
      </c>
      <c r="BH61" s="185">
        <v>297446.15999999997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2245300.8099999996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96308.32</v>
      </c>
      <c r="BT61" s="185">
        <v>0</v>
      </c>
      <c r="BU61" s="185">
        <v>0</v>
      </c>
      <c r="BV61" s="185">
        <v>0</v>
      </c>
      <c r="BW61" s="185">
        <v>1910521.36</v>
      </c>
      <c r="BX61" s="185">
        <v>0</v>
      </c>
      <c r="BY61" s="185">
        <v>722013.34</v>
      </c>
      <c r="BZ61" s="185">
        <v>0</v>
      </c>
      <c r="CA61" s="185">
        <v>5689116.2299999995</v>
      </c>
      <c r="CB61" s="185">
        <v>0</v>
      </c>
      <c r="CC61" s="185">
        <v>2158043.5900000003</v>
      </c>
      <c r="CD61" s="249" t="s">
        <v>221</v>
      </c>
      <c r="CE61" s="195">
        <f t="shared" si="0"/>
        <v>129114240.45999999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2556035</v>
      </c>
      <c r="D62" s="195">
        <f t="shared" si="1"/>
        <v>0</v>
      </c>
      <c r="E62" s="195">
        <f t="shared" si="1"/>
        <v>3450391</v>
      </c>
      <c r="F62" s="195">
        <f t="shared" si="1"/>
        <v>0</v>
      </c>
      <c r="G62" s="195">
        <f t="shared" si="1"/>
        <v>583955</v>
      </c>
      <c r="H62" s="195">
        <f t="shared" si="1"/>
        <v>512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1664583</v>
      </c>
      <c r="Q62" s="195">
        <f t="shared" si="1"/>
        <v>709323</v>
      </c>
      <c r="R62" s="195">
        <f t="shared" si="1"/>
        <v>193248</v>
      </c>
      <c r="S62" s="195">
        <f t="shared" si="1"/>
        <v>598</v>
      </c>
      <c r="T62" s="195">
        <f t="shared" si="1"/>
        <v>201615</v>
      </c>
      <c r="U62" s="195">
        <f t="shared" si="1"/>
        <v>45873</v>
      </c>
      <c r="V62" s="195">
        <f t="shared" si="1"/>
        <v>1572397</v>
      </c>
      <c r="W62" s="195">
        <f t="shared" si="1"/>
        <v>354320</v>
      </c>
      <c r="X62" s="195">
        <f t="shared" si="1"/>
        <v>182215</v>
      </c>
      <c r="Y62" s="195">
        <f t="shared" si="1"/>
        <v>891831</v>
      </c>
      <c r="Z62" s="195">
        <f t="shared" si="1"/>
        <v>305982</v>
      </c>
      <c r="AA62" s="195">
        <f t="shared" si="1"/>
        <v>58387</v>
      </c>
      <c r="AB62" s="195">
        <f t="shared" si="1"/>
        <v>647757</v>
      </c>
      <c r="AC62" s="195">
        <f t="shared" si="1"/>
        <v>640014</v>
      </c>
      <c r="AD62" s="195">
        <f t="shared" si="1"/>
        <v>55450</v>
      </c>
      <c r="AE62" s="195">
        <f t="shared" si="1"/>
        <v>592443</v>
      </c>
      <c r="AF62" s="195">
        <f t="shared" si="1"/>
        <v>0</v>
      </c>
      <c r="AG62" s="195">
        <f t="shared" si="1"/>
        <v>671093</v>
      </c>
      <c r="AH62" s="195">
        <f t="shared" si="1"/>
        <v>0</v>
      </c>
      <c r="AI62" s="195">
        <f t="shared" si="1"/>
        <v>0</v>
      </c>
      <c r="AJ62" s="195">
        <f t="shared" si="1"/>
        <v>107551</v>
      </c>
      <c r="AK62" s="195">
        <f t="shared" si="1"/>
        <v>213911</v>
      </c>
      <c r="AL62" s="195">
        <f t="shared" si="1"/>
        <v>81066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104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368727</v>
      </c>
      <c r="AZ62" s="195">
        <f>ROUND(AZ47+AZ48,0)</f>
        <v>179563</v>
      </c>
      <c r="BA62" s="195">
        <f>ROUND(BA47+BA48,0)</f>
        <v>19189</v>
      </c>
      <c r="BB62" s="195">
        <f t="shared" si="1"/>
        <v>475777</v>
      </c>
      <c r="BC62" s="195">
        <f t="shared" si="1"/>
        <v>107885</v>
      </c>
      <c r="BD62" s="195">
        <f t="shared" si="1"/>
        <v>29914</v>
      </c>
      <c r="BE62" s="195">
        <f t="shared" si="1"/>
        <v>302788</v>
      </c>
      <c r="BF62" s="195">
        <f t="shared" si="1"/>
        <v>414706</v>
      </c>
      <c r="BG62" s="195">
        <f t="shared" si="1"/>
        <v>0</v>
      </c>
      <c r="BH62" s="195">
        <f t="shared" si="1"/>
        <v>45335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342213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14679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291188</v>
      </c>
      <c r="BX62" s="195">
        <f t="shared" si="2"/>
        <v>0</v>
      </c>
      <c r="BY62" s="195">
        <f t="shared" si="2"/>
        <v>110044</v>
      </c>
      <c r="BZ62" s="195">
        <f t="shared" si="2"/>
        <v>0</v>
      </c>
      <c r="CA62" s="195">
        <f t="shared" si="2"/>
        <v>867094</v>
      </c>
      <c r="CB62" s="195">
        <f t="shared" si="2"/>
        <v>0</v>
      </c>
      <c r="CC62" s="195">
        <f t="shared" si="2"/>
        <v>328914</v>
      </c>
      <c r="CD62" s="249" t="s">
        <v>221</v>
      </c>
      <c r="CE62" s="195">
        <f t="shared" si="0"/>
        <v>19678670</v>
      </c>
      <c r="CF62" s="252"/>
    </row>
    <row r="63" spans="1:84" ht="12.6" customHeight="1" x14ac:dyDescent="0.25">
      <c r="A63" s="171" t="s">
        <v>236</v>
      </c>
      <c r="B63" s="175"/>
      <c r="C63" s="184">
        <v>272066.33</v>
      </c>
      <c r="D63" s="184">
        <v>0</v>
      </c>
      <c r="E63" s="184">
        <v>1782.6399999999999</v>
      </c>
      <c r="F63" s="185">
        <v>0</v>
      </c>
      <c r="G63" s="184">
        <v>1400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260801.51</v>
      </c>
      <c r="Q63" s="185">
        <v>2614.81</v>
      </c>
      <c r="R63" s="185">
        <v>1427333</v>
      </c>
      <c r="S63" s="185">
        <v>133068.28</v>
      </c>
      <c r="T63" s="185">
        <v>0</v>
      </c>
      <c r="U63" s="185">
        <v>1140751.01</v>
      </c>
      <c r="V63" s="185">
        <v>353559</v>
      </c>
      <c r="W63" s="185">
        <v>0</v>
      </c>
      <c r="X63" s="185">
        <v>0</v>
      </c>
      <c r="Y63" s="185">
        <v>4000</v>
      </c>
      <c r="Z63" s="185">
        <v>0</v>
      </c>
      <c r="AA63" s="185">
        <v>0</v>
      </c>
      <c r="AB63" s="185">
        <v>30407.4</v>
      </c>
      <c r="AC63" s="185">
        <v>138085.49</v>
      </c>
      <c r="AD63" s="185">
        <v>0</v>
      </c>
      <c r="AE63" s="185">
        <v>0</v>
      </c>
      <c r="AF63" s="185">
        <v>0</v>
      </c>
      <c r="AG63" s="185">
        <v>1453737.41</v>
      </c>
      <c r="AH63" s="185">
        <v>0</v>
      </c>
      <c r="AI63" s="185">
        <v>0</v>
      </c>
      <c r="AJ63" s="185">
        <v>1166258.7600000002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2499.96</v>
      </c>
      <c r="AZ63" s="185">
        <v>0</v>
      </c>
      <c r="BA63" s="185">
        <v>0</v>
      </c>
      <c r="BB63" s="185">
        <v>2819.3199999999997</v>
      </c>
      <c r="BC63" s="185">
        <v>0</v>
      </c>
      <c r="BD63" s="185">
        <v>0</v>
      </c>
      <c r="BE63" s="185">
        <v>184390.76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251733.46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239146.36</v>
      </c>
      <c r="BX63" s="185">
        <v>0</v>
      </c>
      <c r="BY63" s="185">
        <v>0</v>
      </c>
      <c r="BZ63" s="185">
        <v>0</v>
      </c>
      <c r="CA63" s="185">
        <v>889684.62999999989</v>
      </c>
      <c r="CB63" s="185">
        <v>0</v>
      </c>
      <c r="CC63" s="185">
        <v>2284369.94</v>
      </c>
      <c r="CD63" s="249" t="s">
        <v>221</v>
      </c>
      <c r="CE63" s="195">
        <f t="shared" si="0"/>
        <v>10240510.07</v>
      </c>
      <c r="CF63" s="252"/>
    </row>
    <row r="64" spans="1:84" ht="12.6" customHeight="1" x14ac:dyDescent="0.25">
      <c r="A64" s="171" t="s">
        <v>237</v>
      </c>
      <c r="B64" s="175"/>
      <c r="C64" s="184">
        <v>2478985.9999999995</v>
      </c>
      <c r="D64" s="184">
        <v>0</v>
      </c>
      <c r="E64" s="185">
        <v>1852291.5300000003</v>
      </c>
      <c r="F64" s="185">
        <v>0</v>
      </c>
      <c r="G64" s="184">
        <v>147416.42000000001</v>
      </c>
      <c r="H64" s="184">
        <v>7149.22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6523215.9499999993</v>
      </c>
      <c r="Q64" s="185">
        <v>326790.81000000006</v>
      </c>
      <c r="R64" s="185">
        <v>2144996.3600000003</v>
      </c>
      <c r="S64" s="185">
        <v>34030165.410000004</v>
      </c>
      <c r="T64" s="185">
        <v>398847.50999999995</v>
      </c>
      <c r="U64" s="185">
        <v>2352520.8399999994</v>
      </c>
      <c r="V64" s="185">
        <v>18264955.180000007</v>
      </c>
      <c r="W64" s="185">
        <v>666795.9</v>
      </c>
      <c r="X64" s="185">
        <v>215881.19</v>
      </c>
      <c r="Y64" s="185">
        <v>9124109.3099999987</v>
      </c>
      <c r="Z64" s="185">
        <v>21741.199999999997</v>
      </c>
      <c r="AA64" s="185">
        <v>381360.39</v>
      </c>
      <c r="AB64" s="185">
        <v>10652434.739999996</v>
      </c>
      <c r="AC64" s="185">
        <v>775420.77999999968</v>
      </c>
      <c r="AD64" s="185">
        <v>41770.119999999995</v>
      </c>
      <c r="AE64" s="185">
        <v>25990.240000000002</v>
      </c>
      <c r="AF64" s="185">
        <v>0</v>
      </c>
      <c r="AG64" s="185">
        <v>566403.79999999993</v>
      </c>
      <c r="AH64" s="185">
        <v>0</v>
      </c>
      <c r="AI64" s="185">
        <v>0</v>
      </c>
      <c r="AJ64" s="185">
        <v>463862.33999999997</v>
      </c>
      <c r="AK64" s="185">
        <v>3883.54</v>
      </c>
      <c r="AL64" s="185">
        <v>1752.7700000000002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838271.50000000012</v>
      </c>
      <c r="AZ64" s="185">
        <v>1274718.5399999998</v>
      </c>
      <c r="BA64" s="185">
        <v>12435.879999999997</v>
      </c>
      <c r="BB64" s="185">
        <v>6498.2499999999991</v>
      </c>
      <c r="BC64" s="185">
        <v>89.57</v>
      </c>
      <c r="BD64" s="185">
        <v>82777.159999999974</v>
      </c>
      <c r="BE64" s="185">
        <v>645493.91</v>
      </c>
      <c r="BF64" s="185">
        <v>142352.81</v>
      </c>
      <c r="BG64" s="185">
        <v>0</v>
      </c>
      <c r="BH64" s="185">
        <v>371.14000000000004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152165.38</v>
      </c>
      <c r="BO64" s="185">
        <v>0</v>
      </c>
      <c r="BP64" s="185">
        <v>0</v>
      </c>
      <c r="BQ64" s="185">
        <v>0</v>
      </c>
      <c r="BR64" s="185">
        <v>0</v>
      </c>
      <c r="BS64" s="185">
        <v>41054.530000000006</v>
      </c>
      <c r="BT64" s="185">
        <v>0</v>
      </c>
      <c r="BU64" s="185">
        <v>0</v>
      </c>
      <c r="BV64" s="185">
        <v>0</v>
      </c>
      <c r="BW64" s="185">
        <v>242928.94000000003</v>
      </c>
      <c r="BX64" s="185">
        <v>0</v>
      </c>
      <c r="BY64" s="185">
        <v>278.44</v>
      </c>
      <c r="BZ64" s="185">
        <v>0</v>
      </c>
      <c r="CA64" s="185">
        <v>68423.290000000008</v>
      </c>
      <c r="CB64" s="185">
        <v>0</v>
      </c>
      <c r="CC64" s="185">
        <v>200737.04</v>
      </c>
      <c r="CD64" s="249" t="s">
        <v>221</v>
      </c>
      <c r="CE64" s="195">
        <f t="shared" si="0"/>
        <v>95177337.930000007</v>
      </c>
      <c r="CF64" s="252"/>
    </row>
    <row r="65" spans="1:84" ht="12.6" customHeight="1" x14ac:dyDescent="0.25">
      <c r="A65" s="171" t="s">
        <v>238</v>
      </c>
      <c r="B65" s="175"/>
      <c r="C65" s="184">
        <v>10063.700000000001</v>
      </c>
      <c r="D65" s="184">
        <v>0</v>
      </c>
      <c r="E65" s="184">
        <v>7029.49</v>
      </c>
      <c r="F65" s="184">
        <v>0</v>
      </c>
      <c r="G65" s="184">
        <v>411.59000000000003</v>
      </c>
      <c r="H65" s="184">
        <v>100.69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4352.8899999999994</v>
      </c>
      <c r="Q65" s="185">
        <v>2786.75</v>
      </c>
      <c r="R65" s="185">
        <v>0</v>
      </c>
      <c r="S65" s="185">
        <v>0</v>
      </c>
      <c r="T65" s="185">
        <v>1790.57</v>
      </c>
      <c r="U65" s="185">
        <v>300</v>
      </c>
      <c r="V65" s="185">
        <v>3945.1899999999996</v>
      </c>
      <c r="W65" s="185">
        <v>0</v>
      </c>
      <c r="X65" s="185">
        <v>0</v>
      </c>
      <c r="Y65" s="185">
        <v>767.59999999999991</v>
      </c>
      <c r="Z65" s="185">
        <v>990.24</v>
      </c>
      <c r="AA65" s="185">
        <v>0</v>
      </c>
      <c r="AB65" s="185">
        <v>63.57</v>
      </c>
      <c r="AC65" s="185">
        <v>15108.569999999996</v>
      </c>
      <c r="AD65" s="185">
        <v>0</v>
      </c>
      <c r="AE65" s="185">
        <v>1323.3</v>
      </c>
      <c r="AF65" s="185">
        <v>0</v>
      </c>
      <c r="AG65" s="185">
        <v>1327.3400000000001</v>
      </c>
      <c r="AH65" s="185">
        <v>0</v>
      </c>
      <c r="AI65" s="185">
        <v>0</v>
      </c>
      <c r="AJ65" s="185">
        <v>439.40999999999997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1750.3200000000002</v>
      </c>
      <c r="AZ65" s="185">
        <v>0</v>
      </c>
      <c r="BA65" s="185">
        <v>0</v>
      </c>
      <c r="BB65" s="185">
        <v>37621.699999999997</v>
      </c>
      <c r="BC65" s="185">
        <v>0</v>
      </c>
      <c r="BD65" s="185">
        <v>0</v>
      </c>
      <c r="BE65" s="185">
        <v>1719858.4699999997</v>
      </c>
      <c r="BF65" s="185">
        <v>579613.43999999994</v>
      </c>
      <c r="BG65" s="185">
        <v>0</v>
      </c>
      <c r="BH65" s="185">
        <v>1536.29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1366.26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1785.1000000000008</v>
      </c>
      <c r="BX65" s="185">
        <v>0</v>
      </c>
      <c r="BY65" s="185">
        <v>553.69999999999993</v>
      </c>
      <c r="BZ65" s="185">
        <v>0</v>
      </c>
      <c r="CA65" s="185">
        <v>1556.3</v>
      </c>
      <c r="CB65" s="185">
        <v>0</v>
      </c>
      <c r="CC65" s="185">
        <v>8725.0300000000007</v>
      </c>
      <c r="CD65" s="249" t="s">
        <v>221</v>
      </c>
      <c r="CE65" s="195">
        <f t="shared" si="0"/>
        <v>2405467.5099999993</v>
      </c>
      <c r="CF65" s="252"/>
    </row>
    <row r="66" spans="1:84" ht="12.6" customHeight="1" x14ac:dyDescent="0.25">
      <c r="A66" s="171" t="s">
        <v>239</v>
      </c>
      <c r="B66" s="175"/>
      <c r="C66" s="184">
        <v>224942.05000000008</v>
      </c>
      <c r="D66" s="184">
        <v>0</v>
      </c>
      <c r="E66" s="184">
        <v>2432070.1900000004</v>
      </c>
      <c r="F66" s="184">
        <v>0</v>
      </c>
      <c r="G66" s="184">
        <v>66755.220000000016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2185108.6599999997</v>
      </c>
      <c r="Q66" s="185">
        <v>757751.88000000012</v>
      </c>
      <c r="R66" s="185">
        <v>51218.09</v>
      </c>
      <c r="S66" s="184">
        <v>742078.17</v>
      </c>
      <c r="T66" s="184">
        <v>6720.0899999999992</v>
      </c>
      <c r="U66" s="185">
        <v>6189523.2300000004</v>
      </c>
      <c r="V66" s="185">
        <v>2022184.9200000002</v>
      </c>
      <c r="W66" s="185">
        <v>1695240.49</v>
      </c>
      <c r="X66" s="185">
        <v>546303.41</v>
      </c>
      <c r="Y66" s="185">
        <v>728093.8600000001</v>
      </c>
      <c r="Z66" s="185">
        <v>16183209.290000001</v>
      </c>
      <c r="AA66" s="185">
        <v>134555.79</v>
      </c>
      <c r="AB66" s="185">
        <v>187924.15000000002</v>
      </c>
      <c r="AC66" s="185">
        <v>140914.40999999997</v>
      </c>
      <c r="AD66" s="185">
        <v>53067.189999999995</v>
      </c>
      <c r="AE66" s="185">
        <v>21141.93</v>
      </c>
      <c r="AF66" s="185">
        <v>0</v>
      </c>
      <c r="AG66" s="185">
        <v>141987.98000000001</v>
      </c>
      <c r="AH66" s="185">
        <v>0</v>
      </c>
      <c r="AI66" s="185">
        <v>0</v>
      </c>
      <c r="AJ66" s="185">
        <v>286329.29999999993</v>
      </c>
      <c r="AK66" s="185">
        <v>1837.23</v>
      </c>
      <c r="AL66" s="185">
        <v>406.79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44978.509999999995</v>
      </c>
      <c r="AZ66" s="185">
        <v>16597.61</v>
      </c>
      <c r="BA66" s="185">
        <v>-152426.35</v>
      </c>
      <c r="BB66" s="185">
        <v>53707.299999999996</v>
      </c>
      <c r="BC66" s="185">
        <v>0</v>
      </c>
      <c r="BD66" s="185">
        <v>22529.07</v>
      </c>
      <c r="BE66" s="185">
        <v>2316470.6000000006</v>
      </c>
      <c r="BF66" s="185">
        <v>565234.14</v>
      </c>
      <c r="BG66" s="185">
        <v>0</v>
      </c>
      <c r="BH66" s="185">
        <v>76636.56</v>
      </c>
      <c r="BI66" s="185">
        <v>0</v>
      </c>
      <c r="BJ66" s="185">
        <v>405.57</v>
      </c>
      <c r="BK66" s="185">
        <v>0</v>
      </c>
      <c r="BL66" s="185">
        <v>0</v>
      </c>
      <c r="BM66" s="185">
        <v>0</v>
      </c>
      <c r="BN66" s="185">
        <v>845946.7</v>
      </c>
      <c r="BO66" s="185">
        <v>0</v>
      </c>
      <c r="BP66" s="185">
        <v>0</v>
      </c>
      <c r="BQ66" s="185">
        <v>0</v>
      </c>
      <c r="BR66" s="185">
        <v>0</v>
      </c>
      <c r="BS66" s="185">
        <v>5450.4600000000009</v>
      </c>
      <c r="BT66" s="185">
        <v>0</v>
      </c>
      <c r="BU66" s="185">
        <v>0</v>
      </c>
      <c r="BV66" s="185">
        <v>21845.65</v>
      </c>
      <c r="BW66" s="185">
        <v>6689474.5999999987</v>
      </c>
      <c r="BX66" s="185">
        <v>0</v>
      </c>
      <c r="BY66" s="185">
        <v>1562.97</v>
      </c>
      <c r="BZ66" s="185">
        <v>0</v>
      </c>
      <c r="CA66" s="185">
        <v>39751.01999999999</v>
      </c>
      <c r="CB66" s="185">
        <v>0</v>
      </c>
      <c r="CC66" s="185">
        <v>2462251.1900000004</v>
      </c>
      <c r="CD66" s="249" t="s">
        <v>221</v>
      </c>
      <c r="CE66" s="195">
        <f t="shared" si="0"/>
        <v>47809779.919999987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1185199</v>
      </c>
      <c r="D67" s="195">
        <f>ROUND(D51+D52,0)</f>
        <v>0</v>
      </c>
      <c r="E67" s="195">
        <f t="shared" ref="E67:BP67" si="3">ROUND(E51+E52,0)</f>
        <v>1730422</v>
      </c>
      <c r="F67" s="195">
        <f t="shared" si="3"/>
        <v>0</v>
      </c>
      <c r="G67" s="195">
        <f t="shared" si="3"/>
        <v>415707</v>
      </c>
      <c r="H67" s="195">
        <f t="shared" si="3"/>
        <v>1240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1217200</v>
      </c>
      <c r="Q67" s="195">
        <f t="shared" si="3"/>
        <v>362472</v>
      </c>
      <c r="R67" s="195">
        <f t="shared" si="3"/>
        <v>18965</v>
      </c>
      <c r="S67" s="195">
        <f t="shared" si="3"/>
        <v>0</v>
      </c>
      <c r="T67" s="195">
        <f t="shared" si="3"/>
        <v>103209</v>
      </c>
      <c r="U67" s="195">
        <f t="shared" si="3"/>
        <v>55831</v>
      </c>
      <c r="V67" s="195">
        <f t="shared" si="3"/>
        <v>889107</v>
      </c>
      <c r="W67" s="195">
        <f t="shared" si="3"/>
        <v>160302</v>
      </c>
      <c r="X67" s="195">
        <f t="shared" si="3"/>
        <v>48210</v>
      </c>
      <c r="Y67" s="195">
        <f t="shared" si="3"/>
        <v>892763</v>
      </c>
      <c r="Z67" s="195">
        <f t="shared" si="3"/>
        <v>0</v>
      </c>
      <c r="AA67" s="195">
        <f t="shared" si="3"/>
        <v>53704</v>
      </c>
      <c r="AB67" s="195">
        <f t="shared" si="3"/>
        <v>187330</v>
      </c>
      <c r="AC67" s="195">
        <f t="shared" si="3"/>
        <v>360268</v>
      </c>
      <c r="AD67" s="195">
        <f t="shared" si="3"/>
        <v>24951</v>
      </c>
      <c r="AE67" s="195">
        <f t="shared" si="3"/>
        <v>192775</v>
      </c>
      <c r="AF67" s="195">
        <f t="shared" si="3"/>
        <v>0</v>
      </c>
      <c r="AG67" s="195">
        <f t="shared" si="3"/>
        <v>313980</v>
      </c>
      <c r="AH67" s="195">
        <f t="shared" si="3"/>
        <v>0</v>
      </c>
      <c r="AI67" s="195">
        <f t="shared" si="3"/>
        <v>0</v>
      </c>
      <c r="AJ67" s="195">
        <f t="shared" si="3"/>
        <v>77221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68240</v>
      </c>
      <c r="AZ67" s="195">
        <f>ROUND(AZ51+AZ52,0)</f>
        <v>502879</v>
      </c>
      <c r="BA67" s="195">
        <f>ROUND(BA51+BA52,0)</f>
        <v>0</v>
      </c>
      <c r="BB67" s="195">
        <f t="shared" si="3"/>
        <v>8306</v>
      </c>
      <c r="BC67" s="195">
        <f t="shared" si="3"/>
        <v>0</v>
      </c>
      <c r="BD67" s="195">
        <f t="shared" si="3"/>
        <v>554597</v>
      </c>
      <c r="BE67" s="195">
        <f t="shared" si="3"/>
        <v>8438004</v>
      </c>
      <c r="BF67" s="195">
        <f t="shared" si="3"/>
        <v>135845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63529</v>
      </c>
      <c r="BM67" s="195">
        <f t="shared" si="3"/>
        <v>0</v>
      </c>
      <c r="BN67" s="195">
        <f t="shared" si="3"/>
        <v>430921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57492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199040</v>
      </c>
      <c r="BX67" s="195">
        <f t="shared" si="4"/>
        <v>0</v>
      </c>
      <c r="BY67" s="195">
        <f t="shared" si="4"/>
        <v>4641</v>
      </c>
      <c r="BZ67" s="195">
        <f t="shared" si="4"/>
        <v>0</v>
      </c>
      <c r="CA67" s="195">
        <f t="shared" si="4"/>
        <v>160471</v>
      </c>
      <c r="CB67" s="195">
        <f t="shared" si="4"/>
        <v>0</v>
      </c>
      <c r="CC67" s="195">
        <f t="shared" si="4"/>
        <v>2353944</v>
      </c>
      <c r="CD67" s="249" t="s">
        <v>221</v>
      </c>
      <c r="CE67" s="195">
        <f t="shared" si="0"/>
        <v>21268765</v>
      </c>
      <c r="CF67" s="252"/>
    </row>
    <row r="68" spans="1:84" ht="12.6" customHeight="1" x14ac:dyDescent="0.25">
      <c r="A68" s="171" t="s">
        <v>240</v>
      </c>
      <c r="B68" s="175"/>
      <c r="C68" s="184">
        <v>33244.760000000009</v>
      </c>
      <c r="D68" s="184">
        <v>0</v>
      </c>
      <c r="E68" s="184">
        <v>177869.65</v>
      </c>
      <c r="F68" s="184">
        <v>0</v>
      </c>
      <c r="G68" s="184">
        <v>768.03999999999974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487.710000000001</v>
      </c>
      <c r="Q68" s="185">
        <v>434696.58000000013</v>
      </c>
      <c r="R68" s="185">
        <v>0</v>
      </c>
      <c r="S68" s="185">
        <v>28947.15</v>
      </c>
      <c r="T68" s="185">
        <v>0</v>
      </c>
      <c r="U68" s="185">
        <v>0</v>
      </c>
      <c r="V68" s="185">
        <v>1682503.6500000001</v>
      </c>
      <c r="W68" s="185">
        <v>414240.96000000014</v>
      </c>
      <c r="X68" s="185">
        <v>0</v>
      </c>
      <c r="Y68" s="185">
        <v>293272.70999999996</v>
      </c>
      <c r="Z68" s="185">
        <v>0</v>
      </c>
      <c r="AA68" s="185">
        <v>0</v>
      </c>
      <c r="AB68" s="185">
        <v>279845.61</v>
      </c>
      <c r="AC68" s="185">
        <v>568752.65</v>
      </c>
      <c r="AD68" s="185">
        <v>0</v>
      </c>
      <c r="AE68" s="185">
        <v>315909.50999999995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274.19000000000005</v>
      </c>
      <c r="AZ68" s="185">
        <v>22664.31</v>
      </c>
      <c r="BA68" s="185">
        <v>0</v>
      </c>
      <c r="BB68" s="185">
        <v>34155</v>
      </c>
      <c r="BC68" s="185">
        <v>0</v>
      </c>
      <c r="BD68" s="185">
        <v>0</v>
      </c>
      <c r="BE68" s="185">
        <v>530443.2699999999</v>
      </c>
      <c r="BF68" s="185">
        <v>0</v>
      </c>
      <c r="BG68" s="185">
        <v>0</v>
      </c>
      <c r="BH68" s="185">
        <v>5721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408496.06000000006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266451.67</v>
      </c>
      <c r="BX68" s="185">
        <v>0</v>
      </c>
      <c r="BY68" s="185">
        <v>0</v>
      </c>
      <c r="BZ68" s="185">
        <v>0</v>
      </c>
      <c r="CA68" s="185">
        <v>204739.54000000004</v>
      </c>
      <c r="CB68" s="185">
        <v>0</v>
      </c>
      <c r="CC68" s="185">
        <v>1229333.2799999998</v>
      </c>
      <c r="CD68" s="249" t="s">
        <v>221</v>
      </c>
      <c r="CE68" s="195">
        <f t="shared" si="0"/>
        <v>6932817.2999999989</v>
      </c>
      <c r="CF68" s="252"/>
    </row>
    <row r="69" spans="1:84" ht="12.6" customHeight="1" x14ac:dyDescent="0.25">
      <c r="A69" s="171" t="s">
        <v>241</v>
      </c>
      <c r="B69" s="175"/>
      <c r="C69" s="184">
        <v>61061.9</v>
      </c>
      <c r="D69" s="184">
        <v>0</v>
      </c>
      <c r="E69" s="185">
        <v>152193.26</v>
      </c>
      <c r="F69" s="185">
        <v>0</v>
      </c>
      <c r="G69" s="184">
        <v>25384.98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87804.170000000013</v>
      </c>
      <c r="Q69" s="185">
        <v>31476.04</v>
      </c>
      <c r="R69" s="224">
        <v>16987.2</v>
      </c>
      <c r="S69" s="185">
        <v>3356.52</v>
      </c>
      <c r="T69" s="184">
        <v>3159.85</v>
      </c>
      <c r="U69" s="185">
        <v>117813.84</v>
      </c>
      <c r="V69" s="185">
        <v>62964.86</v>
      </c>
      <c r="W69" s="184">
        <v>4527.1499999999996</v>
      </c>
      <c r="X69" s="185">
        <v>100</v>
      </c>
      <c r="Y69" s="185">
        <v>18898.790000000005</v>
      </c>
      <c r="Z69" s="185">
        <v>45963.510000000009</v>
      </c>
      <c r="AA69" s="185">
        <v>120</v>
      </c>
      <c r="AB69" s="185">
        <v>38322.03</v>
      </c>
      <c r="AC69" s="185">
        <v>85118.44</v>
      </c>
      <c r="AD69" s="185">
        <v>0</v>
      </c>
      <c r="AE69" s="185">
        <v>18367.23</v>
      </c>
      <c r="AF69" s="185">
        <v>0</v>
      </c>
      <c r="AG69" s="185">
        <v>30948.14</v>
      </c>
      <c r="AH69" s="185">
        <v>0</v>
      </c>
      <c r="AI69" s="185">
        <v>0</v>
      </c>
      <c r="AJ69" s="185">
        <v>2112.5500000000002</v>
      </c>
      <c r="AK69" s="185">
        <v>5718.06</v>
      </c>
      <c r="AL69" s="185">
        <v>4071.37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37994.969999999994</v>
      </c>
      <c r="AZ69" s="185">
        <v>7207.26</v>
      </c>
      <c r="BA69" s="185">
        <v>0</v>
      </c>
      <c r="BB69" s="185">
        <v>207007.49</v>
      </c>
      <c r="BC69" s="185">
        <v>0</v>
      </c>
      <c r="BD69" s="185">
        <v>1844.8100000000002</v>
      </c>
      <c r="BE69" s="185">
        <v>58404.3</v>
      </c>
      <c r="BF69" s="185">
        <v>136.32</v>
      </c>
      <c r="BG69" s="185">
        <v>0</v>
      </c>
      <c r="BH69" s="224">
        <v>4256.93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179138.55</v>
      </c>
      <c r="BO69" s="185">
        <v>0</v>
      </c>
      <c r="BP69" s="185">
        <v>0</v>
      </c>
      <c r="BQ69" s="185">
        <v>0</v>
      </c>
      <c r="BR69" s="185">
        <v>0</v>
      </c>
      <c r="BS69" s="185">
        <v>22509.600000000006</v>
      </c>
      <c r="BT69" s="185">
        <v>0</v>
      </c>
      <c r="BU69" s="185">
        <v>0</v>
      </c>
      <c r="BV69" s="185">
        <v>0</v>
      </c>
      <c r="BW69" s="185">
        <v>6084.64</v>
      </c>
      <c r="BX69" s="185">
        <v>0</v>
      </c>
      <c r="BY69" s="185">
        <v>302.70999999999998</v>
      </c>
      <c r="BZ69" s="185">
        <v>0</v>
      </c>
      <c r="CA69" s="185">
        <v>417375.77999999997</v>
      </c>
      <c r="CB69" s="185">
        <v>0</v>
      </c>
      <c r="CC69" s="185">
        <v>152602687.22530106</v>
      </c>
      <c r="CD69" s="188">
        <v>18148501.710000005</v>
      </c>
      <c r="CE69" s="195">
        <f t="shared" si="0"/>
        <v>172509922.18530107</v>
      </c>
      <c r="CF69" s="252"/>
    </row>
    <row r="70" spans="1:84" ht="12.6" customHeight="1" x14ac:dyDescent="0.25">
      <c r="A70" s="171" t="s">
        <v>242</v>
      </c>
      <c r="B70" s="175"/>
      <c r="C70" s="184">
        <v>-1175</v>
      </c>
      <c r="D70" s="184">
        <v>0</v>
      </c>
      <c r="E70" s="184">
        <v>-4375</v>
      </c>
      <c r="F70" s="185">
        <v>0</v>
      </c>
      <c r="G70" s="184">
        <v>-1055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-110</v>
      </c>
      <c r="R70" s="184">
        <v>0</v>
      </c>
      <c r="S70" s="184">
        <v>0</v>
      </c>
      <c r="T70" s="184">
        <v>0</v>
      </c>
      <c r="U70" s="185">
        <v>0</v>
      </c>
      <c r="V70" s="184">
        <v>86198.73000000001</v>
      </c>
      <c r="W70" s="184">
        <v>0</v>
      </c>
      <c r="X70" s="185">
        <v>558.5</v>
      </c>
      <c r="Y70" s="185">
        <v>0</v>
      </c>
      <c r="Z70" s="185">
        <v>2581302.06</v>
      </c>
      <c r="AA70" s="185">
        <v>0</v>
      </c>
      <c r="AB70" s="185">
        <v>38705.820000000007</v>
      </c>
      <c r="AC70" s="185">
        <v>134190.22</v>
      </c>
      <c r="AD70" s="185">
        <v>0</v>
      </c>
      <c r="AE70" s="185">
        <v>27633.38</v>
      </c>
      <c r="AF70" s="185">
        <v>0</v>
      </c>
      <c r="AG70" s="185">
        <v>0</v>
      </c>
      <c r="AH70" s="185">
        <v>0</v>
      </c>
      <c r="AI70" s="185">
        <v>0</v>
      </c>
      <c r="AJ70" s="185">
        <v>53.75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167307.15999999997</v>
      </c>
      <c r="AZ70" s="185">
        <v>2224882.7599999998</v>
      </c>
      <c r="BA70" s="185">
        <v>-177.89</v>
      </c>
      <c r="BB70" s="185">
        <v>3074.84</v>
      </c>
      <c r="BC70" s="185">
        <v>0</v>
      </c>
      <c r="BD70" s="185">
        <v>0</v>
      </c>
      <c r="BE70" s="185">
        <v>201881.8</v>
      </c>
      <c r="BF70" s="185">
        <v>480903.47999999992</v>
      </c>
      <c r="BG70" s="185">
        <v>0</v>
      </c>
      <c r="BH70" s="185">
        <v>9186.1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23460.699999999997</v>
      </c>
      <c r="BO70" s="185">
        <v>0</v>
      </c>
      <c r="BP70" s="185">
        <v>0</v>
      </c>
      <c r="BQ70" s="185">
        <v>0</v>
      </c>
      <c r="BR70" s="185">
        <v>0</v>
      </c>
      <c r="BS70" s="185">
        <v>38350.570000000007</v>
      </c>
      <c r="BT70" s="185">
        <v>0</v>
      </c>
      <c r="BU70" s="185">
        <v>0</v>
      </c>
      <c r="BV70" s="185">
        <v>0</v>
      </c>
      <c r="BW70" s="185">
        <v>60179.80000000001</v>
      </c>
      <c r="BX70" s="185">
        <v>0</v>
      </c>
      <c r="BY70" s="185">
        <v>0</v>
      </c>
      <c r="BZ70" s="185">
        <v>0</v>
      </c>
      <c r="CA70" s="185">
        <v>137757.5</v>
      </c>
      <c r="CB70" s="185">
        <v>0</v>
      </c>
      <c r="CC70" s="185">
        <v>2685310.4600000004</v>
      </c>
      <c r="CD70" s="188"/>
      <c r="CE70" s="195">
        <f t="shared" si="0"/>
        <v>8894044.7400000002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23593245.609999999</v>
      </c>
      <c r="D71" s="195">
        <f t="shared" ref="D71:AI71" si="5">SUM(D61:D69)-D70</f>
        <v>0</v>
      </c>
      <c r="E71" s="195">
        <f t="shared" si="5"/>
        <v>32446876.379999999</v>
      </c>
      <c r="F71" s="195">
        <f t="shared" si="5"/>
        <v>0</v>
      </c>
      <c r="G71" s="195">
        <f t="shared" si="5"/>
        <v>5074255.76</v>
      </c>
      <c r="H71" s="195">
        <f t="shared" si="5"/>
        <v>12359.34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22865094.010000002</v>
      </c>
      <c r="Q71" s="195">
        <f t="shared" si="5"/>
        <v>7281977.9200000018</v>
      </c>
      <c r="R71" s="195">
        <f t="shared" si="5"/>
        <v>5120672.1400000006</v>
      </c>
      <c r="S71" s="195">
        <f t="shared" si="5"/>
        <v>34942139.530000009</v>
      </c>
      <c r="T71" s="195">
        <f t="shared" si="5"/>
        <v>2038162.0500000003</v>
      </c>
      <c r="U71" s="195">
        <f t="shared" si="5"/>
        <v>10203593.42</v>
      </c>
      <c r="V71" s="195">
        <f t="shared" si="5"/>
        <v>35082112.370000012</v>
      </c>
      <c r="W71" s="195">
        <f t="shared" si="5"/>
        <v>5620163.1000000006</v>
      </c>
      <c r="X71" s="195">
        <f t="shared" si="5"/>
        <v>2187688.0599999996</v>
      </c>
      <c r="Y71" s="195">
        <f t="shared" si="5"/>
        <v>17805155.269999996</v>
      </c>
      <c r="Z71" s="195">
        <f t="shared" si="5"/>
        <v>15984170.750000002</v>
      </c>
      <c r="AA71" s="195">
        <f t="shared" si="5"/>
        <v>1011213.3</v>
      </c>
      <c r="AB71" s="195">
        <f t="shared" si="5"/>
        <v>16235395.319999997</v>
      </c>
      <c r="AC71" s="195">
        <f t="shared" si="5"/>
        <v>6788705.4000000013</v>
      </c>
      <c r="AD71" s="195">
        <f t="shared" si="5"/>
        <v>539049.93000000005</v>
      </c>
      <c r="AE71" s="195">
        <f t="shared" si="5"/>
        <v>5027412.709999999</v>
      </c>
      <c r="AF71" s="195">
        <f t="shared" si="5"/>
        <v>0</v>
      </c>
      <c r="AG71" s="195">
        <f t="shared" si="5"/>
        <v>7582600.6500000004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2809375.79</v>
      </c>
      <c r="AK71" s="195">
        <f t="shared" si="6"/>
        <v>1628846.4800000004</v>
      </c>
      <c r="AL71" s="195">
        <f t="shared" si="6"/>
        <v>619179.6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784.75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3614694.76</v>
      </c>
      <c r="AZ71" s="195">
        <f t="shared" si="6"/>
        <v>956880.7799999998</v>
      </c>
      <c r="BA71" s="195">
        <f t="shared" si="6"/>
        <v>5278.8000000000038</v>
      </c>
      <c r="BB71" s="195">
        <f t="shared" si="6"/>
        <v>3944449.75</v>
      </c>
      <c r="BC71" s="195">
        <f t="shared" si="6"/>
        <v>815822.46</v>
      </c>
      <c r="BD71" s="195">
        <f t="shared" si="6"/>
        <v>887933.29</v>
      </c>
      <c r="BE71" s="195">
        <f t="shared" si="6"/>
        <v>15980603.68</v>
      </c>
      <c r="BF71" s="195">
        <f t="shared" si="6"/>
        <v>4077923.5500000003</v>
      </c>
      <c r="BG71" s="195">
        <f t="shared" si="6"/>
        <v>0</v>
      </c>
      <c r="BH71" s="195">
        <f t="shared" si="6"/>
        <v>422116.98</v>
      </c>
      <c r="BI71" s="195">
        <f t="shared" si="6"/>
        <v>0</v>
      </c>
      <c r="BJ71" s="195">
        <f t="shared" si="6"/>
        <v>405.57</v>
      </c>
      <c r="BK71" s="195">
        <f t="shared" si="6"/>
        <v>0</v>
      </c>
      <c r="BL71" s="195">
        <f t="shared" si="6"/>
        <v>63529</v>
      </c>
      <c r="BM71" s="195">
        <f t="shared" si="6"/>
        <v>0</v>
      </c>
      <c r="BN71" s="195">
        <f t="shared" si="6"/>
        <v>4833820.5199999996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199443.34</v>
      </c>
      <c r="BT71" s="195">
        <f t="shared" si="7"/>
        <v>0</v>
      </c>
      <c r="BU71" s="195">
        <f t="shared" si="7"/>
        <v>0</v>
      </c>
      <c r="BV71" s="195">
        <f t="shared" si="7"/>
        <v>21845.65</v>
      </c>
      <c r="BW71" s="195">
        <f t="shared" si="7"/>
        <v>9786440.8699999992</v>
      </c>
      <c r="BX71" s="195">
        <f t="shared" si="7"/>
        <v>0</v>
      </c>
      <c r="BY71" s="195">
        <f t="shared" si="7"/>
        <v>839396.1599999998</v>
      </c>
      <c r="BZ71" s="195">
        <f t="shared" si="7"/>
        <v>0</v>
      </c>
      <c r="CA71" s="195">
        <f t="shared" si="7"/>
        <v>8200454.2899999991</v>
      </c>
      <c r="CB71" s="195">
        <f t="shared" si="7"/>
        <v>0</v>
      </c>
      <c r="CC71" s="195">
        <f t="shared" si="7"/>
        <v>160943694.83530104</v>
      </c>
      <c r="CD71" s="245">
        <f>CD69-CD70</f>
        <v>18148501.710000005</v>
      </c>
      <c r="CE71" s="195">
        <f>SUM(CE61:CE69)-CE70</f>
        <v>496243465.63530105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94383366.199999988</v>
      </c>
      <c r="D73" s="184">
        <v>0</v>
      </c>
      <c r="E73" s="185">
        <v>134258044.10999995</v>
      </c>
      <c r="F73" s="185">
        <v>0</v>
      </c>
      <c r="G73" s="184">
        <v>20814360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335582774.61000007</v>
      </c>
      <c r="Q73" s="185">
        <v>9464774</v>
      </c>
      <c r="R73" s="185">
        <v>79977429</v>
      </c>
      <c r="S73" s="185">
        <v>73986058.960000008</v>
      </c>
      <c r="T73" s="185">
        <v>3062069.5200000005</v>
      </c>
      <c r="U73" s="185">
        <v>50083917</v>
      </c>
      <c r="V73" s="185">
        <v>164816170.54000002</v>
      </c>
      <c r="W73" s="185">
        <v>10641127.83</v>
      </c>
      <c r="X73" s="185">
        <v>14601493.379999999</v>
      </c>
      <c r="Y73" s="185">
        <v>124505127.33</v>
      </c>
      <c r="Z73" s="185">
        <v>55428</v>
      </c>
      <c r="AA73" s="185">
        <v>2809469</v>
      </c>
      <c r="AB73" s="185">
        <v>81236473.949999988</v>
      </c>
      <c r="AC73" s="185">
        <v>51970190</v>
      </c>
      <c r="AD73" s="185">
        <v>4278487.4399999995</v>
      </c>
      <c r="AE73" s="185">
        <v>15809612.25</v>
      </c>
      <c r="AF73" s="185">
        <v>0</v>
      </c>
      <c r="AG73" s="185">
        <v>12045048.1</v>
      </c>
      <c r="AH73" s="185">
        <v>0</v>
      </c>
      <c r="AI73" s="185">
        <v>0</v>
      </c>
      <c r="AJ73" s="185">
        <v>374581</v>
      </c>
      <c r="AK73" s="185">
        <v>14520631.290000001</v>
      </c>
      <c r="AL73" s="185">
        <v>5111653.01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2550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1304390836.52</v>
      </c>
      <c r="CF73" s="252"/>
    </row>
    <row r="74" spans="1:84" ht="12.6" customHeight="1" x14ac:dyDescent="0.25">
      <c r="A74" s="171" t="s">
        <v>246</v>
      </c>
      <c r="B74" s="175"/>
      <c r="C74" s="184">
        <v>380398</v>
      </c>
      <c r="D74" s="184">
        <v>0</v>
      </c>
      <c r="E74" s="185">
        <v>4606306.13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23552282.759999998</v>
      </c>
      <c r="Q74" s="185">
        <v>1804111.81</v>
      </c>
      <c r="R74" s="185">
        <v>15330405</v>
      </c>
      <c r="S74" s="185">
        <v>19138770.870000005</v>
      </c>
      <c r="T74" s="185">
        <v>935300.53999999992</v>
      </c>
      <c r="U74" s="185">
        <v>14603612</v>
      </c>
      <c r="V74" s="185">
        <v>162404009.82999995</v>
      </c>
      <c r="W74" s="185">
        <v>21666300.789999999</v>
      </c>
      <c r="X74" s="185">
        <v>14391948.470000001</v>
      </c>
      <c r="Y74" s="185">
        <v>46859757.68</v>
      </c>
      <c r="Z74" s="185">
        <v>35655629</v>
      </c>
      <c r="AA74" s="185">
        <v>3089860</v>
      </c>
      <c r="AB74" s="185">
        <v>15268620.800000001</v>
      </c>
      <c r="AC74" s="185">
        <v>8663256</v>
      </c>
      <c r="AD74" s="185">
        <v>60816</v>
      </c>
      <c r="AE74" s="185">
        <v>3900734.22</v>
      </c>
      <c r="AF74" s="185">
        <v>0</v>
      </c>
      <c r="AG74" s="185">
        <v>51884895.159999996</v>
      </c>
      <c r="AH74" s="185">
        <v>0</v>
      </c>
      <c r="AI74" s="185">
        <v>0</v>
      </c>
      <c r="AJ74" s="185">
        <v>14616096.010000002</v>
      </c>
      <c r="AK74" s="185">
        <v>175413.28</v>
      </c>
      <c r="AL74" s="185">
        <v>31876.27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459020400.61999989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94763764.199999988</v>
      </c>
      <c r="D75" s="195">
        <f t="shared" si="9"/>
        <v>0</v>
      </c>
      <c r="E75" s="195">
        <f t="shared" si="9"/>
        <v>138864350.23999995</v>
      </c>
      <c r="F75" s="195">
        <f t="shared" si="9"/>
        <v>0</v>
      </c>
      <c r="G75" s="195">
        <f t="shared" si="9"/>
        <v>20814360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359135057.37000006</v>
      </c>
      <c r="Q75" s="195">
        <f t="shared" si="9"/>
        <v>11268885.810000001</v>
      </c>
      <c r="R75" s="195">
        <f t="shared" si="9"/>
        <v>95307834</v>
      </c>
      <c r="S75" s="195">
        <f t="shared" si="9"/>
        <v>93124829.830000013</v>
      </c>
      <c r="T75" s="195">
        <f t="shared" si="9"/>
        <v>3997370.0600000005</v>
      </c>
      <c r="U75" s="195">
        <f t="shared" si="9"/>
        <v>64687529</v>
      </c>
      <c r="V75" s="195">
        <f t="shared" si="9"/>
        <v>327220180.37</v>
      </c>
      <c r="W75" s="195">
        <f t="shared" si="9"/>
        <v>32307428.619999997</v>
      </c>
      <c r="X75" s="195">
        <f t="shared" si="9"/>
        <v>28993441.850000001</v>
      </c>
      <c r="Y75" s="195">
        <f t="shared" si="9"/>
        <v>171364885.00999999</v>
      </c>
      <c r="Z75" s="195">
        <f t="shared" si="9"/>
        <v>35711057</v>
      </c>
      <c r="AA75" s="195">
        <f t="shared" si="9"/>
        <v>5899329</v>
      </c>
      <c r="AB75" s="195">
        <f t="shared" si="9"/>
        <v>96505094.749999985</v>
      </c>
      <c r="AC75" s="195">
        <f t="shared" si="9"/>
        <v>60633446</v>
      </c>
      <c r="AD75" s="195">
        <f t="shared" si="9"/>
        <v>4339303.4399999995</v>
      </c>
      <c r="AE75" s="195">
        <f t="shared" si="9"/>
        <v>19710346.469999999</v>
      </c>
      <c r="AF75" s="195">
        <f t="shared" si="9"/>
        <v>0</v>
      </c>
      <c r="AG75" s="195">
        <f t="shared" si="9"/>
        <v>63929943.259999998</v>
      </c>
      <c r="AH75" s="195">
        <f t="shared" si="9"/>
        <v>0</v>
      </c>
      <c r="AI75" s="195">
        <f t="shared" si="9"/>
        <v>0</v>
      </c>
      <c r="AJ75" s="195">
        <f t="shared" si="9"/>
        <v>14990677.010000002</v>
      </c>
      <c r="AK75" s="195">
        <f t="shared" si="9"/>
        <v>14696044.57</v>
      </c>
      <c r="AL75" s="195">
        <f t="shared" si="9"/>
        <v>5143529.2799999993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2550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1763411237.1399996</v>
      </c>
      <c r="CF75" s="252"/>
    </row>
    <row r="76" spans="1:84" ht="12.6" customHeight="1" x14ac:dyDescent="0.25">
      <c r="A76" s="171" t="s">
        <v>248</v>
      </c>
      <c r="B76" s="175"/>
      <c r="C76" s="184">
        <v>41564.08654199999</v>
      </c>
      <c r="D76" s="184">
        <v>0</v>
      </c>
      <c r="E76" s="185">
        <v>60684.666411000042</v>
      </c>
      <c r="F76" s="185">
        <v>0</v>
      </c>
      <c r="G76" s="184">
        <v>14578.532603999995</v>
      </c>
      <c r="H76" s="184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249" t="s">
        <v>221</v>
      </c>
      <c r="CE76" s="195">
        <f t="shared" si="8"/>
        <v>745880.32741499983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86664.202425522541</v>
      </c>
      <c r="D77" s="184">
        <v>0</v>
      </c>
      <c r="E77" s="184">
        <v>126995.4635137638</v>
      </c>
      <c r="F77" s="184">
        <v>0</v>
      </c>
      <c r="G77" s="184">
        <v>19035.334060713678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232695.00000000003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6669.070888863489</v>
      </c>
      <c r="D78" s="184">
        <v>0</v>
      </c>
      <c r="E78" s="184">
        <v>9737.0200053124609</v>
      </c>
      <c r="F78" s="184">
        <v>0</v>
      </c>
      <c r="G78" s="184">
        <v>2339.1652621413605</v>
      </c>
      <c r="H78" s="184">
        <v>6.9774789073278356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6849.1382028129183</v>
      </c>
      <c r="Q78" s="184">
        <v>2039.6172567876047</v>
      </c>
      <c r="R78" s="184">
        <v>106.71743121072696</v>
      </c>
      <c r="S78" s="184">
        <v>0</v>
      </c>
      <c r="T78" s="184">
        <v>580.75422199936759</v>
      </c>
      <c r="U78" s="184">
        <v>314.15926117869998</v>
      </c>
      <c r="V78" s="184">
        <v>5002.973275755845</v>
      </c>
      <c r="W78" s="184">
        <v>902.01185888039117</v>
      </c>
      <c r="X78" s="184">
        <v>271.27539901855329</v>
      </c>
      <c r="Y78" s="184">
        <v>5023.543021771934</v>
      </c>
      <c r="Z78" s="184">
        <v>0</v>
      </c>
      <c r="AA78" s="184">
        <v>302.19046660064095</v>
      </c>
      <c r="AB78" s="184">
        <v>1054.1001741199152</v>
      </c>
      <c r="AC78" s="184">
        <v>2027.2166881021571</v>
      </c>
      <c r="AD78" s="184">
        <v>140.39585667424174</v>
      </c>
      <c r="AE78" s="184">
        <v>1084.7389056892264</v>
      </c>
      <c r="AF78" s="184">
        <v>0</v>
      </c>
      <c r="AG78" s="184">
        <v>1766.7529271797739</v>
      </c>
      <c r="AH78" s="184">
        <v>0</v>
      </c>
      <c r="AI78" s="184">
        <v>0</v>
      </c>
      <c r="AJ78" s="184">
        <v>434.52077192897337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46.735291998797216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357.47489728578245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323.50286483877738</v>
      </c>
      <c r="BT78" s="184">
        <v>0</v>
      </c>
      <c r="BU78" s="184">
        <v>0</v>
      </c>
      <c r="BV78" s="184">
        <v>0</v>
      </c>
      <c r="BW78" s="184">
        <v>1119.9889910922104</v>
      </c>
      <c r="BX78" s="184">
        <v>0</v>
      </c>
      <c r="BY78" s="184">
        <v>26.113732910112081</v>
      </c>
      <c r="BZ78" s="184">
        <v>0</v>
      </c>
      <c r="CA78" s="184">
        <v>902.96176339281067</v>
      </c>
      <c r="CB78" s="184">
        <v>0</v>
      </c>
      <c r="CC78" s="249" t="s">
        <v>221</v>
      </c>
      <c r="CD78" s="249" t="s">
        <v>221</v>
      </c>
      <c r="CE78" s="195">
        <f t="shared" si="8"/>
        <v>49429.116896454099</v>
      </c>
      <c r="CF78" s="195"/>
    </row>
    <row r="79" spans="1:84" ht="12.6" customHeight="1" x14ac:dyDescent="0.25">
      <c r="A79" s="171" t="s">
        <v>251</v>
      </c>
      <c r="B79" s="175"/>
      <c r="C79" s="225">
        <v>603401.02986130945</v>
      </c>
      <c r="D79" s="225">
        <v>0</v>
      </c>
      <c r="E79" s="184">
        <v>884208.14277697878</v>
      </c>
      <c r="F79" s="184">
        <v>0</v>
      </c>
      <c r="G79" s="184">
        <v>132533.84736171179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1620143.02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115.73</v>
      </c>
      <c r="D80" s="187">
        <v>0</v>
      </c>
      <c r="E80" s="187">
        <v>150.28000000000003</v>
      </c>
      <c r="F80" s="187">
        <v>0</v>
      </c>
      <c r="G80" s="187">
        <v>19.75</v>
      </c>
      <c r="H80" s="187">
        <v>0.02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35.79</v>
      </c>
      <c r="Q80" s="187">
        <v>30.12</v>
      </c>
      <c r="R80" s="187">
        <v>0</v>
      </c>
      <c r="S80" s="187">
        <v>0</v>
      </c>
      <c r="T80" s="187">
        <v>9.3800000000000008</v>
      </c>
      <c r="U80" s="187">
        <v>0</v>
      </c>
      <c r="V80" s="187">
        <v>17.8</v>
      </c>
      <c r="W80" s="187">
        <v>1.71</v>
      </c>
      <c r="X80" s="187">
        <v>0.36</v>
      </c>
      <c r="Y80" s="187">
        <v>7.95</v>
      </c>
      <c r="Z80" s="187">
        <v>2.4</v>
      </c>
      <c r="AA80" s="187">
        <v>0</v>
      </c>
      <c r="AB80" s="187">
        <v>0.01</v>
      </c>
      <c r="AC80" s="187">
        <v>0</v>
      </c>
      <c r="AD80" s="187">
        <v>2.97</v>
      </c>
      <c r="AE80" s="187">
        <v>0</v>
      </c>
      <c r="AF80" s="187">
        <v>0</v>
      </c>
      <c r="AG80" s="187">
        <v>27.54</v>
      </c>
      <c r="AH80" s="187">
        <v>0</v>
      </c>
      <c r="AI80" s="187">
        <v>0</v>
      </c>
      <c r="AJ80" s="187">
        <v>2.94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0.01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424.76000000000005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9691</v>
      </c>
      <c r="D111" s="174">
        <v>55993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108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36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227</v>
      </c>
    </row>
    <row r="128" spans="1:5" ht="12.6" customHeight="1" x14ac:dyDescent="0.25">
      <c r="A128" s="173" t="s">
        <v>292</v>
      </c>
      <c r="B128" s="172" t="s">
        <v>256</v>
      </c>
      <c r="C128" s="189">
        <v>385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5646.83</v>
      </c>
      <c r="C138" s="189">
        <v>1058.3399999999999</v>
      </c>
      <c r="D138" s="174">
        <v>2987.82</v>
      </c>
      <c r="E138" s="175">
        <f>SUM(B138:D138)</f>
        <v>9692.99</v>
      </c>
    </row>
    <row r="139" spans="1:6" ht="12.6" customHeight="1" x14ac:dyDescent="0.25">
      <c r="A139" s="173" t="s">
        <v>215</v>
      </c>
      <c r="B139" s="174">
        <v>30890</v>
      </c>
      <c r="C139" s="189">
        <v>9115</v>
      </c>
      <c r="D139" s="174">
        <v>15992</v>
      </c>
      <c r="E139" s="175">
        <f>SUM(B139:D139)</f>
        <v>55997</v>
      </c>
    </row>
    <row r="140" spans="1:6" ht="12.6" customHeight="1" x14ac:dyDescent="0.25">
      <c r="A140" s="173" t="s">
        <v>298</v>
      </c>
      <c r="B140" s="174">
        <v>58143.429569897155</v>
      </c>
      <c r="C140" s="174">
        <v>16316.82326988053</v>
      </c>
      <c r="D140" s="174">
        <v>53354.747160222301</v>
      </c>
      <c r="E140" s="175">
        <f>SUM(B140:D140)</f>
        <v>127814.99999999997</v>
      </c>
    </row>
    <row r="141" spans="1:6" ht="12.6" customHeight="1" x14ac:dyDescent="0.25">
      <c r="A141" s="173" t="s">
        <v>245</v>
      </c>
      <c r="B141" s="174">
        <v>691802486.07999992</v>
      </c>
      <c r="C141" s="189">
        <v>163877224.72</v>
      </c>
      <c r="D141" s="174">
        <v>448711125.71999997</v>
      </c>
      <c r="E141" s="175">
        <f>SUM(B141:D141)</f>
        <v>1304390836.52</v>
      </c>
      <c r="F141" s="199"/>
    </row>
    <row r="142" spans="1:6" ht="12.6" customHeight="1" x14ac:dyDescent="0.25">
      <c r="A142" s="173" t="s">
        <v>246</v>
      </c>
      <c r="B142" s="174">
        <v>208809766.72999999</v>
      </c>
      <c r="C142" s="189">
        <v>58598402.019999996</v>
      </c>
      <c r="D142" s="174">
        <v>191612231.87</v>
      </c>
      <c r="E142" s="175">
        <f>SUM(B142:D142)</f>
        <v>459020400.62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9054800.209999999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10616030.59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7838.1700000000137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19678668.969999999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5811994.1900000004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1120823.1099999999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6932817.3000000007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295020.39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14652861.039999999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14947881.43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3200620.2800000003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3200620.2800000003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37000000</v>
      </c>
      <c r="C195" s="189">
        <v>0</v>
      </c>
      <c r="D195" s="174">
        <v>0</v>
      </c>
      <c r="E195" s="175">
        <f t="shared" ref="E195:E203" si="10">SUM(B195:C195)-D195</f>
        <v>37000000</v>
      </c>
    </row>
    <row r="196" spans="1:8" ht="12.6" customHeight="1" x14ac:dyDescent="0.25">
      <c r="A196" s="173" t="s">
        <v>333</v>
      </c>
      <c r="B196" s="174"/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145933576.66000003</v>
      </c>
      <c r="C197" s="189">
        <v>5015117.0200000005</v>
      </c>
      <c r="D197" s="174">
        <v>3912171.040000001</v>
      </c>
      <c r="E197" s="175">
        <f t="shared" si="10"/>
        <v>147036522.64000005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5433661.0099999998</v>
      </c>
      <c r="C199" s="189">
        <v>85976.12</v>
      </c>
      <c r="D199" s="174">
        <v>0</v>
      </c>
      <c r="E199" s="175">
        <f t="shared" si="10"/>
        <v>5519637.1299999999</v>
      </c>
    </row>
    <row r="200" spans="1:8" ht="12.6" customHeight="1" x14ac:dyDescent="0.25">
      <c r="A200" s="173" t="s">
        <v>337</v>
      </c>
      <c r="B200" s="174">
        <v>101290909.50999999</v>
      </c>
      <c r="C200" s="189">
        <v>3334879.4300000006</v>
      </c>
      <c r="D200" s="174">
        <v>80410</v>
      </c>
      <c r="E200" s="175">
        <f t="shared" si="10"/>
        <v>104545378.94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8368986.6100000013</v>
      </c>
      <c r="C202" s="189">
        <v>0</v>
      </c>
      <c r="D202" s="174">
        <v>0</v>
      </c>
      <c r="E202" s="175">
        <f t="shared" si="10"/>
        <v>8368986.6100000013</v>
      </c>
    </row>
    <row r="203" spans="1:8" ht="12.6" customHeight="1" x14ac:dyDescent="0.25">
      <c r="A203" s="173" t="s">
        <v>340</v>
      </c>
      <c r="B203" s="174">
        <v>3665421.7199999988</v>
      </c>
      <c r="C203" s="189">
        <v>-441590.45000000205</v>
      </c>
      <c r="D203" s="174">
        <v>-374038.89999999997</v>
      </c>
      <c r="E203" s="175">
        <f t="shared" si="10"/>
        <v>3597870.1699999967</v>
      </c>
    </row>
    <row r="204" spans="1:8" ht="12.6" customHeight="1" x14ac:dyDescent="0.25">
      <c r="A204" s="173" t="s">
        <v>203</v>
      </c>
      <c r="B204" s="175">
        <f>SUM(B195:B203)</f>
        <v>301692555.50999999</v>
      </c>
      <c r="C204" s="191">
        <f>SUM(C195:C203)</f>
        <v>7994382.1199999982</v>
      </c>
      <c r="D204" s="175">
        <f>SUM(D195:D203)</f>
        <v>3618542.1400000011</v>
      </c>
      <c r="E204" s="175">
        <f>SUM(E195:E203)</f>
        <v>306068395.49000007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6751244.9800000004</v>
      </c>
      <c r="C209" s="189">
        <v>651113.50999999896</v>
      </c>
      <c r="D209" s="174">
        <v>0</v>
      </c>
      <c r="E209" s="175">
        <f t="shared" ref="E209:E216" si="11">SUM(B209:C209)-D209</f>
        <v>7402358.4899999993</v>
      </c>
      <c r="H209" s="259"/>
    </row>
    <row r="210" spans="1:8" ht="12.6" customHeight="1" x14ac:dyDescent="0.25">
      <c r="A210" s="173" t="s">
        <v>334</v>
      </c>
      <c r="B210" s="174">
        <v>55068560.359999999</v>
      </c>
      <c r="C210" s="189">
        <v>10752160.620000022</v>
      </c>
      <c r="D210" s="174">
        <v>4171391.28</v>
      </c>
      <c r="E210" s="175">
        <f t="shared" si="11"/>
        <v>61649329.700000018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2412187.3099999698</v>
      </c>
      <c r="C212" s="189">
        <v>315169.62</v>
      </c>
      <c r="D212" s="174">
        <v>0</v>
      </c>
      <c r="E212" s="175">
        <f t="shared" si="11"/>
        <v>2727356.9299999699</v>
      </c>
      <c r="H212" s="259"/>
    </row>
    <row r="213" spans="1:8" ht="12.6" customHeight="1" x14ac:dyDescent="0.25">
      <c r="A213" s="173" t="s">
        <v>337</v>
      </c>
      <c r="B213" s="174">
        <v>67275409.060000002</v>
      </c>
      <c r="C213" s="189">
        <v>9550323.2499997616</v>
      </c>
      <c r="D213" s="174">
        <v>-100340.36</v>
      </c>
      <c r="E213" s="175">
        <f t="shared" si="11"/>
        <v>76926072.669999763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131507401.70999998</v>
      </c>
      <c r="C217" s="191">
        <f>SUM(C208:C216)</f>
        <v>21268766.999999784</v>
      </c>
      <c r="D217" s="175">
        <f>SUM(D208:D216)</f>
        <v>4071050.92</v>
      </c>
      <c r="E217" s="175">
        <f>SUM(E208:E216)</f>
        <v>148705117.78999972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5247647.0600000005</v>
      </c>
      <c r="D221" s="172">
        <f>C221</f>
        <v>5247647.0600000005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722878909.88999999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169734254.55000001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4668.1099999999997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-293919.87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339193594.02999997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45367624.979999997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1276885131.6900001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423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12414180.449999999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4223963.1100000003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16638143.559999999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1298770922.3099999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650573.06999999995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240915597.47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177748823.86000001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135279415.81999999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11525129.350000001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265854.40000000002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210887746.24999997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37000000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147036522.63999999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5519637.1299999999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104545378.94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8368986.6100000003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3597870.17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306068395.49000001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148705117.79000002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157363277.69999999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29254776.199999999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29254776.199999999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397505800.14999992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16813203.699999999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11433252.309999999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26222167.159999996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54468623.169999994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72860478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2012088.62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74872566.620000005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74872566.620000005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268164610.35999903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397505800.14999902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397505800.14999992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1304390836.52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459020400.62000006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1763411237.1400001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5247647.0600000005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1276885131.6900003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16638143.559999999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1298770922.3100002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464640314.82999992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8894044.7400000021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8894044.7400000021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473534359.56999993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129114240.46000002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19678668.970000003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10240510.07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95177337.930000126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2405467.5100000002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47809779.920000009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21268764.470000006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6932817.3000000007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14947881.43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3200620.2800000003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154361420.47530037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505137508.81530052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-31603149.245300591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-31603149.245300591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-31603149.245300591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Health Services DBA Swedish Medical Center Cherry Hill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9691</v>
      </c>
      <c r="C414" s="194">
        <f>E138</f>
        <v>9692.99</v>
      </c>
      <c r="D414" s="179"/>
    </row>
    <row r="415" spans="1:5" ht="12.6" customHeight="1" x14ac:dyDescent="0.25">
      <c r="A415" s="179" t="s">
        <v>464</v>
      </c>
      <c r="B415" s="179">
        <f>D111</f>
        <v>55993</v>
      </c>
      <c r="C415" s="179">
        <f>E139</f>
        <v>55997</v>
      </c>
      <c r="D415" s="194">
        <f>SUM(C59:H59)+N59</f>
        <v>53212.439889389723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129114240.46000002</v>
      </c>
      <c r="C427" s="179">
        <f t="shared" ref="C427:C434" si="13">CE61</f>
        <v>129114240.45999999</v>
      </c>
      <c r="D427" s="179"/>
    </row>
    <row r="428" spans="1:7" ht="12.6" customHeight="1" x14ac:dyDescent="0.25">
      <c r="A428" s="179" t="s">
        <v>3</v>
      </c>
      <c r="B428" s="179">
        <f t="shared" si="12"/>
        <v>19678668.970000003</v>
      </c>
      <c r="C428" s="179">
        <f t="shared" si="13"/>
        <v>19678670</v>
      </c>
      <c r="D428" s="179">
        <f>D173</f>
        <v>19678668.969999999</v>
      </c>
    </row>
    <row r="429" spans="1:7" ht="12.6" customHeight="1" x14ac:dyDescent="0.25">
      <c r="A429" s="179" t="s">
        <v>236</v>
      </c>
      <c r="B429" s="179">
        <f t="shared" si="12"/>
        <v>10240510.07</v>
      </c>
      <c r="C429" s="179">
        <f t="shared" si="13"/>
        <v>10240510.07</v>
      </c>
      <c r="D429" s="179"/>
    </row>
    <row r="430" spans="1:7" ht="12.6" customHeight="1" x14ac:dyDescent="0.25">
      <c r="A430" s="179" t="s">
        <v>237</v>
      </c>
      <c r="B430" s="179">
        <f t="shared" si="12"/>
        <v>95177337.930000126</v>
      </c>
      <c r="C430" s="179">
        <f t="shared" si="13"/>
        <v>95177337.930000007</v>
      </c>
      <c r="D430" s="179"/>
    </row>
    <row r="431" spans="1:7" ht="12.6" customHeight="1" x14ac:dyDescent="0.25">
      <c r="A431" s="179" t="s">
        <v>444</v>
      </c>
      <c r="B431" s="179">
        <f t="shared" si="12"/>
        <v>2405467.5100000002</v>
      </c>
      <c r="C431" s="179">
        <f t="shared" si="13"/>
        <v>2405467.5099999993</v>
      </c>
      <c r="D431" s="179"/>
    </row>
    <row r="432" spans="1:7" ht="12.6" customHeight="1" x14ac:dyDescent="0.25">
      <c r="A432" s="179" t="s">
        <v>445</v>
      </c>
      <c r="B432" s="179">
        <f t="shared" si="12"/>
        <v>47809779.920000009</v>
      </c>
      <c r="C432" s="179">
        <f t="shared" si="13"/>
        <v>47809779.919999987</v>
      </c>
      <c r="D432" s="179"/>
    </row>
    <row r="433" spans="1:7" ht="12.6" customHeight="1" x14ac:dyDescent="0.25">
      <c r="A433" s="179" t="s">
        <v>6</v>
      </c>
      <c r="B433" s="179">
        <f t="shared" si="12"/>
        <v>21268764.470000006</v>
      </c>
      <c r="C433" s="179">
        <f t="shared" si="13"/>
        <v>21268765</v>
      </c>
      <c r="D433" s="179">
        <f>C217</f>
        <v>21268766.999999784</v>
      </c>
    </row>
    <row r="434" spans="1:7" ht="12.6" customHeight="1" x14ac:dyDescent="0.25">
      <c r="A434" s="179" t="s">
        <v>474</v>
      </c>
      <c r="B434" s="179">
        <f t="shared" si="12"/>
        <v>6932817.3000000007</v>
      </c>
      <c r="C434" s="179">
        <f t="shared" si="13"/>
        <v>6932817.2999999989</v>
      </c>
      <c r="D434" s="179">
        <f>D177</f>
        <v>6932817.3000000007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14947881.43</v>
      </c>
      <c r="C436" s="179"/>
      <c r="D436" s="179">
        <f>D186</f>
        <v>14947881.43</v>
      </c>
    </row>
    <row r="437" spans="1:7" ht="12.6" customHeight="1" x14ac:dyDescent="0.25">
      <c r="A437" s="194" t="s">
        <v>449</v>
      </c>
      <c r="B437" s="194">
        <f t="shared" si="12"/>
        <v>3200620.2800000003</v>
      </c>
      <c r="C437" s="194"/>
      <c r="D437" s="194">
        <f>D190</f>
        <v>3200620.2800000003</v>
      </c>
    </row>
    <row r="438" spans="1:7" ht="12.6" customHeight="1" x14ac:dyDescent="0.25">
      <c r="A438" s="194" t="s">
        <v>476</v>
      </c>
      <c r="B438" s="194">
        <f>C386+C387+C388</f>
        <v>18148501.710000001</v>
      </c>
      <c r="C438" s="194">
        <f>CD69</f>
        <v>18148501.710000005</v>
      </c>
      <c r="D438" s="194">
        <f>D181+D186+D190</f>
        <v>18148501.710000001</v>
      </c>
    </row>
    <row r="439" spans="1:7" ht="12.6" customHeight="1" x14ac:dyDescent="0.25">
      <c r="A439" s="179" t="s">
        <v>451</v>
      </c>
      <c r="B439" s="194">
        <f>C389</f>
        <v>154361420.47530037</v>
      </c>
      <c r="C439" s="194">
        <f>SUM(C69:CC69)</f>
        <v>154361420.47530106</v>
      </c>
      <c r="D439" s="179"/>
    </row>
    <row r="440" spans="1:7" ht="12.6" customHeight="1" x14ac:dyDescent="0.25">
      <c r="A440" s="179" t="s">
        <v>477</v>
      </c>
      <c r="B440" s="194">
        <f>B438+B439</f>
        <v>172509922.18530038</v>
      </c>
      <c r="C440" s="194">
        <f>CE69</f>
        <v>172509922.18530107</v>
      </c>
      <c r="D440" s="179"/>
    </row>
    <row r="441" spans="1:7" ht="12.6" customHeight="1" x14ac:dyDescent="0.25">
      <c r="A441" s="179" t="s">
        <v>478</v>
      </c>
      <c r="B441" s="179">
        <f>D390</f>
        <v>505137508.81530052</v>
      </c>
      <c r="C441" s="179">
        <f>SUM(C427:C437)+C440</f>
        <v>505137510.37530106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5247647.0600000005</v>
      </c>
      <c r="C444" s="179">
        <f>C363</f>
        <v>5247647.0600000005</v>
      </c>
      <c r="D444" s="179"/>
    </row>
    <row r="445" spans="1:7" ht="12.6" customHeight="1" x14ac:dyDescent="0.25">
      <c r="A445" s="179" t="s">
        <v>343</v>
      </c>
      <c r="B445" s="179">
        <f>D229</f>
        <v>1276885131.6900001</v>
      </c>
      <c r="C445" s="179">
        <f>C364</f>
        <v>1276885131.6900003</v>
      </c>
      <c r="D445" s="179"/>
    </row>
    <row r="446" spans="1:7" ht="12.6" customHeight="1" x14ac:dyDescent="0.25">
      <c r="A446" s="179" t="s">
        <v>351</v>
      </c>
      <c r="B446" s="179">
        <f>D236</f>
        <v>16638143.559999999</v>
      </c>
      <c r="C446" s="179">
        <f>C365</f>
        <v>16638143.559999999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1298770922.3099999</v>
      </c>
      <c r="C448" s="179">
        <f>D367</f>
        <v>1298770922.3100002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423</v>
      </c>
    </row>
    <row r="454" spans="1:7" ht="12.6" customHeight="1" x14ac:dyDescent="0.25">
      <c r="A454" s="179" t="s">
        <v>168</v>
      </c>
      <c r="B454" s="179">
        <f>C233</f>
        <v>12414180.449999999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4223963.1100000003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8894044.7400000021</v>
      </c>
      <c r="C458" s="194">
        <f>CE70</f>
        <v>8894044.7400000002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1304390836.52</v>
      </c>
      <c r="C463" s="194">
        <f>CE73</f>
        <v>1304390836.52</v>
      </c>
      <c r="D463" s="194">
        <f>E141+E147+E153</f>
        <v>1304390836.52</v>
      </c>
    </row>
    <row r="464" spans="1:7" ht="12.6" customHeight="1" x14ac:dyDescent="0.25">
      <c r="A464" s="179" t="s">
        <v>246</v>
      </c>
      <c r="B464" s="194">
        <f>C360</f>
        <v>459020400.62000006</v>
      </c>
      <c r="C464" s="194">
        <f>CE74</f>
        <v>459020400.61999989</v>
      </c>
      <c r="D464" s="194">
        <f>E142+E148+E154</f>
        <v>459020400.62</v>
      </c>
    </row>
    <row r="465" spans="1:7" ht="12.6" customHeight="1" x14ac:dyDescent="0.25">
      <c r="A465" s="179" t="s">
        <v>247</v>
      </c>
      <c r="B465" s="194">
        <f>D361</f>
        <v>1763411237.1400001</v>
      </c>
      <c r="C465" s="194">
        <f>CE75</f>
        <v>1763411237.1399996</v>
      </c>
      <c r="D465" s="194">
        <f>D463+D464</f>
        <v>1763411237.1399999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37000000</v>
      </c>
      <c r="C468" s="179">
        <f>E195</f>
        <v>37000000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147036522.63999999</v>
      </c>
      <c r="C470" s="179">
        <f>E197</f>
        <v>147036522.64000005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5519637.1299999999</v>
      </c>
      <c r="C472" s="179">
        <f>E199</f>
        <v>5519637.1299999999</v>
      </c>
      <c r="D472" s="179"/>
    </row>
    <row r="473" spans="1:7" ht="12.6" customHeight="1" x14ac:dyDescent="0.25">
      <c r="A473" s="179" t="s">
        <v>495</v>
      </c>
      <c r="B473" s="179">
        <f t="shared" si="14"/>
        <v>104545378.94</v>
      </c>
      <c r="C473" s="179">
        <f>SUM(E200:E201)</f>
        <v>104545378.94</v>
      </c>
      <c r="D473" s="179"/>
    </row>
    <row r="474" spans="1:7" ht="12.6" customHeight="1" x14ac:dyDescent="0.25">
      <c r="A474" s="179" t="s">
        <v>339</v>
      </c>
      <c r="B474" s="179">
        <f t="shared" si="14"/>
        <v>8368986.6100000003</v>
      </c>
      <c r="C474" s="179">
        <f>E202</f>
        <v>8368986.6100000013</v>
      </c>
      <c r="D474" s="179"/>
    </row>
    <row r="475" spans="1:7" ht="12.6" customHeight="1" x14ac:dyDescent="0.25">
      <c r="A475" s="179" t="s">
        <v>340</v>
      </c>
      <c r="B475" s="179">
        <f t="shared" si="14"/>
        <v>3597870.17</v>
      </c>
      <c r="C475" s="179">
        <f>E203</f>
        <v>3597870.1699999967</v>
      </c>
      <c r="D475" s="179"/>
    </row>
    <row r="476" spans="1:7" ht="12.6" customHeight="1" x14ac:dyDescent="0.25">
      <c r="A476" s="179" t="s">
        <v>203</v>
      </c>
      <c r="B476" s="179">
        <f>D275</f>
        <v>306068395.49000001</v>
      </c>
      <c r="C476" s="179">
        <f>E204</f>
        <v>306068395.49000007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148705117.79000002</v>
      </c>
      <c r="C478" s="179">
        <f>E217</f>
        <v>148705117.78999972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397505800.14999992</v>
      </c>
    </row>
    <row r="482" spans="1:12" ht="12.6" customHeight="1" x14ac:dyDescent="0.25">
      <c r="A482" s="180" t="s">
        <v>499</v>
      </c>
      <c r="C482" s="180">
        <f>D339</f>
        <v>397505800.14999902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 DBA Swedish Medical Center Cherry Hill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21456093.299999997</v>
      </c>
      <c r="C496" s="240">
        <f>C71</f>
        <v>23593245.609999999</v>
      </c>
      <c r="D496" s="240">
        <f>'Prior Year'!C59</f>
        <v>13299.687475132452</v>
      </c>
      <c r="E496" s="180">
        <f>C59</f>
        <v>12912</v>
      </c>
      <c r="F496" s="263">
        <f t="shared" ref="F496:G511" si="15">IF(B496=0,"",IF(D496=0,"",B496/D496))</f>
        <v>1613.278006728975</v>
      </c>
      <c r="G496" s="264">
        <f t="shared" si="15"/>
        <v>1827.2340156443618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30254353.749999996</v>
      </c>
      <c r="C498" s="240">
        <f>E71</f>
        <v>32446876.379999999</v>
      </c>
      <c r="D498" s="240">
        <f>'Prior Year'!E59</f>
        <v>41384.31252486755</v>
      </c>
      <c r="E498" s="180">
        <f>E59</f>
        <v>35720</v>
      </c>
      <c r="F498" s="263">
        <f t="shared" si="15"/>
        <v>731.0585075400337</v>
      </c>
      <c r="G498" s="263">
        <f t="shared" si="15"/>
        <v>908.36719988801792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4371676.2699999996</v>
      </c>
      <c r="C500" s="240">
        <f>G71</f>
        <v>5074255.76</v>
      </c>
      <c r="D500" s="240">
        <f>'Prior Year'!G59</f>
        <v>0</v>
      </c>
      <c r="E500" s="180">
        <f>G59</f>
        <v>4580.4398893897205</v>
      </c>
      <c r="F500" s="263" t="str">
        <f t="shared" si="15"/>
        <v/>
      </c>
      <c r="G500" s="263">
        <f t="shared" si="15"/>
        <v>1107.8097044247149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10578.510000000002</v>
      </c>
      <c r="C501" s="240">
        <f>H71</f>
        <v>12359.34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21358803.049999997</v>
      </c>
      <c r="C509" s="240">
        <f>P71</f>
        <v>22865094.010000002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6296400.5700000012</v>
      </c>
      <c r="C510" s="240">
        <f>Q71</f>
        <v>7281977.9200000018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5108622.01</v>
      </c>
      <c r="C511" s="240">
        <f>R71</f>
        <v>5120672.1400000006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37377502.020000003</v>
      </c>
      <c r="C512" s="240">
        <f>S71</f>
        <v>34942139.530000009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2089351.83</v>
      </c>
      <c r="C513" s="240">
        <f>T71</f>
        <v>2038162.0500000003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10804479.699999999</v>
      </c>
      <c r="C514" s="240">
        <f>U71</f>
        <v>10203593.42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37392104.829999991</v>
      </c>
      <c r="C515" s="240">
        <f>V71</f>
        <v>35082112.370000012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5041423.79</v>
      </c>
      <c r="C516" s="240">
        <f>W71</f>
        <v>5620163.1000000006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1995712.1999999997</v>
      </c>
      <c r="C517" s="240">
        <f>X71</f>
        <v>2187688.0599999996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14149700.090000002</v>
      </c>
      <c r="C518" s="240">
        <f>Y71</f>
        <v>17805155.269999996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16287851.949999999</v>
      </c>
      <c r="C519" s="240">
        <f>Z71</f>
        <v>15984170.750000002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1108347.23</v>
      </c>
      <c r="C520" s="240">
        <f>AA71</f>
        <v>1011213.3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14929881.67</v>
      </c>
      <c r="C521" s="240">
        <f>AB71</f>
        <v>16235395.319999997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6010420.5</v>
      </c>
      <c r="C522" s="240">
        <f>AC71</f>
        <v>6788705.4000000013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388727.20999999996</v>
      </c>
      <c r="C523" s="240">
        <f>AD71</f>
        <v>539049.93000000005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5031733.58</v>
      </c>
      <c r="C524" s="240">
        <f>AE71</f>
        <v>5027412.709999999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7210903.0999999996</v>
      </c>
      <c r="C526" s="240">
        <f>AG71</f>
        <v>7582600.6500000004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2763993.19</v>
      </c>
      <c r="C529" s="240">
        <f>AJ71</f>
        <v>2809375.79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1460663.4899999998</v>
      </c>
      <c r="C530" s="240">
        <f>AK71</f>
        <v>1628846.4800000004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550829.29000000015</v>
      </c>
      <c r="C531" s="240">
        <f>AL71</f>
        <v>619179.6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484.67999999999995</v>
      </c>
      <c r="C538" s="240">
        <f>AS71</f>
        <v>784.75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202097.23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2801728.6900000004</v>
      </c>
      <c r="C544" s="240">
        <f>AY71</f>
        <v>3614694.76</v>
      </c>
      <c r="D544" s="240">
        <f>'Prior Year'!AY59</f>
        <v>231214.5</v>
      </c>
      <c r="E544" s="180">
        <f>AY59</f>
        <v>232695</v>
      </c>
      <c r="F544" s="263">
        <f t="shared" ref="F544:G550" si="19">IF(B544=0,"",IF(D544=0,"",B544/D544))</f>
        <v>12.117443715683923</v>
      </c>
      <c r="G544" s="263">
        <f t="shared" si="19"/>
        <v>15.534045682116075</v>
      </c>
      <c r="H544" s="265">
        <f t="shared" si="16"/>
        <v>0.2819573209166184</v>
      </c>
      <c r="I544" s="267" t="s">
        <v>1278</v>
      </c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1275791.44</v>
      </c>
      <c r="C545" s="240">
        <f>AZ71</f>
        <v>956880.7799999998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171032.68000000002</v>
      </c>
      <c r="C546" s="240">
        <f>BA71</f>
        <v>5278.8000000000038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3359575.5100000002</v>
      </c>
      <c r="C547" s="240">
        <f>BB71</f>
        <v>3944449.75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714387.20000000007</v>
      </c>
      <c r="C548" s="240">
        <f>BC71</f>
        <v>815822.46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876452.09</v>
      </c>
      <c r="C549" s="240">
        <f>BD71</f>
        <v>887933.29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15268530.560000001</v>
      </c>
      <c r="C550" s="240">
        <f>BE71</f>
        <v>15980603.68</v>
      </c>
      <c r="D550" s="240">
        <f>'Prior Year'!BE59</f>
        <v>745880.32741499983</v>
      </c>
      <c r="E550" s="180">
        <f>BE59</f>
        <v>745880.32741499983</v>
      </c>
      <c r="F550" s="263">
        <f t="shared" si="19"/>
        <v>20.470482996804865</v>
      </c>
      <c r="G550" s="263">
        <f t="shared" si="19"/>
        <v>21.425157753367802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4417999.45</v>
      </c>
      <c r="C551" s="240">
        <f>BF71</f>
        <v>4077923.5500000003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422116.98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11.61</v>
      </c>
      <c r="C555" s="240">
        <f>BJ71</f>
        <v>405.57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64126.76</v>
      </c>
      <c r="C557" s="240">
        <f>BL71</f>
        <v>63529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2595224.5399999991</v>
      </c>
      <c r="C559" s="240">
        <f>BN71</f>
        <v>4833820.5199999996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164513.59</v>
      </c>
      <c r="C564" s="240">
        <f>BS71</f>
        <v>199443.34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21418.22</v>
      </c>
      <c r="C567" s="240">
        <f>BV71</f>
        <v>21845.65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9242162.0200000014</v>
      </c>
      <c r="C568" s="240">
        <f>BW71</f>
        <v>9786440.8699999992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760485.26</v>
      </c>
      <c r="C570" s="240">
        <f>BY71</f>
        <v>839396.1599999998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6980419.9800000004</v>
      </c>
      <c r="C572" s="240">
        <f>CA71</f>
        <v>8200454.2899999991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159383900.18434775</v>
      </c>
      <c r="C574" s="240">
        <f>CC71</f>
        <v>160943694.83530104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15949133.859999996</v>
      </c>
      <c r="C575" s="240">
        <f>CD71</f>
        <v>18148501.710000005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449965.57633400004</v>
      </c>
      <c r="E612" s="180">
        <f>SUM(C624:D647)+SUM(C668:D713)</f>
        <v>323057959.58392805</v>
      </c>
      <c r="F612" s="180">
        <f>CE64-(AX64+BD64+BE64+BG64+BJ64+BN64+BP64+BQ64+CB64+CC64+CD64)</f>
        <v>94096164.440000013</v>
      </c>
      <c r="G612" s="180">
        <f>CE77-(AX77+AY77+BD77+BE77+BG77+BJ77+BN77+BP77+BQ77+CB77+CC77+CD77)</f>
        <v>232695.00000000003</v>
      </c>
      <c r="H612" s="197">
        <f>CE60-(AX60+AY60+AZ60+BD60+BE60+BG60+BJ60+BN60+BO60+BP60+BQ60+BR60+CB60+CC60+CD60)</f>
        <v>1266.3200000000004</v>
      </c>
      <c r="I612" s="180">
        <f>CE78-(AX78+AY78+AZ78+BD78+BE78+BF78+BG78+BJ78+BN78+BO78+BP78+BQ78+BR78+CB78+CC78+CD78)</f>
        <v>49429.116896454099</v>
      </c>
      <c r="J612" s="180">
        <f>CE79-(AX79+AY79+AZ79+BA79+BD79+BE79+BF79+BG79+BJ79+BN79+BO79+BP79+BQ79+BR79+CB79+CC79+CD79)</f>
        <v>1620143.02</v>
      </c>
      <c r="K612" s="180">
        <f>CE75-(AW75+AX75+AY75+AZ75+BA75+BB75+BC75+BD75+BE75+BF75+BG75+BH75+BI75+BJ75+BK75+BL75+BM75+BN75+BO75+BP75+BQ75+BR75+BS75+BT75+BU75+BV75+BW75+BX75+CB75+CC75+CD75)</f>
        <v>1763411237.1399996</v>
      </c>
      <c r="L612" s="197">
        <f>CE80-(AW80+AX80+AY80+AZ80+BA80+BB80+BC80+BD80+BE80+BF80+BG80+BH80+BI80+BJ80+BK80+BL80+BM80+BN80+BO80+BP80+BQ80+BR80+BS80+BT80+BU80+BV80+BW80+BX80+BY80+BZ80+CA80+CB80+CC80+CD80)</f>
        <v>424.76000000000005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15980603.68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18148501.710000005</v>
      </c>
      <c r="D615" s="266">
        <f>SUM(C614:C615)</f>
        <v>34129105.390000001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405.57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4833820.5199999996</v>
      </c>
      <c r="D619" s="180">
        <f>(D615/D612)*BN76</f>
        <v>1146226.4419266023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160943694.83530104</v>
      </c>
      <c r="D620" s="180">
        <f>(D615/D612)*CC76</f>
        <v>6261358.6841453649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173185506.051373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887933.29</v>
      </c>
      <c r="D624" s="180">
        <f>(D615/D612)*BD76</f>
        <v>1475196.2716578832</v>
      </c>
      <c r="E624" s="180">
        <f>(E623/E612)*SUM(C624:D624)</f>
        <v>1266830.848333756</v>
      </c>
      <c r="F624" s="180">
        <f>SUM(C624:E624)</f>
        <v>3629960.4099916392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3614694.76</v>
      </c>
      <c r="D625" s="180">
        <f>(D615/D612)*AY76</f>
        <v>181515.51680555358</v>
      </c>
      <c r="E625" s="180">
        <f>(E623/E612)*SUM(C625:D625)</f>
        <v>2035079.3978663522</v>
      </c>
      <c r="F625" s="180">
        <f>(F624/F612)*AY64</f>
        <v>32338.112567431941</v>
      </c>
      <c r="G625" s="180">
        <f>SUM(C625:F625)</f>
        <v>5863627.7872393383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956880.7799999998</v>
      </c>
      <c r="D628" s="180">
        <f>(D615/D612)*AZ76</f>
        <v>1337628.8515226431</v>
      </c>
      <c r="E628" s="180">
        <f>(E623/E612)*SUM(C628:D628)</f>
        <v>1230044.9497879129</v>
      </c>
      <c r="F628" s="180">
        <f>(F624/F612)*AZ64</f>
        <v>49174.98881724177</v>
      </c>
      <c r="G628" s="180">
        <f>(G625/G612)*AZ77</f>
        <v>0</v>
      </c>
      <c r="H628" s="180">
        <f>SUM(C626:G628)</f>
        <v>3573729.5701277978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4077923.5500000003</v>
      </c>
      <c r="D629" s="180">
        <f>(D615/D612)*BF76</f>
        <v>361341.03611039766</v>
      </c>
      <c r="E629" s="180">
        <f>(E623/E612)*SUM(C629:D629)</f>
        <v>2379809.1365142036</v>
      </c>
      <c r="F629" s="180">
        <f>(F624/F612)*BF64</f>
        <v>5491.5635257434496</v>
      </c>
      <c r="G629" s="180">
        <f>(G625/G612)*BF77</f>
        <v>0</v>
      </c>
      <c r="H629" s="180">
        <f>(H628/H612)*BF60</f>
        <v>162385.81043113387</v>
      </c>
      <c r="I629" s="180">
        <f>SUM(C629:H629)</f>
        <v>6986951.0965814795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5278.8000000000038</v>
      </c>
      <c r="D630" s="180">
        <f>(D615/D612)*BA76</f>
        <v>0</v>
      </c>
      <c r="E630" s="180">
        <f>(E623/E612)*SUM(C630:D630)</f>
        <v>2829.8688276290036</v>
      </c>
      <c r="F630" s="180">
        <f>(F624/F612)*BA64</f>
        <v>479.74061782498319</v>
      </c>
      <c r="G630" s="180">
        <f>(G625/G612)*BA77</f>
        <v>0</v>
      </c>
      <c r="H630" s="180">
        <f>(H628/H612)*BA60</f>
        <v>8692.1844999633686</v>
      </c>
      <c r="I630" s="180">
        <f>(I629/I612)*BA78</f>
        <v>0</v>
      </c>
      <c r="J630" s="180">
        <f>SUM(C630:I630)</f>
        <v>17280.59394541736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3944449.75</v>
      </c>
      <c r="D632" s="180">
        <f>(D615/D612)*BB76</f>
        <v>22092.42968039773</v>
      </c>
      <c r="E632" s="180">
        <f>(E623/E612)*SUM(C632:D632)</f>
        <v>2126391.2381134257</v>
      </c>
      <c r="F632" s="180">
        <f>(F624/F612)*BB64</f>
        <v>250.68386553916548</v>
      </c>
      <c r="G632" s="180">
        <f>(G625/G612)*BB77</f>
        <v>0</v>
      </c>
      <c r="H632" s="180">
        <f>(H628/H612)*BB60</f>
        <v>92114.578597014406</v>
      </c>
      <c r="I632" s="180">
        <f>(I629/I612)*BB78</f>
        <v>6606.1710219119177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815822.46</v>
      </c>
      <c r="D633" s="180">
        <f>(D615/D612)*BC76</f>
        <v>0</v>
      </c>
      <c r="E633" s="180">
        <f>(E623/E612)*SUM(C633:D633)</f>
        <v>437347.60711404256</v>
      </c>
      <c r="F633" s="180">
        <f>(F624/F612)*BC64</f>
        <v>3.4553539547328977</v>
      </c>
      <c r="G633" s="180">
        <f>(G625/G612)*BC77</f>
        <v>0</v>
      </c>
      <c r="H633" s="180">
        <f>(H628/H612)*BC60</f>
        <v>39876.807462494289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422116.98</v>
      </c>
      <c r="D636" s="180">
        <f>(D615/D612)*BH76</f>
        <v>0</v>
      </c>
      <c r="E636" s="180">
        <f>(E623/E612)*SUM(C636:D636)</f>
        <v>226289.24818422648</v>
      </c>
      <c r="F636" s="180">
        <f>(F624/F612)*BH64</f>
        <v>14.317517771123901</v>
      </c>
      <c r="G636" s="180">
        <f>(G625/G612)*BH77</f>
        <v>0</v>
      </c>
      <c r="H636" s="180">
        <f>(H628/H612)*BH60</f>
        <v>7930.2072873042416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63529</v>
      </c>
      <c r="D637" s="180">
        <f>(D615/D612)*BL76</f>
        <v>168983.41045984696</v>
      </c>
      <c r="E637" s="180">
        <f>(E623/E612)*SUM(C637:D637)</f>
        <v>124645.68129067219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50530.128442784786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199443.34</v>
      </c>
      <c r="D639" s="180">
        <f>(D615/D612)*BS76</f>
        <v>152924.35303585642</v>
      </c>
      <c r="E639" s="180">
        <f>(E623/E612)*SUM(C639:D639)</f>
        <v>188897.92194925266</v>
      </c>
      <c r="F639" s="180">
        <f>(F624/F612)*BS64</f>
        <v>1583.766133696555</v>
      </c>
      <c r="G639" s="180">
        <f>(G625/G612)*BS77</f>
        <v>0</v>
      </c>
      <c r="H639" s="180">
        <f>(H628/H612)*BS60</f>
        <v>5333.8404886138869</v>
      </c>
      <c r="I639" s="180">
        <f>(I629/I612)*BS78</f>
        <v>45728.081708752783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21845.65</v>
      </c>
      <c r="D642" s="180">
        <f>(D615/D612)*BV76</f>
        <v>0</v>
      </c>
      <c r="E642" s="180">
        <f>(E623/E612)*SUM(C642:D642)</f>
        <v>11711.056292015894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9786440.8699999992</v>
      </c>
      <c r="D643" s="180">
        <f>(D615/D612)*BW76</f>
        <v>529434.54443723289</v>
      </c>
      <c r="E643" s="180">
        <f>(E623/E612)*SUM(C643:D643)</f>
        <v>5530153.4941691924</v>
      </c>
      <c r="F643" s="180">
        <f>(F624/F612)*BW64</f>
        <v>9371.5024399695321</v>
      </c>
      <c r="G643" s="180">
        <f>(G625/G612)*BW77</f>
        <v>0</v>
      </c>
      <c r="H643" s="180">
        <f>(H628/H612)*BW60</f>
        <v>71287.201450998284</v>
      </c>
      <c r="I643" s="180">
        <f>(I629/I612)*BW78</f>
        <v>158313.73896207052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25261463.515459042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839396.1599999998</v>
      </c>
      <c r="D645" s="180">
        <f>(D615/D612)*BY76</f>
        <v>12344.328736069237</v>
      </c>
      <c r="E645" s="180">
        <f>(E623/E612)*SUM(C645:D645)</f>
        <v>456602.61012042372</v>
      </c>
      <c r="F645" s="180">
        <f>(F624/F612)*BY64</f>
        <v>10.741417384792097</v>
      </c>
      <c r="G645" s="180">
        <f>(G625/G612)*BY77</f>
        <v>0</v>
      </c>
      <c r="H645" s="180">
        <f>(H628/H612)*BY60</f>
        <v>15183.101496689262</v>
      </c>
      <c r="I645" s="180">
        <f>(I629/I612)*BY78</f>
        <v>3691.2529749288778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8200454.2899999991</v>
      </c>
      <c r="D647" s="180">
        <f>(D615/D612)*CA76</f>
        <v>426842.72224846703</v>
      </c>
      <c r="E647" s="180">
        <f>(E623/E612)*SUM(C647:D647)</f>
        <v>4624937.2739370223</v>
      </c>
      <c r="F647" s="180">
        <f>(F624/F612)*CA64</f>
        <v>2639.5744746827731</v>
      </c>
      <c r="G647" s="180">
        <f>(G625/G612)*CA77</f>
        <v>0</v>
      </c>
      <c r="H647" s="180">
        <f>(H628/H612)*CA60</f>
        <v>179713.73667456731</v>
      </c>
      <c r="I647" s="180">
        <f>(I629/I612)*CA78</f>
        <v>127636.3018203372</v>
      </c>
      <c r="J647" s="180">
        <f>(J630/J612)*CA79</f>
        <v>0</v>
      </c>
      <c r="K647" s="180">
        <v>0</v>
      </c>
      <c r="L647" s="180">
        <f>SUM(C645:K647)</f>
        <v>14889452.093900573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233743235.99530107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23593245.609999999</v>
      </c>
      <c r="D668" s="180">
        <f>(D615/D612)*C76</f>
        <v>3152563.5840596883</v>
      </c>
      <c r="E668" s="180">
        <f>(E623/E612)*SUM(C668:D668)</f>
        <v>14337942.658934353</v>
      </c>
      <c r="F668" s="180">
        <f>(F624/F612)*C64</f>
        <v>95632.176831835284</v>
      </c>
      <c r="G668" s="180">
        <f>(G625/G612)*C77</f>
        <v>2183831.3049323312</v>
      </c>
      <c r="H668" s="180">
        <f>(H628/H612)*C60</f>
        <v>497091.35643621697</v>
      </c>
      <c r="I668" s="180">
        <f>(I629/I612)*C78</f>
        <v>942692.79092597077</v>
      </c>
      <c r="J668" s="180">
        <f>(J630/J612)*C79</f>
        <v>6435.9306891807264</v>
      </c>
      <c r="K668" s="180">
        <f>(K644/K612)*C75</f>
        <v>1357523.0334861537</v>
      </c>
      <c r="L668" s="180">
        <f>(L647/L612)*C80</f>
        <v>4056776.2756076679</v>
      </c>
      <c r="M668" s="180">
        <f t="shared" ref="M668:M713" si="20">ROUND(SUM(D668:L668),0)</f>
        <v>26630489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32446876.379999999</v>
      </c>
      <c r="D670" s="180">
        <f>(D615/D612)*E76</f>
        <v>4602826.2703382215</v>
      </c>
      <c r="E670" s="180">
        <f>(E623/E612)*SUM(C670:D670)</f>
        <v>19861672.84290288</v>
      </c>
      <c r="F670" s="180">
        <f>(F624/F612)*E64</f>
        <v>71456.099849321778</v>
      </c>
      <c r="G670" s="180">
        <f>(G625/G612)*E77</f>
        <v>3200129.4772670013</v>
      </c>
      <c r="H670" s="180">
        <f>(H628/H612)*E60</f>
        <v>731018.36072256882</v>
      </c>
      <c r="I670" s="180">
        <f>(I629/I612)*E78</f>
        <v>1376356.4246164819</v>
      </c>
      <c r="J670" s="180">
        <f>(J630/J612)*E79</f>
        <v>9431.0450928959272</v>
      </c>
      <c r="K670" s="180">
        <f>(K644/K612)*E75</f>
        <v>1989278.8722811039</v>
      </c>
      <c r="L670" s="180">
        <f>(L647/L612)*E80</f>
        <v>5267885.0660876213</v>
      </c>
      <c r="M670" s="180">
        <f t="shared" si="20"/>
        <v>37110054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5074255.76</v>
      </c>
      <c r="D672" s="180">
        <f>(D615/D612)*G76</f>
        <v>1105756.3107986385</v>
      </c>
      <c r="E672" s="180">
        <f>(E623/E612)*SUM(C672:D672)</f>
        <v>3312992.2545889257</v>
      </c>
      <c r="F672" s="180">
        <f>(F624/F612)*G64</f>
        <v>5686.9030907621518</v>
      </c>
      <c r="G672" s="180">
        <f>(G625/G612)*G77</f>
        <v>479667.00504000578</v>
      </c>
      <c r="H672" s="180">
        <f>(H628/H612)*G60</f>
        <v>109865.82551414742</v>
      </c>
      <c r="I672" s="180">
        <f>(I629/I612)*G78</f>
        <v>330647.89176066237</v>
      </c>
      <c r="J672" s="180">
        <f>(J630/J612)*G79</f>
        <v>1413.6181633407061</v>
      </c>
      <c r="K672" s="180">
        <f>(K644/K612)*G75</f>
        <v>298172.76008198987</v>
      </c>
      <c r="L672" s="180">
        <f>(L647/L612)*G80</f>
        <v>692312.5502743579</v>
      </c>
      <c r="M672" s="180">
        <f t="shared" si="20"/>
        <v>6336515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12359.34</v>
      </c>
      <c r="D673" s="180">
        <f>(D615/D612)*H76</f>
        <v>3298.3523909632536</v>
      </c>
      <c r="E673" s="180">
        <f>(E623/E612)*SUM(C673:D673)</f>
        <v>8393.8045786524817</v>
      </c>
      <c r="F673" s="180">
        <f>(F624/F612)*H64</f>
        <v>275.79642291230914</v>
      </c>
      <c r="G673" s="180">
        <f>(G625/G612)*H77</f>
        <v>0</v>
      </c>
      <c r="H673" s="180">
        <f>(H628/H612)*H60</f>
        <v>112.88551298653726</v>
      </c>
      <c r="I673" s="180">
        <f>(I629/I612)*H78</f>
        <v>986.2871716898029</v>
      </c>
      <c r="J673" s="180">
        <f>(J630/J612)*H79</f>
        <v>0</v>
      </c>
      <c r="K673" s="180">
        <f>(K644/K612)*H75</f>
        <v>0</v>
      </c>
      <c r="L673" s="180">
        <f>(L647/L612)*H80</f>
        <v>701.07600027783076</v>
      </c>
      <c r="M673" s="180">
        <f t="shared" si="20"/>
        <v>13768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22865094.010000002</v>
      </c>
      <c r="D681" s="180">
        <f>(D615/D612)*P76</f>
        <v>3237683.9353194651</v>
      </c>
      <c r="E681" s="180">
        <f>(E623/E612)*SUM(C681:D681)</f>
        <v>13993225.282636462</v>
      </c>
      <c r="F681" s="180">
        <f>(F624/F612)*P64</f>
        <v>251646.98035513246</v>
      </c>
      <c r="G681" s="180">
        <f>(G625/G612)*P77</f>
        <v>0</v>
      </c>
      <c r="H681" s="180">
        <f>(H628/H612)*P60</f>
        <v>319522.4445083937</v>
      </c>
      <c r="I681" s="180">
        <f>(I629/I612)*P78</f>
        <v>968145.83552098158</v>
      </c>
      <c r="J681" s="180">
        <f>(J630/J612)*P79</f>
        <v>0</v>
      </c>
      <c r="K681" s="180">
        <f>(K644/K612)*P75</f>
        <v>5144731.3920878032</v>
      </c>
      <c r="L681" s="180">
        <f>(L647/L612)*P80</f>
        <v>1254575.502497178</v>
      </c>
      <c r="M681" s="180">
        <f t="shared" si="20"/>
        <v>25169531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7281977.9200000018</v>
      </c>
      <c r="D682" s="180">
        <f>(D615/D612)*Q76</f>
        <v>964155.75667453941</v>
      </c>
      <c r="E682" s="180">
        <f>(E623/E612)*SUM(C682:D682)</f>
        <v>4420602.5308939554</v>
      </c>
      <c r="F682" s="180">
        <f>(F624/F612)*Q64</f>
        <v>12606.653094829377</v>
      </c>
      <c r="G682" s="180">
        <f>(G625/G612)*Q77</f>
        <v>0</v>
      </c>
      <c r="H682" s="180">
        <f>(H628/H612)*Q60</f>
        <v>121126.1554345545</v>
      </c>
      <c r="I682" s="180">
        <f>(I629/I612)*Q78</f>
        <v>288305.89991667372</v>
      </c>
      <c r="J682" s="180">
        <f>(J630/J612)*Q79</f>
        <v>0</v>
      </c>
      <c r="K682" s="180">
        <f>(K644/K612)*Q75</f>
        <v>161430.60776389329</v>
      </c>
      <c r="L682" s="180">
        <f>(L647/L612)*Q80</f>
        <v>1055820.4564184132</v>
      </c>
      <c r="M682" s="180">
        <f t="shared" si="20"/>
        <v>7024048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5120672.1400000006</v>
      </c>
      <c r="D683" s="180">
        <f>(D615/D612)*R76</f>
        <v>50446.830304523268</v>
      </c>
      <c r="E683" s="180">
        <f>(E623/E612)*SUM(C683:D683)</f>
        <v>2772142.9828797742</v>
      </c>
      <c r="F683" s="180">
        <f>(F624/F612)*R64</f>
        <v>82747.81350244135</v>
      </c>
      <c r="G683" s="180">
        <f>(G625/G612)*R77</f>
        <v>0</v>
      </c>
      <c r="H683" s="180">
        <f>(H628/H612)*R60</f>
        <v>42557.838395924548</v>
      </c>
      <c r="I683" s="180">
        <f>(I629/I612)*R78</f>
        <v>15084.82287037656</v>
      </c>
      <c r="J683" s="180">
        <f>(J630/J612)*R79</f>
        <v>0</v>
      </c>
      <c r="K683" s="180">
        <f>(K644/K612)*R75</f>
        <v>1365317.0177327632</v>
      </c>
      <c r="L683" s="180">
        <f>(L647/L612)*R80</f>
        <v>0</v>
      </c>
      <c r="M683" s="180">
        <f t="shared" si="20"/>
        <v>4328297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34942139.530000009</v>
      </c>
      <c r="D684" s="180">
        <f>(D615/D612)*S76</f>
        <v>0</v>
      </c>
      <c r="E684" s="180">
        <f>(E623/E612)*SUM(C684:D684)</f>
        <v>18731846.523189005</v>
      </c>
      <c r="F684" s="180">
        <f>(F624/F612)*S64</f>
        <v>1312786.2747533571</v>
      </c>
      <c r="G684" s="180">
        <f>(G625/G612)*S77</f>
        <v>0</v>
      </c>
      <c r="H684" s="180">
        <f>(H628/H612)*S60</f>
        <v>56.442756493268632</v>
      </c>
      <c r="I684" s="180">
        <f>(I629/I612)*S78</f>
        <v>0</v>
      </c>
      <c r="J684" s="180">
        <f>(J630/J612)*S79</f>
        <v>0</v>
      </c>
      <c r="K684" s="180">
        <f>(K644/K612)*S75</f>
        <v>1334044.7432722759</v>
      </c>
      <c r="L684" s="180">
        <f>(L647/L612)*S80</f>
        <v>0</v>
      </c>
      <c r="M684" s="180">
        <f t="shared" si="20"/>
        <v>21378734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2038162.0500000003</v>
      </c>
      <c r="D685" s="180">
        <f>(D615/D612)*T76</f>
        <v>274530.68681897444</v>
      </c>
      <c r="E685" s="180">
        <f>(E623/E612)*SUM(C685:D685)</f>
        <v>1239792.5823687238</v>
      </c>
      <c r="F685" s="180">
        <f>(F624/F612)*T64</f>
        <v>15386.394116488433</v>
      </c>
      <c r="G685" s="180">
        <f>(G625/G612)*T77</f>
        <v>0</v>
      </c>
      <c r="H685" s="180">
        <f>(H628/H612)*T60</f>
        <v>33047.233926808789</v>
      </c>
      <c r="I685" s="180">
        <f>(I629/I612)*T78</f>
        <v>82091.317891497529</v>
      </c>
      <c r="J685" s="180">
        <f>(J630/J612)*T79</f>
        <v>0</v>
      </c>
      <c r="K685" s="180">
        <f>(K644/K612)*T75</f>
        <v>57263.6806444834</v>
      </c>
      <c r="L685" s="180">
        <f>(L647/L612)*T80</f>
        <v>328804.64413030265</v>
      </c>
      <c r="M685" s="180">
        <f t="shared" si="20"/>
        <v>2030917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10203593.42</v>
      </c>
      <c r="D686" s="180">
        <f>(D615/D612)*U76</f>
        <v>148507.50020380222</v>
      </c>
      <c r="E686" s="180">
        <f>(E623/E612)*SUM(C686:D686)</f>
        <v>5549573.3300284613</v>
      </c>
      <c r="F686" s="180">
        <f>(F624/F612)*U64</f>
        <v>90753.513320146885</v>
      </c>
      <c r="G686" s="180">
        <f>(G625/G612)*U77</f>
        <v>0</v>
      </c>
      <c r="H686" s="180">
        <f>(H628/H612)*U60</f>
        <v>8381.7493392503911</v>
      </c>
      <c r="I686" s="180">
        <f>(I629/I612)*U78</f>
        <v>44407.33584198849</v>
      </c>
      <c r="J686" s="180">
        <f>(J630/J612)*U79</f>
        <v>0</v>
      </c>
      <c r="K686" s="180">
        <f>(K644/K612)*U75</f>
        <v>926670.77271718951</v>
      </c>
      <c r="L686" s="180">
        <f>(L647/L612)*U80</f>
        <v>0</v>
      </c>
      <c r="M686" s="180">
        <f t="shared" si="20"/>
        <v>6768294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35082112.370000012</v>
      </c>
      <c r="D687" s="180">
        <f>(D615/D612)*V76</f>
        <v>2364975.8150733211</v>
      </c>
      <c r="E687" s="180">
        <f>(E623/E612)*SUM(C687:D687)</f>
        <v>20074704.012353811</v>
      </c>
      <c r="F687" s="180">
        <f>(F624/F612)*V64</f>
        <v>704609.6361977465</v>
      </c>
      <c r="G687" s="180">
        <f>(G625/G612)*V77</f>
        <v>0</v>
      </c>
      <c r="H687" s="180">
        <f>(H628/H612)*V60</f>
        <v>261753.28323753332</v>
      </c>
      <c r="I687" s="180">
        <f>(I629/I612)*V78</f>
        <v>707184.99155945354</v>
      </c>
      <c r="J687" s="180">
        <f>(J630/J612)*V79</f>
        <v>0</v>
      </c>
      <c r="K687" s="180">
        <f>(K644/K612)*V75</f>
        <v>4687539.9644980421</v>
      </c>
      <c r="L687" s="180">
        <f>(L647/L612)*V80</f>
        <v>623957.64024726942</v>
      </c>
      <c r="M687" s="180">
        <f t="shared" si="20"/>
        <v>29424725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5620163.1000000006</v>
      </c>
      <c r="D688" s="180">
        <f>(D615/D612)*W76</f>
        <v>426393.68902868399</v>
      </c>
      <c r="E688" s="180">
        <f>(E623/E612)*SUM(C688:D688)</f>
        <v>3241449.3013110524</v>
      </c>
      <c r="F688" s="180">
        <f>(F624/F612)*W64</f>
        <v>25723.075249131205</v>
      </c>
      <c r="G688" s="180">
        <f>(G625/G612)*W77</f>
        <v>0</v>
      </c>
      <c r="H688" s="180">
        <f>(H628/H612)*W60</f>
        <v>56245.20684554219</v>
      </c>
      <c r="I688" s="180">
        <f>(I629/I612)*W78</f>
        <v>127502.03002283371</v>
      </c>
      <c r="J688" s="180">
        <f>(J630/J612)*W79</f>
        <v>0</v>
      </c>
      <c r="K688" s="180">
        <f>(K644/K612)*W75</f>
        <v>462814.8625649442</v>
      </c>
      <c r="L688" s="180">
        <f>(L647/L612)*W80</f>
        <v>59941.998023754531</v>
      </c>
      <c r="M688" s="180">
        <f t="shared" si="20"/>
        <v>4400070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2187688.0599999996</v>
      </c>
      <c r="D689" s="180">
        <f>(D615/D612)*X76</f>
        <v>128235.69556371796</v>
      </c>
      <c r="E689" s="180">
        <f>(E623/E612)*SUM(C689:D689)</f>
        <v>1241524.6728489907</v>
      </c>
      <c r="F689" s="180">
        <f>(F624/F612)*X64</f>
        <v>8328.0777449921188</v>
      </c>
      <c r="G689" s="180">
        <f>(G625/G612)*X77</f>
        <v>0</v>
      </c>
      <c r="H689" s="180">
        <f>(H628/H612)*X60</f>
        <v>29491.340267732863</v>
      </c>
      <c r="I689" s="180">
        <f>(I629/I612)*X78</f>
        <v>38345.575758895036</v>
      </c>
      <c r="J689" s="180">
        <f>(J630/J612)*X79</f>
        <v>0</v>
      </c>
      <c r="K689" s="180">
        <f>(K644/K612)*X75</f>
        <v>415340.87911860726</v>
      </c>
      <c r="L689" s="180">
        <f>(L647/L612)*X80</f>
        <v>12619.368005000953</v>
      </c>
      <c r="M689" s="180">
        <f t="shared" si="20"/>
        <v>1873886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17805155.269999996</v>
      </c>
      <c r="D690" s="180">
        <f>(D615/D612)*Y76</f>
        <v>2374699.423249681</v>
      </c>
      <c r="E690" s="180">
        <f>(E623/E612)*SUM(C690:D690)</f>
        <v>10818053.675553169</v>
      </c>
      <c r="F690" s="180">
        <f>(F624/F612)*Y64</f>
        <v>351981.99383413809</v>
      </c>
      <c r="G690" s="180">
        <f>(G625/G612)*Y77</f>
        <v>0</v>
      </c>
      <c r="H690" s="180">
        <f>(H628/H612)*Y60</f>
        <v>144098.35732731482</v>
      </c>
      <c r="I690" s="180">
        <f>(I629/I612)*Y78</f>
        <v>710092.58567618812</v>
      </c>
      <c r="J690" s="180">
        <f>(J630/J612)*Y79</f>
        <v>0</v>
      </c>
      <c r="K690" s="180">
        <f>(K644/K612)*Y75</f>
        <v>2454860.0458800802</v>
      </c>
      <c r="L690" s="180">
        <f>(L647/L612)*Y80</f>
        <v>278677.71011043771</v>
      </c>
      <c r="M690" s="180">
        <f t="shared" si="20"/>
        <v>17132464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15984170.750000002</v>
      </c>
      <c r="D691" s="180">
        <f>(D615/D612)*Z76</f>
        <v>0</v>
      </c>
      <c r="E691" s="180">
        <f>(E623/E612)*SUM(C691:D691)</f>
        <v>8568823.6987429503</v>
      </c>
      <c r="F691" s="180">
        <f>(F624/F612)*Z64</f>
        <v>838.71320085563104</v>
      </c>
      <c r="G691" s="180">
        <f>(G625/G612)*Z77</f>
        <v>0</v>
      </c>
      <c r="H691" s="180">
        <f>(H628/H612)*Z60</f>
        <v>47863.457506291794</v>
      </c>
      <c r="I691" s="180">
        <f>(I629/I612)*Z78</f>
        <v>0</v>
      </c>
      <c r="J691" s="180">
        <f>(J630/J612)*Z79</f>
        <v>0</v>
      </c>
      <c r="K691" s="180">
        <f>(K644/K612)*Z75</f>
        <v>511572.99245017691</v>
      </c>
      <c r="L691" s="180">
        <f>(L647/L612)*Z80</f>
        <v>84129.120033339685</v>
      </c>
      <c r="M691" s="180">
        <f t="shared" si="20"/>
        <v>9213228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1011213.3</v>
      </c>
      <c r="D692" s="180">
        <f>(D615/D612)*AA76</f>
        <v>142849.68271158027</v>
      </c>
      <c r="E692" s="180">
        <f>(E623/E612)*SUM(C692:D692)</f>
        <v>618672.20957339706</v>
      </c>
      <c r="F692" s="180">
        <f>(F624/F612)*AA64</f>
        <v>14711.791132800941</v>
      </c>
      <c r="G692" s="180">
        <f>(G625/G612)*AA77</f>
        <v>0</v>
      </c>
      <c r="H692" s="180">
        <f>(H628/H612)*AA60</f>
        <v>7281.1155876316543</v>
      </c>
      <c r="I692" s="180">
        <f>(I629/I612)*AA78</f>
        <v>42715.511515506805</v>
      </c>
      <c r="J692" s="180">
        <f>(J630/J612)*AA79</f>
        <v>0</v>
      </c>
      <c r="K692" s="180">
        <f>(K644/K612)*AA75</f>
        <v>84509.886951207009</v>
      </c>
      <c r="L692" s="180">
        <f>(L647/L612)*AA80</f>
        <v>0</v>
      </c>
      <c r="M692" s="180">
        <f t="shared" si="20"/>
        <v>910740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16235395.319999997</v>
      </c>
      <c r="D693" s="180">
        <f>(D615/D612)*AB76</f>
        <v>498287.97418102284</v>
      </c>
      <c r="E693" s="180">
        <f>(E623/E612)*SUM(C693:D693)</f>
        <v>8970623.7640408892</v>
      </c>
      <c r="F693" s="180">
        <f>(F624/F612)*AB64</f>
        <v>410940.4098067779</v>
      </c>
      <c r="G693" s="180">
        <f>(G625/G612)*AB77</f>
        <v>0</v>
      </c>
      <c r="H693" s="180">
        <f>(H628/H612)*AB60</f>
        <v>100919.64860996431</v>
      </c>
      <c r="I693" s="180">
        <f>(I629/I612)*AB78</f>
        <v>149000.16083439696</v>
      </c>
      <c r="J693" s="180">
        <f>(J630/J612)*AB79</f>
        <v>0</v>
      </c>
      <c r="K693" s="180">
        <f>(K644/K612)*AB75</f>
        <v>1382468.1836761469</v>
      </c>
      <c r="L693" s="180">
        <f>(L647/L612)*AB80</f>
        <v>350.53800013891538</v>
      </c>
      <c r="M693" s="180">
        <f t="shared" si="20"/>
        <v>11512591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6788705.4000000013</v>
      </c>
      <c r="D694" s="180">
        <f>(D615/D612)*AC76</f>
        <v>958293.83349050884</v>
      </c>
      <c r="E694" s="180">
        <f>(E623/E612)*SUM(C694:D694)</f>
        <v>4153025.6191787082</v>
      </c>
      <c r="F694" s="180">
        <f>(F624/F612)*AC64</f>
        <v>29913.511876242796</v>
      </c>
      <c r="G694" s="180">
        <f>(G625/G612)*AC77</f>
        <v>0</v>
      </c>
      <c r="H694" s="180">
        <f>(H628/H612)*AC60</f>
        <v>127673.51518777365</v>
      </c>
      <c r="I694" s="180">
        <f>(I629/I612)*AC78</f>
        <v>286553.04304980877</v>
      </c>
      <c r="J694" s="180">
        <f>(J630/J612)*AC79</f>
        <v>0</v>
      </c>
      <c r="K694" s="180">
        <f>(K644/K612)*AC75</f>
        <v>868594.6599896556</v>
      </c>
      <c r="L694" s="180">
        <f>(L647/L612)*AC80</f>
        <v>0</v>
      </c>
      <c r="M694" s="180">
        <f t="shared" si="20"/>
        <v>6424054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539049.93000000005</v>
      </c>
      <c r="D695" s="180">
        <f>(D615/D612)*AD76</f>
        <v>66367.095578962253</v>
      </c>
      <c r="E695" s="180">
        <f>(E623/E612)*SUM(C695:D695)</f>
        <v>324553.07425963768</v>
      </c>
      <c r="F695" s="180">
        <f>(F624/F612)*AD64</f>
        <v>1611.3715455137624</v>
      </c>
      <c r="G695" s="180">
        <f>(G625/G612)*AD77</f>
        <v>0</v>
      </c>
      <c r="H695" s="180">
        <f>(H628/H612)*AD60</f>
        <v>8409.9707174970263</v>
      </c>
      <c r="I695" s="180">
        <f>(I629/I612)*AD78</f>
        <v>19845.367393483804</v>
      </c>
      <c r="J695" s="180">
        <f>(J630/J612)*AD79</f>
        <v>0</v>
      </c>
      <c r="K695" s="180">
        <f>(K644/K612)*AD75</f>
        <v>62161.992179345085</v>
      </c>
      <c r="L695" s="180">
        <f>(L647/L612)*AD80</f>
        <v>104109.78604125787</v>
      </c>
      <c r="M695" s="180">
        <f t="shared" si="20"/>
        <v>587059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5027412.709999999</v>
      </c>
      <c r="D696" s="180">
        <f>(D615/D612)*AE76</f>
        <v>512771.33341004001</v>
      </c>
      <c r="E696" s="180">
        <f>(E623/E612)*SUM(C696:D696)</f>
        <v>2969992.0670935949</v>
      </c>
      <c r="F696" s="180">
        <f>(F624/F612)*AE64</f>
        <v>1002.6289892649007</v>
      </c>
      <c r="G696" s="180">
        <f>(G625/G612)*AE77</f>
        <v>0</v>
      </c>
      <c r="H696" s="180">
        <f>(H628/H612)*AE60</f>
        <v>122255.01056441986</v>
      </c>
      <c r="I696" s="180">
        <f>(I629/I612)*AE78</f>
        <v>153331.03568260654</v>
      </c>
      <c r="J696" s="180">
        <f>(J630/J612)*AE79</f>
        <v>0</v>
      </c>
      <c r="K696" s="180">
        <f>(K644/K612)*AE75</f>
        <v>282357.3921625361</v>
      </c>
      <c r="L696" s="180">
        <f>(L647/L612)*AE80</f>
        <v>0</v>
      </c>
      <c r="M696" s="180">
        <f t="shared" si="20"/>
        <v>4041709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7582600.6500000004</v>
      </c>
      <c r="D698" s="180">
        <f>(D615/D612)*AG76</f>
        <v>835168.95127905777</v>
      </c>
      <c r="E698" s="180">
        <f>(E623/E612)*SUM(C698:D698)</f>
        <v>4512613.4335118998</v>
      </c>
      <c r="F698" s="180">
        <f>(F624/F612)*AG64</f>
        <v>21850.235685003252</v>
      </c>
      <c r="G698" s="180">
        <f>(G625/G612)*AG77</f>
        <v>0</v>
      </c>
      <c r="H698" s="180">
        <f>(H628/H612)*AG60</f>
        <v>146102.07518282588</v>
      </c>
      <c r="I698" s="180">
        <f>(I629/I612)*AG78</f>
        <v>249735.72414426034</v>
      </c>
      <c r="J698" s="180">
        <f>(J630/J612)*AG79</f>
        <v>0</v>
      </c>
      <c r="K698" s="180">
        <f>(K644/K612)*AG75</f>
        <v>915818.10027880769</v>
      </c>
      <c r="L698" s="180">
        <f>(L647/L612)*AG80</f>
        <v>965381.65238257288</v>
      </c>
      <c r="M698" s="180">
        <f t="shared" si="20"/>
        <v>7646670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2809375.79</v>
      </c>
      <c r="D701" s="180">
        <f>(D615/D612)*AJ76</f>
        <v>205404.07875829772</v>
      </c>
      <c r="E701" s="180">
        <f>(E623/E612)*SUM(C701:D701)</f>
        <v>1616168.7453138134</v>
      </c>
      <c r="F701" s="180">
        <f>(F624/F612)*AJ64</f>
        <v>17894.479970644814</v>
      </c>
      <c r="G701" s="180">
        <f>(G625/G612)*AJ77</f>
        <v>0</v>
      </c>
      <c r="H701" s="180">
        <f>(H628/H612)*AJ60</f>
        <v>17779.468295379622</v>
      </c>
      <c r="I701" s="180">
        <f>(I629/I612)*AJ78</f>
        <v>61420.789496936435</v>
      </c>
      <c r="J701" s="180">
        <f>(J630/J612)*AJ79</f>
        <v>0</v>
      </c>
      <c r="K701" s="180">
        <f>(K644/K612)*AJ75</f>
        <v>214746.52785717801</v>
      </c>
      <c r="L701" s="180">
        <f>(L647/L612)*AJ80</f>
        <v>103058.17204084112</v>
      </c>
      <c r="M701" s="180">
        <f t="shared" si="20"/>
        <v>2236472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1628846.4800000004</v>
      </c>
      <c r="D702" s="180">
        <f>(D615/D612)*AK76</f>
        <v>0</v>
      </c>
      <c r="E702" s="180">
        <f>(E623/E612)*SUM(C702:D702)</f>
        <v>873195.02135811688</v>
      </c>
      <c r="F702" s="180">
        <f>(F624/F612)*AK64</f>
        <v>149.81584567783185</v>
      </c>
      <c r="G702" s="180">
        <f>(G625/G612)*AK77</f>
        <v>0</v>
      </c>
      <c r="H702" s="180">
        <f>(H628/H612)*AK60</f>
        <v>42755.388043650986</v>
      </c>
      <c r="I702" s="180">
        <f>(I629/I612)*AK78</f>
        <v>0</v>
      </c>
      <c r="J702" s="180">
        <f>(J630/J612)*AK79</f>
        <v>0</v>
      </c>
      <c r="K702" s="180">
        <f>(K644/K612)*AK75</f>
        <v>210525.81831604912</v>
      </c>
      <c r="L702" s="180">
        <f>(L647/L612)*AK80</f>
        <v>0</v>
      </c>
      <c r="M702" s="180">
        <f t="shared" si="20"/>
        <v>1126626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619179.6</v>
      </c>
      <c r="D703" s="180">
        <f>(D615/D612)*AL76</f>
        <v>0</v>
      </c>
      <c r="E703" s="180">
        <f>(E623/E612)*SUM(C703:D703)</f>
        <v>331930.94050613663</v>
      </c>
      <c r="F703" s="180">
        <f>(F624/F612)*AL64</f>
        <v>67.61684438134624</v>
      </c>
      <c r="G703" s="180">
        <f>(G625/G612)*AL77</f>
        <v>0</v>
      </c>
      <c r="H703" s="180">
        <f>(H628/H612)*AL60</f>
        <v>15775.750439868583</v>
      </c>
      <c r="I703" s="180">
        <f>(I629/I612)*AL78</f>
        <v>0</v>
      </c>
      <c r="J703" s="180">
        <f>(J630/J612)*AL79</f>
        <v>0</v>
      </c>
      <c r="K703" s="180">
        <f>(K644/K612)*AL75</f>
        <v>73682.799854529745</v>
      </c>
      <c r="L703" s="180">
        <f>(L647/L612)*AL80</f>
        <v>0</v>
      </c>
      <c r="M703" s="180">
        <f t="shared" si="20"/>
        <v>421457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784.75</v>
      </c>
      <c r="D710" s="180">
        <f>(D615/D612)*AS76</f>
        <v>0</v>
      </c>
      <c r="E710" s="180">
        <f>(E623/E612)*SUM(C710:D710)</f>
        <v>420.69022552130389</v>
      </c>
      <c r="F710" s="180">
        <f>(F624/F612)*AS64</f>
        <v>0</v>
      </c>
      <c r="G710" s="180">
        <f>(G625/G612)*AS77</f>
        <v>0</v>
      </c>
      <c r="H710" s="180">
        <f>(H628/H612)*AS60</f>
        <v>28.221378246634316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350.53800013891538</v>
      </c>
      <c r="M710" s="180">
        <f t="shared" si="20"/>
        <v>799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36.529614084174298</v>
      </c>
      <c r="L713" s="180">
        <f>(L647/L612)*AV80</f>
        <v>0</v>
      </c>
      <c r="M713" s="180">
        <f t="shared" si="20"/>
        <v>37</v>
      </c>
      <c r="N713" s="199" t="s">
        <v>741</v>
      </c>
    </row>
    <row r="715" spans="1:15" ht="12.6" customHeight="1" x14ac:dyDescent="0.25">
      <c r="C715" s="180">
        <f>SUM(C614:C647)+SUM(C668:C713)</f>
        <v>496243465.63530105</v>
      </c>
      <c r="D715" s="180">
        <f>SUM(D616:D647)+SUM(D668:D713)</f>
        <v>34129105.390000001</v>
      </c>
      <c r="E715" s="180">
        <f>SUM(E624:E647)+SUM(E668:E713)</f>
        <v>173185506.051373</v>
      </c>
      <c r="F715" s="180">
        <f>SUM(F625:F648)+SUM(F668:F713)</f>
        <v>3629960.4099916378</v>
      </c>
      <c r="G715" s="180">
        <f>SUM(G626:G647)+SUM(G668:G713)</f>
        <v>5863627.7872393383</v>
      </c>
      <c r="H715" s="180">
        <f>SUM(H629:H647)+SUM(H668:H713)</f>
        <v>3573729.5701277973</v>
      </c>
      <c r="I715" s="180">
        <f>SUM(I630:I647)+SUM(I668:I713)</f>
        <v>6986951.0965814786</v>
      </c>
      <c r="J715" s="180">
        <f>SUM(J631:J647)+SUM(J668:J713)</f>
        <v>17280.59394541736</v>
      </c>
      <c r="K715" s="180">
        <f>SUM(K668:K713)</f>
        <v>25261463.515459042</v>
      </c>
      <c r="L715" s="180">
        <f>SUM(L668:L713)</f>
        <v>14889452.093900567</v>
      </c>
      <c r="M715" s="180">
        <f>SUM(M668:M713)</f>
        <v>233743234</v>
      </c>
      <c r="N715" s="198" t="s">
        <v>742</v>
      </c>
    </row>
    <row r="716" spans="1:15" ht="12.6" customHeight="1" x14ac:dyDescent="0.25">
      <c r="C716" s="180">
        <f>CE71</f>
        <v>496243465.63530105</v>
      </c>
      <c r="D716" s="180">
        <f>D615</f>
        <v>34129105.390000001</v>
      </c>
      <c r="E716" s="180">
        <f>E623</f>
        <v>173185506.051373</v>
      </c>
      <c r="F716" s="180">
        <f>F624</f>
        <v>3629960.4099916392</v>
      </c>
      <c r="G716" s="180">
        <f>G625</f>
        <v>5863627.7872393383</v>
      </c>
      <c r="H716" s="180">
        <f>H628</f>
        <v>3573729.5701277978</v>
      </c>
      <c r="I716" s="180">
        <f>I629</f>
        <v>6986951.0965814795</v>
      </c>
      <c r="J716" s="180">
        <f>J630</f>
        <v>17280.59394541736</v>
      </c>
      <c r="K716" s="180">
        <f>K644</f>
        <v>25261463.515459042</v>
      </c>
      <c r="L716" s="180">
        <f>L647</f>
        <v>14889452.093900573</v>
      </c>
      <c r="M716" s="180">
        <f>C648</f>
        <v>233743235.99530107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4" transitionEvaluation="1" transitionEntry="1" codeName="Sheet10">
    <pageSetUpPr autoPageBreaks="0" fitToPage="1"/>
  </sheetPr>
  <dimension ref="A1:CF817"/>
  <sheetViews>
    <sheetView showGridLines="0" topLeftCell="A54" zoomScale="75" workbookViewId="0">
      <selection activeCell="A54" sqref="A1:CE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9131466.589999998</v>
      </c>
      <c r="C48" s="245">
        <f>ROUND(((B48/CE61)*C61),0)</f>
        <v>1118777</v>
      </c>
      <c r="D48" s="245">
        <f>ROUND(((B48/CE61)*D61),0)</f>
        <v>0</v>
      </c>
      <c r="E48" s="195">
        <f>ROUND(((B48/CE61)*E61),0)</f>
        <v>1589314</v>
      </c>
      <c r="F48" s="195">
        <f>ROUND(((B48/CE61)*F61),0)</f>
        <v>0</v>
      </c>
      <c r="G48" s="195">
        <f>ROUND(((B48/CE61)*G61),0)</f>
        <v>248463</v>
      </c>
      <c r="H48" s="195">
        <f>ROUND(((B48/CE61)*H61),0)</f>
        <v>108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826306</v>
      </c>
      <c r="Q48" s="195">
        <f>ROUND(((B48/CE61)*Q61),0)</f>
        <v>315195</v>
      </c>
      <c r="R48" s="195">
        <f>ROUND(((B48/CE61)*R61),0)</f>
        <v>103405</v>
      </c>
      <c r="S48" s="195">
        <f>ROUND(((B48/CE61)*S61),0)</f>
        <v>0</v>
      </c>
      <c r="T48" s="195">
        <f>ROUND(((B48/CE61)*T61),0)</f>
        <v>100610</v>
      </c>
      <c r="U48" s="195">
        <f>ROUND(((B48/CE61)*U61),0)</f>
        <v>23744</v>
      </c>
      <c r="V48" s="195">
        <f>ROUND(((B48/CE61)*V61),0)</f>
        <v>752821</v>
      </c>
      <c r="W48" s="195">
        <f>ROUND(((B48/CE61)*W61),0)</f>
        <v>162774</v>
      </c>
      <c r="X48" s="195">
        <f>ROUND(((B48/CE61)*X61),0)</f>
        <v>86714</v>
      </c>
      <c r="Y48" s="195">
        <f>ROUND(((B48/CE61)*Y61),0)</f>
        <v>388767</v>
      </c>
      <c r="Z48" s="195">
        <f>ROUND(((B48/CE61)*Z61),0)</f>
        <v>130598</v>
      </c>
      <c r="AA48" s="195">
        <f>ROUND(((B48/CE61)*AA61),0)</f>
        <v>31249</v>
      </c>
      <c r="AB48" s="195">
        <f>ROUND(((B48/CE61)*AB61),0)</f>
        <v>280732</v>
      </c>
      <c r="AC48" s="195">
        <f>ROUND(((B48/CE61)*AC61),0)</f>
        <v>307520</v>
      </c>
      <c r="AD48" s="195">
        <f>ROUND(((B48/CE61)*AD61),0)</f>
        <v>18049</v>
      </c>
      <c r="AE48" s="195">
        <f>ROUND(((B48/CE61)*AE61),0)</f>
        <v>298330</v>
      </c>
      <c r="AF48" s="195">
        <f>ROUND(((B48/CE61)*AF61),0)</f>
        <v>0</v>
      </c>
      <c r="AG48" s="195">
        <f>ROUND(((B48/CE61)*AG61),0)</f>
        <v>330979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53914</v>
      </c>
      <c r="AK48" s="195">
        <f>ROUND(((B48/CE61)*AK61),0)</f>
        <v>98158</v>
      </c>
      <c r="AL48" s="195">
        <f>ROUND(((B48/CE61)*AL61),0)</f>
        <v>36844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-20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3180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171671</v>
      </c>
      <c r="AZ48" s="195">
        <f>ROUND(((B48/CE61)*AZ61),0)</f>
        <v>82764</v>
      </c>
      <c r="BA48" s="195">
        <f>ROUND(((B48/CE61)*BA61),0)</f>
        <v>5270</v>
      </c>
      <c r="BB48" s="195">
        <f>ROUND(((B48/CE61)*BB61),0)</f>
        <v>223935</v>
      </c>
      <c r="BC48" s="195">
        <f>ROUND(((B48/CE61)*BC61),0)</f>
        <v>48299</v>
      </c>
      <c r="BD48" s="195">
        <f>ROUND(((B48/CE61)*BD61),0)</f>
        <v>13136</v>
      </c>
      <c r="BE48" s="195">
        <f>ROUND(((B48/CE61)*BE61),0)</f>
        <v>143960</v>
      </c>
      <c r="BF48" s="195">
        <f>ROUND(((B48/CE61)*BF61),0)</f>
        <v>197611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-139</v>
      </c>
      <c r="BM48" s="195">
        <f>ROUND(((B48/CE61)*BM61),0)</f>
        <v>0</v>
      </c>
      <c r="BN48" s="195">
        <f>ROUND(((B48/CE61)*BN61),0)</f>
        <v>150278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6702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168067</v>
      </c>
      <c r="BX48" s="195">
        <f>ROUND(((B48/CE61)*BX61),0)</f>
        <v>0</v>
      </c>
      <c r="BY48" s="195">
        <f>ROUND(((B48/CE61)*BY61),0)</f>
        <v>50922</v>
      </c>
      <c r="BZ48" s="195">
        <f>ROUND(((B48/CE61)*BZ61),0)</f>
        <v>0</v>
      </c>
      <c r="CA48" s="195">
        <f>ROUND(((B48/CE61)*CA61),0)</f>
        <v>419918</v>
      </c>
      <c r="CB48" s="195">
        <f>ROUND(((B48/CE61)*CB61),0)</f>
        <v>0</v>
      </c>
      <c r="CC48" s="195">
        <f>ROUND(((B48/CE61)*CC61),0)</f>
        <v>142542</v>
      </c>
      <c r="CD48" s="195"/>
      <c r="CE48" s="195">
        <f>SUM(C48:CD48)</f>
        <v>9131467</v>
      </c>
    </row>
    <row r="49" spans="1:84" ht="12.6" customHeight="1" x14ac:dyDescent="0.25">
      <c r="A49" s="175" t="s">
        <v>206</v>
      </c>
      <c r="B49" s="195">
        <f>B47+B48</f>
        <v>9131466.589999998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22156205.789999984</v>
      </c>
      <c r="C52" s="195">
        <f>ROUND((B52/(CE76+CF76)*C76),0)</f>
        <v>1234652</v>
      </c>
      <c r="D52" s="195">
        <f>ROUND((B52/(CE76+CF76)*D76),0)</f>
        <v>0</v>
      </c>
      <c r="E52" s="195">
        <f>ROUND((B52/(CE76+CF76)*E76),0)</f>
        <v>1802624</v>
      </c>
      <c r="F52" s="195">
        <f>ROUND((B52/(CE76+CF76)*F76),0)</f>
        <v>0</v>
      </c>
      <c r="G52" s="195">
        <f>ROUND((B52/(CE76+CF76)*G76),0)</f>
        <v>433052</v>
      </c>
      <c r="H52" s="195">
        <f>ROUND((B52/(CE76+CF76)*H76),0)</f>
        <v>1292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1267988</v>
      </c>
      <c r="Q52" s="195">
        <f>ROUND((B52/(CE76+CF76)*Q76),0)</f>
        <v>377596</v>
      </c>
      <c r="R52" s="195">
        <f>ROUND((B52/(CE76+CF76)*R76),0)</f>
        <v>19757</v>
      </c>
      <c r="S52" s="195">
        <f>ROUND((B52/(CE76+CF76)*S76),0)</f>
        <v>0</v>
      </c>
      <c r="T52" s="195">
        <f>ROUND((B52/(CE76+CF76)*T76),0)</f>
        <v>107516</v>
      </c>
      <c r="U52" s="195">
        <f>ROUND((B52/(CE76+CF76)*U76),0)</f>
        <v>58161</v>
      </c>
      <c r="V52" s="195">
        <f>ROUND((B52/(CE76+CF76)*V76),0)</f>
        <v>926205</v>
      </c>
      <c r="W52" s="195">
        <f>ROUND((B52/(CE76+CF76)*W76),0)</f>
        <v>166990</v>
      </c>
      <c r="X52" s="195">
        <f>ROUND((B52/(CE76+CF76)*X76),0)</f>
        <v>50221</v>
      </c>
      <c r="Y52" s="195">
        <f>ROUND((B52/(CE76+CF76)*Y76),0)</f>
        <v>930014</v>
      </c>
      <c r="Z52" s="195">
        <f>ROUND((B52/(CE76+CF76)*Z76),0)</f>
        <v>0</v>
      </c>
      <c r="AA52" s="195">
        <f>ROUND((B52/(CE76+CF76)*AA76),0)</f>
        <v>55945</v>
      </c>
      <c r="AB52" s="195">
        <f>ROUND((B52/(CE76+CF76)*AB76),0)</f>
        <v>195147</v>
      </c>
      <c r="AC52" s="195">
        <f>ROUND((B52/(CE76+CF76)*AC76),0)</f>
        <v>375301</v>
      </c>
      <c r="AD52" s="195">
        <f>ROUND((B52/(CE76+CF76)*AD76),0)</f>
        <v>25992</v>
      </c>
      <c r="AE52" s="195">
        <f>ROUND((B52/(CE76+CF76)*AE76),0)</f>
        <v>200819</v>
      </c>
      <c r="AF52" s="195">
        <f>ROUND((B52/(CE76+CF76)*AF76),0)</f>
        <v>0</v>
      </c>
      <c r="AG52" s="195">
        <f>ROUND((B52/(CE76+CF76)*AG76),0)</f>
        <v>327081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80443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71088</v>
      </c>
      <c r="AZ52" s="195">
        <f>ROUND((B52/(CE76+CF76)*AZ76),0)</f>
        <v>523861</v>
      </c>
      <c r="BA52" s="195">
        <f>ROUND((B52/(CE76+CF76)*BA76),0)</f>
        <v>0</v>
      </c>
      <c r="BB52" s="195">
        <f>ROUND((B52/(CE76+CF76)*BB76),0)</f>
        <v>8652</v>
      </c>
      <c r="BC52" s="195">
        <f>ROUND((B52/(CE76+CF76)*BC76),0)</f>
        <v>0</v>
      </c>
      <c r="BD52" s="195">
        <f>ROUND((B52/(CE76+CF76)*BD76),0)</f>
        <v>577737</v>
      </c>
      <c r="BE52" s="195">
        <f>ROUND((B52/(CE76+CF76)*BE76),0)</f>
        <v>8790080</v>
      </c>
      <c r="BF52" s="195">
        <f>ROUND((B52/(CE76+CF76)*BF76),0)</f>
        <v>141514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66180</v>
      </c>
      <c r="BM52" s="195">
        <f>ROUND((B52/(CE76+CF76)*BM76),0)</f>
        <v>0</v>
      </c>
      <c r="BN52" s="195">
        <f>ROUND((B52/(CE76+CF76)*BN76),0)</f>
        <v>448901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59890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207345</v>
      </c>
      <c r="BX52" s="195">
        <f>ROUND((B52/(CE76+CF76)*BX76),0)</f>
        <v>0</v>
      </c>
      <c r="BY52" s="195">
        <f>ROUND((B52/(CE76+CF76)*BY76),0)</f>
        <v>4834</v>
      </c>
      <c r="BZ52" s="195">
        <f>ROUND((B52/(CE76+CF76)*BZ76),0)</f>
        <v>0</v>
      </c>
      <c r="CA52" s="195">
        <f>ROUND((B52/(CE76+CF76)*CA76),0)</f>
        <v>167166</v>
      </c>
      <c r="CB52" s="195">
        <f>ROUND((B52/(CE76+CF76)*CB76),0)</f>
        <v>0</v>
      </c>
      <c r="CC52" s="195">
        <f>ROUND((B52/(CE76+CF76)*CC76),0)</f>
        <v>2452162</v>
      </c>
      <c r="CD52" s="195"/>
      <c r="CE52" s="195">
        <f>SUM(C52:CD52)</f>
        <v>22156206</v>
      </c>
    </row>
    <row r="53" spans="1:84" ht="12.6" customHeight="1" x14ac:dyDescent="0.25">
      <c r="A53" s="175" t="s">
        <v>206</v>
      </c>
      <c r="B53" s="195">
        <f>B51+B52</f>
        <v>22156205.789999984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13299.687475132452</v>
      </c>
      <c r="D59" s="184">
        <v>0</v>
      </c>
      <c r="E59" s="184">
        <v>41384.31252486755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231214.5</v>
      </c>
      <c r="AZ59" s="185">
        <v>0</v>
      </c>
      <c r="BA59" s="248"/>
      <c r="BB59" s="248"/>
      <c r="BC59" s="248"/>
      <c r="BD59" s="248"/>
      <c r="BE59" s="185">
        <v>745880.32741499983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164.2</v>
      </c>
      <c r="D60" s="187">
        <v>0</v>
      </c>
      <c r="E60" s="187">
        <v>258.52999999999992</v>
      </c>
      <c r="F60" s="223">
        <v>0</v>
      </c>
      <c r="G60" s="187">
        <v>37.690000000000005</v>
      </c>
      <c r="H60" s="187">
        <v>0.02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113.30000000000001</v>
      </c>
      <c r="Q60" s="221">
        <v>41.64</v>
      </c>
      <c r="R60" s="221">
        <v>16.8</v>
      </c>
      <c r="S60" s="221">
        <v>0</v>
      </c>
      <c r="T60" s="221">
        <v>12.420000000000002</v>
      </c>
      <c r="U60" s="221">
        <v>3.2600000000000002</v>
      </c>
      <c r="V60" s="221">
        <v>97.749999999999986</v>
      </c>
      <c r="W60" s="221">
        <v>20.02</v>
      </c>
      <c r="X60" s="221">
        <v>10.77</v>
      </c>
      <c r="Y60" s="221">
        <v>49.22999999999999</v>
      </c>
      <c r="Z60" s="221">
        <v>16.09</v>
      </c>
      <c r="AA60" s="221">
        <v>3.16</v>
      </c>
      <c r="AB60" s="221">
        <v>33.690000000000005</v>
      </c>
      <c r="AC60" s="221">
        <v>47.230000000000011</v>
      </c>
      <c r="AD60" s="221">
        <v>2.12</v>
      </c>
      <c r="AE60" s="221">
        <v>46.04</v>
      </c>
      <c r="AF60" s="221">
        <v>0</v>
      </c>
      <c r="AG60" s="221">
        <v>53.370000000000005</v>
      </c>
      <c r="AH60" s="221">
        <v>0</v>
      </c>
      <c r="AI60" s="221">
        <v>0</v>
      </c>
      <c r="AJ60" s="221">
        <v>6.8</v>
      </c>
      <c r="AK60" s="221">
        <v>14.76</v>
      </c>
      <c r="AL60" s="221">
        <v>5.41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0.56000000000000005</v>
      </c>
      <c r="AW60" s="221">
        <v>0</v>
      </c>
      <c r="AX60" s="221">
        <v>0</v>
      </c>
      <c r="AY60" s="221">
        <v>45.149999999999991</v>
      </c>
      <c r="AZ60" s="221">
        <v>23.500000000000004</v>
      </c>
      <c r="BA60" s="221">
        <v>1.77</v>
      </c>
      <c r="BB60" s="221">
        <v>33.06</v>
      </c>
      <c r="BC60" s="221">
        <v>13.64</v>
      </c>
      <c r="BD60" s="221">
        <v>3.06</v>
      </c>
      <c r="BE60" s="221">
        <v>30.700000000000003</v>
      </c>
      <c r="BF60" s="221">
        <v>59.429999999999993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-0.03</v>
      </c>
      <c r="BM60" s="221">
        <v>0</v>
      </c>
      <c r="BN60" s="221">
        <v>24.260000000000005</v>
      </c>
      <c r="BO60" s="221">
        <v>0</v>
      </c>
      <c r="BP60" s="221">
        <v>0</v>
      </c>
      <c r="BQ60" s="221">
        <v>0</v>
      </c>
      <c r="BR60" s="221">
        <v>0</v>
      </c>
      <c r="BS60" s="221">
        <v>1.86</v>
      </c>
      <c r="BT60" s="221">
        <v>0</v>
      </c>
      <c r="BU60" s="221">
        <v>0</v>
      </c>
      <c r="BV60" s="221">
        <v>0</v>
      </c>
      <c r="BW60" s="221">
        <v>31.009999999999991</v>
      </c>
      <c r="BX60" s="221">
        <v>0</v>
      </c>
      <c r="BY60" s="221">
        <v>5.36</v>
      </c>
      <c r="BZ60" s="221">
        <v>0</v>
      </c>
      <c r="CA60" s="221">
        <v>59.879999999999995</v>
      </c>
      <c r="CB60" s="221">
        <v>0</v>
      </c>
      <c r="CC60" s="221">
        <v>25.530000000000005</v>
      </c>
      <c r="CD60" s="249" t="s">
        <v>221</v>
      </c>
      <c r="CE60" s="251">
        <f t="shared" ref="CE60:CE70" si="0">SUM(C60:CD60)</f>
        <v>1413.0399999999997</v>
      </c>
    </row>
    <row r="61" spans="1:84" ht="12.6" customHeight="1" x14ac:dyDescent="0.25">
      <c r="A61" s="171" t="s">
        <v>235</v>
      </c>
      <c r="B61" s="175"/>
      <c r="C61" s="184">
        <v>15429123.309999997</v>
      </c>
      <c r="D61" s="184">
        <v>0</v>
      </c>
      <c r="E61" s="184">
        <v>21918328.18</v>
      </c>
      <c r="F61" s="185">
        <v>0</v>
      </c>
      <c r="G61" s="184">
        <v>3426567.9699999997</v>
      </c>
      <c r="H61" s="184">
        <v>1486.49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11395636.160000002</v>
      </c>
      <c r="Q61" s="185">
        <v>4346876.08</v>
      </c>
      <c r="R61" s="185">
        <v>1426058.7599999998</v>
      </c>
      <c r="S61" s="185">
        <v>0</v>
      </c>
      <c r="T61" s="185">
        <v>1387520.49</v>
      </c>
      <c r="U61" s="185">
        <v>327459.87</v>
      </c>
      <c r="V61" s="185">
        <v>10382203.52</v>
      </c>
      <c r="W61" s="185">
        <v>2244829.83</v>
      </c>
      <c r="X61" s="185">
        <v>1195883.5499999998</v>
      </c>
      <c r="Y61" s="185">
        <v>5361506.2200000007</v>
      </c>
      <c r="Z61" s="185">
        <v>1801088.58</v>
      </c>
      <c r="AA61" s="185">
        <v>430957.08999999991</v>
      </c>
      <c r="AB61" s="185">
        <v>3871587.7800000003</v>
      </c>
      <c r="AC61" s="185">
        <v>4241021.6999999993</v>
      </c>
      <c r="AD61" s="185">
        <v>248917.38999999998</v>
      </c>
      <c r="AE61" s="185">
        <v>4114289.3</v>
      </c>
      <c r="AF61" s="185">
        <v>0</v>
      </c>
      <c r="AG61" s="185">
        <v>4564559.08</v>
      </c>
      <c r="AH61" s="185">
        <v>0</v>
      </c>
      <c r="AI61" s="185">
        <v>0</v>
      </c>
      <c r="AJ61" s="185">
        <v>743535.15</v>
      </c>
      <c r="AK61" s="185">
        <v>1353702.8599999999</v>
      </c>
      <c r="AL61" s="185">
        <v>508124.85000000009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-270.09000000000003</v>
      </c>
      <c r="AT61" s="185">
        <v>0</v>
      </c>
      <c r="AU61" s="185">
        <v>0</v>
      </c>
      <c r="AV61" s="185">
        <v>43849.530000000006</v>
      </c>
      <c r="AW61" s="185">
        <v>0</v>
      </c>
      <c r="AX61" s="185">
        <v>0</v>
      </c>
      <c r="AY61" s="185">
        <v>2367521.4900000002</v>
      </c>
      <c r="AZ61" s="185">
        <v>1141409.19</v>
      </c>
      <c r="BA61" s="185">
        <v>72683.48</v>
      </c>
      <c r="BB61" s="185">
        <v>3088299.2500000005</v>
      </c>
      <c r="BC61" s="185">
        <v>666088.20000000007</v>
      </c>
      <c r="BD61" s="185">
        <v>181155.59999999998</v>
      </c>
      <c r="BE61" s="185">
        <v>1985355.2499999998</v>
      </c>
      <c r="BF61" s="185">
        <v>2725264.04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-1914.24</v>
      </c>
      <c r="BM61" s="185">
        <v>0</v>
      </c>
      <c r="BN61" s="185">
        <v>2072499.2999999998</v>
      </c>
      <c r="BO61" s="185">
        <v>0</v>
      </c>
      <c r="BP61" s="185">
        <v>0</v>
      </c>
      <c r="BQ61" s="185">
        <v>0</v>
      </c>
      <c r="BR61" s="185">
        <v>0</v>
      </c>
      <c r="BS61" s="185">
        <v>92430.09</v>
      </c>
      <c r="BT61" s="185">
        <v>0</v>
      </c>
      <c r="BU61" s="185">
        <v>0</v>
      </c>
      <c r="BV61" s="185">
        <v>0</v>
      </c>
      <c r="BW61" s="185">
        <v>2317816.0600000005</v>
      </c>
      <c r="BX61" s="185">
        <v>0</v>
      </c>
      <c r="BY61" s="185">
        <v>702262.46</v>
      </c>
      <c r="BZ61" s="185">
        <v>0</v>
      </c>
      <c r="CA61" s="185">
        <v>5791123.0700000003</v>
      </c>
      <c r="CB61" s="185">
        <v>0</v>
      </c>
      <c r="CC61" s="185">
        <v>1965810.5599999998</v>
      </c>
      <c r="CD61" s="249" t="s">
        <v>221</v>
      </c>
      <c r="CE61" s="195">
        <f t="shared" si="0"/>
        <v>125932647.44999999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1118777</v>
      </c>
      <c r="D62" s="195">
        <f t="shared" si="1"/>
        <v>0</v>
      </c>
      <c r="E62" s="195">
        <f t="shared" si="1"/>
        <v>1589314</v>
      </c>
      <c r="F62" s="195">
        <f t="shared" si="1"/>
        <v>0</v>
      </c>
      <c r="G62" s="195">
        <f t="shared" si="1"/>
        <v>248463</v>
      </c>
      <c r="H62" s="195">
        <f t="shared" si="1"/>
        <v>108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826306</v>
      </c>
      <c r="Q62" s="195">
        <f t="shared" si="1"/>
        <v>315195</v>
      </c>
      <c r="R62" s="195">
        <f t="shared" si="1"/>
        <v>103405</v>
      </c>
      <c r="S62" s="195">
        <f t="shared" si="1"/>
        <v>0</v>
      </c>
      <c r="T62" s="195">
        <f t="shared" si="1"/>
        <v>100610</v>
      </c>
      <c r="U62" s="195">
        <f t="shared" si="1"/>
        <v>23744</v>
      </c>
      <c r="V62" s="195">
        <f t="shared" si="1"/>
        <v>752821</v>
      </c>
      <c r="W62" s="195">
        <f t="shared" si="1"/>
        <v>162774</v>
      </c>
      <c r="X62" s="195">
        <f t="shared" si="1"/>
        <v>86714</v>
      </c>
      <c r="Y62" s="195">
        <f t="shared" si="1"/>
        <v>388767</v>
      </c>
      <c r="Z62" s="195">
        <f t="shared" si="1"/>
        <v>130598</v>
      </c>
      <c r="AA62" s="195">
        <f t="shared" si="1"/>
        <v>31249</v>
      </c>
      <c r="AB62" s="195">
        <f t="shared" si="1"/>
        <v>280732</v>
      </c>
      <c r="AC62" s="195">
        <f t="shared" si="1"/>
        <v>307520</v>
      </c>
      <c r="AD62" s="195">
        <f t="shared" si="1"/>
        <v>18049</v>
      </c>
      <c r="AE62" s="195">
        <f t="shared" si="1"/>
        <v>298330</v>
      </c>
      <c r="AF62" s="195">
        <f t="shared" si="1"/>
        <v>0</v>
      </c>
      <c r="AG62" s="195">
        <f t="shared" si="1"/>
        <v>330979</v>
      </c>
      <c r="AH62" s="195">
        <f t="shared" si="1"/>
        <v>0</v>
      </c>
      <c r="AI62" s="195">
        <f t="shared" si="1"/>
        <v>0</v>
      </c>
      <c r="AJ62" s="195">
        <f t="shared" si="1"/>
        <v>53914</v>
      </c>
      <c r="AK62" s="195">
        <f t="shared" si="1"/>
        <v>98158</v>
      </c>
      <c r="AL62" s="195">
        <f t="shared" si="1"/>
        <v>36844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-20</v>
      </c>
      <c r="AT62" s="195">
        <f t="shared" si="1"/>
        <v>0</v>
      </c>
      <c r="AU62" s="195">
        <f t="shared" si="1"/>
        <v>0</v>
      </c>
      <c r="AV62" s="195">
        <f t="shared" si="1"/>
        <v>3180</v>
      </c>
      <c r="AW62" s="195">
        <f t="shared" si="1"/>
        <v>0</v>
      </c>
      <c r="AX62" s="195">
        <f t="shared" si="1"/>
        <v>0</v>
      </c>
      <c r="AY62" s="195">
        <f>ROUND(AY47+AY48,0)</f>
        <v>171671</v>
      </c>
      <c r="AZ62" s="195">
        <f>ROUND(AZ47+AZ48,0)</f>
        <v>82764</v>
      </c>
      <c r="BA62" s="195">
        <f>ROUND(BA47+BA48,0)</f>
        <v>5270</v>
      </c>
      <c r="BB62" s="195">
        <f t="shared" si="1"/>
        <v>223935</v>
      </c>
      <c r="BC62" s="195">
        <f t="shared" si="1"/>
        <v>48299</v>
      </c>
      <c r="BD62" s="195">
        <f t="shared" si="1"/>
        <v>13136</v>
      </c>
      <c r="BE62" s="195">
        <f t="shared" si="1"/>
        <v>143960</v>
      </c>
      <c r="BF62" s="195">
        <f t="shared" si="1"/>
        <v>197611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-139</v>
      </c>
      <c r="BM62" s="195">
        <f t="shared" si="1"/>
        <v>0</v>
      </c>
      <c r="BN62" s="195">
        <f t="shared" si="1"/>
        <v>150278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6702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168067</v>
      </c>
      <c r="BX62" s="195">
        <f t="shared" si="2"/>
        <v>0</v>
      </c>
      <c r="BY62" s="195">
        <f t="shared" si="2"/>
        <v>50922</v>
      </c>
      <c r="BZ62" s="195">
        <f t="shared" si="2"/>
        <v>0</v>
      </c>
      <c r="CA62" s="195">
        <f t="shared" si="2"/>
        <v>419918</v>
      </c>
      <c r="CB62" s="195">
        <f t="shared" si="2"/>
        <v>0</v>
      </c>
      <c r="CC62" s="195">
        <f t="shared" si="2"/>
        <v>142542</v>
      </c>
      <c r="CD62" s="249" t="s">
        <v>221</v>
      </c>
      <c r="CE62" s="195">
        <f t="shared" si="0"/>
        <v>9131467</v>
      </c>
      <c r="CF62" s="252"/>
    </row>
    <row r="63" spans="1:84" ht="12.6" customHeight="1" x14ac:dyDescent="0.25">
      <c r="A63" s="171" t="s">
        <v>236</v>
      </c>
      <c r="B63" s="175"/>
      <c r="C63" s="184">
        <v>1062575.4900000002</v>
      </c>
      <c r="D63" s="184">
        <v>0</v>
      </c>
      <c r="E63" s="184">
        <v>0</v>
      </c>
      <c r="F63" s="185">
        <v>0</v>
      </c>
      <c r="G63" s="184">
        <v>34660.83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724041.12</v>
      </c>
      <c r="Q63" s="185">
        <v>30000</v>
      </c>
      <c r="R63" s="185">
        <v>1245000</v>
      </c>
      <c r="S63" s="185">
        <v>158338.95000000001</v>
      </c>
      <c r="T63" s="185">
        <v>3795</v>
      </c>
      <c r="U63" s="185">
        <v>1063042.4300000002</v>
      </c>
      <c r="V63" s="185">
        <v>426809</v>
      </c>
      <c r="W63" s="185">
        <v>0</v>
      </c>
      <c r="X63" s="185">
        <v>0</v>
      </c>
      <c r="Y63" s="185">
        <v>-22.31</v>
      </c>
      <c r="Z63" s="185">
        <v>0</v>
      </c>
      <c r="AA63" s="185">
        <v>0</v>
      </c>
      <c r="AB63" s="185">
        <v>40071.17</v>
      </c>
      <c r="AC63" s="185">
        <v>120569.48</v>
      </c>
      <c r="AD63" s="185">
        <v>0</v>
      </c>
      <c r="AE63" s="185">
        <v>1122.6600000000001</v>
      </c>
      <c r="AF63" s="185">
        <v>0</v>
      </c>
      <c r="AG63" s="185">
        <v>1132399.9599999997</v>
      </c>
      <c r="AH63" s="185">
        <v>0</v>
      </c>
      <c r="AI63" s="185">
        <v>0</v>
      </c>
      <c r="AJ63" s="185">
        <v>1351253.14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101702.24000000003</v>
      </c>
      <c r="BF63" s="185">
        <v>19375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367099.84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223839.81999999998</v>
      </c>
      <c r="BX63" s="185">
        <v>0</v>
      </c>
      <c r="BY63" s="185">
        <v>0</v>
      </c>
      <c r="BZ63" s="185">
        <v>0</v>
      </c>
      <c r="CA63" s="185">
        <v>876834.57000000007</v>
      </c>
      <c r="CB63" s="185">
        <v>0</v>
      </c>
      <c r="CC63" s="185">
        <v>2190192.16</v>
      </c>
      <c r="CD63" s="249" t="s">
        <v>221</v>
      </c>
      <c r="CE63" s="195">
        <f t="shared" si="0"/>
        <v>11172700.550000001</v>
      </c>
      <c r="CF63" s="252"/>
    </row>
    <row r="64" spans="1:84" ht="12.6" customHeight="1" x14ac:dyDescent="0.25">
      <c r="A64" s="171" t="s">
        <v>237</v>
      </c>
      <c r="B64" s="175"/>
      <c r="C64" s="184">
        <v>2110079.3799999994</v>
      </c>
      <c r="D64" s="184">
        <v>0</v>
      </c>
      <c r="E64" s="185">
        <v>1700364.4000000004</v>
      </c>
      <c r="F64" s="185">
        <v>0</v>
      </c>
      <c r="G64" s="184">
        <v>151744.81</v>
      </c>
      <c r="H64" s="184">
        <v>6887.03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4983849.68</v>
      </c>
      <c r="Q64" s="185">
        <v>309857.73000000004</v>
      </c>
      <c r="R64" s="185">
        <v>2267828.52</v>
      </c>
      <c r="S64" s="185">
        <v>36600764.800000004</v>
      </c>
      <c r="T64" s="185">
        <v>417984.00999999995</v>
      </c>
      <c r="U64" s="185">
        <v>2642612.7799999998</v>
      </c>
      <c r="V64" s="185">
        <v>21462961.869999997</v>
      </c>
      <c r="W64" s="185">
        <v>612685.05999999994</v>
      </c>
      <c r="X64" s="185">
        <v>254634.45</v>
      </c>
      <c r="Y64" s="185">
        <v>6494954.1300000008</v>
      </c>
      <c r="Z64" s="185">
        <v>21824.15</v>
      </c>
      <c r="AA64" s="185">
        <v>547908.81999999995</v>
      </c>
      <c r="AB64" s="185">
        <v>10086467.960000001</v>
      </c>
      <c r="AC64" s="185">
        <v>792657.34000000008</v>
      </c>
      <c r="AD64" s="185">
        <v>28303.990000000005</v>
      </c>
      <c r="AE64" s="185">
        <v>35529.049999999996</v>
      </c>
      <c r="AF64" s="185">
        <v>0</v>
      </c>
      <c r="AG64" s="185">
        <v>543927.42000000004</v>
      </c>
      <c r="AH64" s="185">
        <v>0</v>
      </c>
      <c r="AI64" s="185">
        <v>0</v>
      </c>
      <c r="AJ64" s="185">
        <v>336238.07</v>
      </c>
      <c r="AK64" s="185">
        <v>2426.98</v>
      </c>
      <c r="AL64" s="185">
        <v>995.13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573.87</v>
      </c>
      <c r="AT64" s="185">
        <v>0</v>
      </c>
      <c r="AU64" s="185">
        <v>0</v>
      </c>
      <c r="AV64" s="185">
        <v>18.09</v>
      </c>
      <c r="AW64" s="185">
        <v>0</v>
      </c>
      <c r="AX64" s="185">
        <v>0</v>
      </c>
      <c r="AY64" s="185">
        <v>291083.0500000001</v>
      </c>
      <c r="AZ64" s="185">
        <v>1630441.4100000001</v>
      </c>
      <c r="BA64" s="185">
        <v>18954.410000000003</v>
      </c>
      <c r="BB64" s="185">
        <v>0</v>
      </c>
      <c r="BC64" s="185">
        <v>0</v>
      </c>
      <c r="BD64" s="185">
        <v>93533.98</v>
      </c>
      <c r="BE64" s="185">
        <v>468571.62999999995</v>
      </c>
      <c r="BF64" s="185">
        <v>214179.17999999996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130709.03000000001</v>
      </c>
      <c r="BO64" s="185">
        <v>0</v>
      </c>
      <c r="BP64" s="185">
        <v>0</v>
      </c>
      <c r="BQ64" s="185">
        <v>0</v>
      </c>
      <c r="BR64" s="185">
        <v>0</v>
      </c>
      <c r="BS64" s="185">
        <v>24775.270000000004</v>
      </c>
      <c r="BT64" s="185">
        <v>0</v>
      </c>
      <c r="BU64" s="185">
        <v>0</v>
      </c>
      <c r="BV64" s="185">
        <v>0</v>
      </c>
      <c r="BW64" s="185">
        <v>292257.21000000002</v>
      </c>
      <c r="BX64" s="185">
        <v>0</v>
      </c>
      <c r="BY64" s="185">
        <v>508.59000000000003</v>
      </c>
      <c r="BZ64" s="185">
        <v>0</v>
      </c>
      <c r="CA64" s="185">
        <v>100120.06</v>
      </c>
      <c r="CB64" s="185">
        <v>0</v>
      </c>
      <c r="CC64" s="185">
        <v>56549.62000000001</v>
      </c>
      <c r="CD64" s="249" t="s">
        <v>221</v>
      </c>
      <c r="CE64" s="195">
        <f t="shared" si="0"/>
        <v>95735762.959999979</v>
      </c>
      <c r="CF64" s="252"/>
    </row>
    <row r="65" spans="1:84" ht="12.6" customHeight="1" x14ac:dyDescent="0.25">
      <c r="A65" s="171" t="s">
        <v>238</v>
      </c>
      <c r="B65" s="175"/>
      <c r="C65" s="184">
        <v>10412.61</v>
      </c>
      <c r="D65" s="184">
        <v>0</v>
      </c>
      <c r="E65" s="184">
        <v>6267.25</v>
      </c>
      <c r="F65" s="184">
        <v>0</v>
      </c>
      <c r="G65" s="184">
        <v>312.88</v>
      </c>
      <c r="H65" s="184">
        <v>649.13000000000011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2971.6100000000006</v>
      </c>
      <c r="Q65" s="185">
        <v>3290.4200000000005</v>
      </c>
      <c r="R65" s="185">
        <v>0</v>
      </c>
      <c r="S65" s="185">
        <v>0</v>
      </c>
      <c r="T65" s="185">
        <v>1844.05</v>
      </c>
      <c r="U65" s="185">
        <v>300</v>
      </c>
      <c r="V65" s="185">
        <v>3957.1300000000006</v>
      </c>
      <c r="W65" s="185">
        <v>0</v>
      </c>
      <c r="X65" s="185">
        <v>250</v>
      </c>
      <c r="Y65" s="185">
        <v>0</v>
      </c>
      <c r="Z65" s="185">
        <v>544.65</v>
      </c>
      <c r="AA65" s="185">
        <v>0</v>
      </c>
      <c r="AB65" s="185">
        <v>0</v>
      </c>
      <c r="AC65" s="185">
        <v>16521.650000000001</v>
      </c>
      <c r="AD65" s="185">
        <v>0</v>
      </c>
      <c r="AE65" s="185">
        <v>2322.4399999999996</v>
      </c>
      <c r="AF65" s="185">
        <v>0</v>
      </c>
      <c r="AG65" s="185">
        <v>871.67000000000007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2182.5800000000004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2231970.61</v>
      </c>
      <c r="BF65" s="185">
        <v>513117.82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1962.6300000000003</v>
      </c>
      <c r="BO65" s="185">
        <v>0</v>
      </c>
      <c r="BP65" s="185">
        <v>0</v>
      </c>
      <c r="BQ65" s="185">
        <v>0</v>
      </c>
      <c r="BR65" s="185">
        <v>0</v>
      </c>
      <c r="BS65" s="185">
        <v>250</v>
      </c>
      <c r="BT65" s="185">
        <v>0</v>
      </c>
      <c r="BU65" s="185">
        <v>0</v>
      </c>
      <c r="BV65" s="185">
        <v>0</v>
      </c>
      <c r="BW65" s="185">
        <v>10188.49</v>
      </c>
      <c r="BX65" s="185">
        <v>0</v>
      </c>
      <c r="BY65" s="185">
        <v>754.31000000000006</v>
      </c>
      <c r="BZ65" s="185">
        <v>0</v>
      </c>
      <c r="CA65" s="185">
        <v>4.95</v>
      </c>
      <c r="CB65" s="185">
        <v>0</v>
      </c>
      <c r="CC65" s="185">
        <v>4339.2299999999996</v>
      </c>
      <c r="CD65" s="249" t="s">
        <v>221</v>
      </c>
      <c r="CE65" s="195">
        <f t="shared" si="0"/>
        <v>2815286.11</v>
      </c>
      <c r="CF65" s="252"/>
    </row>
    <row r="66" spans="1:84" ht="12.6" customHeight="1" x14ac:dyDescent="0.25">
      <c r="A66" s="171" t="s">
        <v>239</v>
      </c>
      <c r="B66" s="175"/>
      <c r="C66" s="184">
        <v>196269.59999999998</v>
      </c>
      <c r="D66" s="184">
        <v>0</v>
      </c>
      <c r="E66" s="184">
        <v>2680014.65</v>
      </c>
      <c r="F66" s="184">
        <v>0</v>
      </c>
      <c r="G66" s="184">
        <v>35615.57</v>
      </c>
      <c r="H66" s="184">
        <v>19.02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2024198.1099999999</v>
      </c>
      <c r="Q66" s="185">
        <v>480424.98</v>
      </c>
      <c r="R66" s="185">
        <v>37005.279999999999</v>
      </c>
      <c r="S66" s="184">
        <v>508720.76</v>
      </c>
      <c r="T66" s="184">
        <v>67303.200000000012</v>
      </c>
      <c r="U66" s="185">
        <v>6681398.7999999989</v>
      </c>
      <c r="V66" s="185">
        <v>1927776.9300000004</v>
      </c>
      <c r="W66" s="185">
        <v>1394851.92</v>
      </c>
      <c r="X66" s="185">
        <v>410993.2</v>
      </c>
      <c r="Y66" s="185">
        <v>546271.47</v>
      </c>
      <c r="Z66" s="185">
        <v>16587681.060000001</v>
      </c>
      <c r="AA66" s="185">
        <v>39057.479999999996</v>
      </c>
      <c r="AB66" s="185">
        <v>109811.75</v>
      </c>
      <c r="AC66" s="185">
        <v>224548.49999999997</v>
      </c>
      <c r="AD66" s="185">
        <v>-138358.17000000004</v>
      </c>
      <c r="AE66" s="185">
        <v>17920.25</v>
      </c>
      <c r="AF66" s="185">
        <v>0</v>
      </c>
      <c r="AG66" s="185">
        <v>288073.48</v>
      </c>
      <c r="AH66" s="185">
        <v>0</v>
      </c>
      <c r="AI66" s="185">
        <v>0</v>
      </c>
      <c r="AJ66" s="185">
        <v>197846.06000000003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200.9</v>
      </c>
      <c r="AT66" s="185">
        <v>0</v>
      </c>
      <c r="AU66" s="185">
        <v>0</v>
      </c>
      <c r="AV66" s="185">
        <v>16664.14</v>
      </c>
      <c r="AW66" s="185">
        <v>0</v>
      </c>
      <c r="AX66" s="185">
        <v>0</v>
      </c>
      <c r="AY66" s="185">
        <v>38006.100000000006</v>
      </c>
      <c r="AZ66" s="185">
        <v>1490.09</v>
      </c>
      <c r="BA66" s="185">
        <v>77652.010000000009</v>
      </c>
      <c r="BB66" s="185">
        <v>0</v>
      </c>
      <c r="BC66" s="185">
        <v>0</v>
      </c>
      <c r="BD66" s="185">
        <v>10739.23</v>
      </c>
      <c r="BE66" s="185">
        <v>1513759.8199999996</v>
      </c>
      <c r="BF66" s="185">
        <v>602400.38</v>
      </c>
      <c r="BG66" s="185">
        <v>0</v>
      </c>
      <c r="BH66" s="185">
        <v>0</v>
      </c>
      <c r="BI66" s="185">
        <v>0</v>
      </c>
      <c r="BJ66" s="185">
        <v>11.61</v>
      </c>
      <c r="BK66" s="185">
        <v>0</v>
      </c>
      <c r="BL66" s="185">
        <v>0</v>
      </c>
      <c r="BM66" s="185">
        <v>0</v>
      </c>
      <c r="BN66" s="185">
        <v>36091.35</v>
      </c>
      <c r="BO66" s="185">
        <v>0</v>
      </c>
      <c r="BP66" s="185">
        <v>0</v>
      </c>
      <c r="BQ66" s="185">
        <v>0</v>
      </c>
      <c r="BR66" s="185">
        <v>0</v>
      </c>
      <c r="BS66" s="185">
        <v>12463.38</v>
      </c>
      <c r="BT66" s="185">
        <v>0</v>
      </c>
      <c r="BU66" s="185">
        <v>0</v>
      </c>
      <c r="BV66" s="185">
        <v>0</v>
      </c>
      <c r="BW66" s="185">
        <v>5818933.8500000006</v>
      </c>
      <c r="BX66" s="185">
        <v>0</v>
      </c>
      <c r="BY66" s="185">
        <v>170.73000000000002</v>
      </c>
      <c r="BZ66" s="185">
        <v>0</v>
      </c>
      <c r="CA66" s="185">
        <v>92614.010000000009</v>
      </c>
      <c r="CB66" s="185">
        <v>0</v>
      </c>
      <c r="CC66" s="185">
        <v>2095183.3200000005</v>
      </c>
      <c r="CD66" s="249" t="s">
        <v>221</v>
      </c>
      <c r="CE66" s="195">
        <f t="shared" si="0"/>
        <v>44633824.819999993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1234652</v>
      </c>
      <c r="D67" s="195">
        <f>ROUND(D51+D52,0)</f>
        <v>0</v>
      </c>
      <c r="E67" s="195">
        <f t="shared" ref="E67:BP67" si="3">ROUND(E51+E52,0)</f>
        <v>1802624</v>
      </c>
      <c r="F67" s="195">
        <f t="shared" si="3"/>
        <v>0</v>
      </c>
      <c r="G67" s="195">
        <f t="shared" si="3"/>
        <v>433052</v>
      </c>
      <c r="H67" s="195">
        <f t="shared" si="3"/>
        <v>1292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1267988</v>
      </c>
      <c r="Q67" s="195">
        <f t="shared" si="3"/>
        <v>377596</v>
      </c>
      <c r="R67" s="195">
        <f t="shared" si="3"/>
        <v>19757</v>
      </c>
      <c r="S67" s="195">
        <f t="shared" si="3"/>
        <v>0</v>
      </c>
      <c r="T67" s="195">
        <f t="shared" si="3"/>
        <v>107516</v>
      </c>
      <c r="U67" s="195">
        <f t="shared" si="3"/>
        <v>58161</v>
      </c>
      <c r="V67" s="195">
        <f t="shared" si="3"/>
        <v>926205</v>
      </c>
      <c r="W67" s="195">
        <f t="shared" si="3"/>
        <v>166990</v>
      </c>
      <c r="X67" s="195">
        <f t="shared" si="3"/>
        <v>50221</v>
      </c>
      <c r="Y67" s="195">
        <f t="shared" si="3"/>
        <v>930014</v>
      </c>
      <c r="Z67" s="195">
        <f t="shared" si="3"/>
        <v>0</v>
      </c>
      <c r="AA67" s="195">
        <f t="shared" si="3"/>
        <v>55945</v>
      </c>
      <c r="AB67" s="195">
        <f t="shared" si="3"/>
        <v>195147</v>
      </c>
      <c r="AC67" s="195">
        <f t="shared" si="3"/>
        <v>375301</v>
      </c>
      <c r="AD67" s="195">
        <f t="shared" si="3"/>
        <v>25992</v>
      </c>
      <c r="AE67" s="195">
        <f t="shared" si="3"/>
        <v>200819</v>
      </c>
      <c r="AF67" s="195">
        <f t="shared" si="3"/>
        <v>0</v>
      </c>
      <c r="AG67" s="195">
        <f t="shared" si="3"/>
        <v>327081</v>
      </c>
      <c r="AH67" s="195">
        <f t="shared" si="3"/>
        <v>0</v>
      </c>
      <c r="AI67" s="195">
        <f t="shared" si="3"/>
        <v>0</v>
      </c>
      <c r="AJ67" s="195">
        <f t="shared" si="3"/>
        <v>80443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71088</v>
      </c>
      <c r="AZ67" s="195">
        <f>ROUND(AZ51+AZ52,0)</f>
        <v>523861</v>
      </c>
      <c r="BA67" s="195">
        <f>ROUND(BA51+BA52,0)</f>
        <v>0</v>
      </c>
      <c r="BB67" s="195">
        <f t="shared" si="3"/>
        <v>8652</v>
      </c>
      <c r="BC67" s="195">
        <f t="shared" si="3"/>
        <v>0</v>
      </c>
      <c r="BD67" s="195">
        <f t="shared" si="3"/>
        <v>577737</v>
      </c>
      <c r="BE67" s="195">
        <f t="shared" si="3"/>
        <v>8790080</v>
      </c>
      <c r="BF67" s="195">
        <f t="shared" si="3"/>
        <v>141514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66180</v>
      </c>
      <c r="BM67" s="195">
        <f t="shared" si="3"/>
        <v>0</v>
      </c>
      <c r="BN67" s="195">
        <f t="shared" si="3"/>
        <v>448901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59890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207345</v>
      </c>
      <c r="BX67" s="195">
        <f t="shared" si="4"/>
        <v>0</v>
      </c>
      <c r="BY67" s="195">
        <f t="shared" si="4"/>
        <v>4834</v>
      </c>
      <c r="BZ67" s="195">
        <f t="shared" si="4"/>
        <v>0</v>
      </c>
      <c r="CA67" s="195">
        <f t="shared" si="4"/>
        <v>167166</v>
      </c>
      <c r="CB67" s="195">
        <f t="shared" si="4"/>
        <v>0</v>
      </c>
      <c r="CC67" s="195">
        <f t="shared" si="4"/>
        <v>2452162</v>
      </c>
      <c r="CD67" s="249" t="s">
        <v>221</v>
      </c>
      <c r="CE67" s="195">
        <f t="shared" si="0"/>
        <v>22156206</v>
      </c>
      <c r="CF67" s="252"/>
    </row>
    <row r="68" spans="1:84" ht="12.6" customHeight="1" x14ac:dyDescent="0.25">
      <c r="A68" s="171" t="s">
        <v>240</v>
      </c>
      <c r="B68" s="175"/>
      <c r="C68" s="184">
        <v>41671.199999999997</v>
      </c>
      <c r="D68" s="184">
        <v>0</v>
      </c>
      <c r="E68" s="184">
        <v>238307.64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42182.400000000001</v>
      </c>
      <c r="Q68" s="185">
        <v>421833.96000000014</v>
      </c>
      <c r="R68" s="185">
        <v>0</v>
      </c>
      <c r="S68" s="185">
        <v>6902.96</v>
      </c>
      <c r="T68" s="185">
        <v>0</v>
      </c>
      <c r="U68" s="185">
        <v>0</v>
      </c>
      <c r="V68" s="185">
        <v>1571307.6800000002</v>
      </c>
      <c r="W68" s="185">
        <v>458081.30000000005</v>
      </c>
      <c r="X68" s="185">
        <v>0</v>
      </c>
      <c r="Y68" s="185">
        <v>410072.29</v>
      </c>
      <c r="Z68" s="185">
        <v>0</v>
      </c>
      <c r="AA68" s="185">
        <v>0</v>
      </c>
      <c r="AB68" s="185">
        <v>387792.25000000006</v>
      </c>
      <c r="AC68" s="185">
        <v>462004.27000000008</v>
      </c>
      <c r="AD68" s="185">
        <v>0</v>
      </c>
      <c r="AE68" s="185">
        <v>627718.99000000011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15751.2</v>
      </c>
      <c r="BA68" s="185">
        <v>0</v>
      </c>
      <c r="BB68" s="185">
        <v>0</v>
      </c>
      <c r="BC68" s="185">
        <v>0</v>
      </c>
      <c r="BD68" s="185">
        <v>0</v>
      </c>
      <c r="BE68" s="185">
        <v>40308.35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109046.96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259014.17</v>
      </c>
      <c r="BX68" s="185">
        <v>0</v>
      </c>
      <c r="BY68" s="185">
        <v>0</v>
      </c>
      <c r="BZ68" s="185">
        <v>0</v>
      </c>
      <c r="CA68" s="185">
        <v>192975.49000000005</v>
      </c>
      <c r="CB68" s="185">
        <v>0</v>
      </c>
      <c r="CC68" s="185">
        <v>1200823.3199999998</v>
      </c>
      <c r="CD68" s="249" t="s">
        <v>221</v>
      </c>
      <c r="CE68" s="195">
        <f t="shared" si="0"/>
        <v>6485794.4299999997</v>
      </c>
      <c r="CF68" s="252"/>
    </row>
    <row r="69" spans="1:84" ht="12.6" customHeight="1" x14ac:dyDescent="0.25">
      <c r="A69" s="171" t="s">
        <v>241</v>
      </c>
      <c r="B69" s="175"/>
      <c r="C69" s="184">
        <v>252670.87</v>
      </c>
      <c r="D69" s="184">
        <v>0</v>
      </c>
      <c r="E69" s="185">
        <v>319133.63</v>
      </c>
      <c r="F69" s="185">
        <v>0</v>
      </c>
      <c r="G69" s="184">
        <v>41259.21</v>
      </c>
      <c r="H69" s="184">
        <v>136.84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91629.97</v>
      </c>
      <c r="Q69" s="185">
        <v>11326.4</v>
      </c>
      <c r="R69" s="224">
        <v>9567.4500000000007</v>
      </c>
      <c r="S69" s="185">
        <v>102774.55</v>
      </c>
      <c r="T69" s="184">
        <v>2779.08</v>
      </c>
      <c r="U69" s="185">
        <v>7760.82</v>
      </c>
      <c r="V69" s="185">
        <v>50416.549999999996</v>
      </c>
      <c r="W69" s="184">
        <v>1211.68</v>
      </c>
      <c r="X69" s="185">
        <v>16</v>
      </c>
      <c r="Y69" s="185">
        <v>18137.29</v>
      </c>
      <c r="Z69" s="185">
        <v>9548.49</v>
      </c>
      <c r="AA69" s="185">
        <v>3229.84</v>
      </c>
      <c r="AB69" s="185">
        <v>18957.349999999999</v>
      </c>
      <c r="AC69" s="185">
        <v>36568.31</v>
      </c>
      <c r="AD69" s="185">
        <v>205823</v>
      </c>
      <c r="AE69" s="185">
        <v>24124.79</v>
      </c>
      <c r="AF69" s="185">
        <v>0</v>
      </c>
      <c r="AG69" s="185">
        <v>23011.489999999998</v>
      </c>
      <c r="AH69" s="185">
        <v>0</v>
      </c>
      <c r="AI69" s="185">
        <v>0</v>
      </c>
      <c r="AJ69" s="185">
        <v>763.76999999999987</v>
      </c>
      <c r="AK69" s="185">
        <v>6375.65</v>
      </c>
      <c r="AL69" s="185">
        <v>4865.3100000000004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190385.47</v>
      </c>
      <c r="AW69" s="185">
        <v>0</v>
      </c>
      <c r="AX69" s="185">
        <v>0</v>
      </c>
      <c r="AY69" s="185">
        <v>28419.48</v>
      </c>
      <c r="AZ69" s="185">
        <v>4070.5799999999995</v>
      </c>
      <c r="BA69" s="185">
        <v>0</v>
      </c>
      <c r="BB69" s="185">
        <v>38689.259999999995</v>
      </c>
      <c r="BC69" s="185">
        <v>0</v>
      </c>
      <c r="BD69" s="185">
        <v>150.28</v>
      </c>
      <c r="BE69" s="185">
        <v>36622.149999999994</v>
      </c>
      <c r="BF69" s="185">
        <v>4538.0300000000007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28213.189999999995</v>
      </c>
      <c r="BO69" s="185">
        <v>0</v>
      </c>
      <c r="BP69" s="185">
        <v>0</v>
      </c>
      <c r="BQ69" s="185">
        <v>0</v>
      </c>
      <c r="BR69" s="185">
        <v>0</v>
      </c>
      <c r="BS69" s="185">
        <v>25952.83</v>
      </c>
      <c r="BT69" s="185">
        <v>0</v>
      </c>
      <c r="BU69" s="185">
        <v>0</v>
      </c>
      <c r="BV69" s="185">
        <v>21418.22</v>
      </c>
      <c r="BW69" s="185">
        <v>17480.22</v>
      </c>
      <c r="BX69" s="185">
        <v>0</v>
      </c>
      <c r="BY69" s="185">
        <v>1033.17</v>
      </c>
      <c r="BZ69" s="185">
        <v>0</v>
      </c>
      <c r="CA69" s="185">
        <v>408201.52000000014</v>
      </c>
      <c r="CB69" s="185">
        <v>0</v>
      </c>
      <c r="CC69" s="185">
        <v>151559131.92434773</v>
      </c>
      <c r="CD69" s="188">
        <v>15949133.859999996</v>
      </c>
      <c r="CE69" s="195">
        <f t="shared" si="0"/>
        <v>169555528.52434772</v>
      </c>
      <c r="CF69" s="252"/>
    </row>
    <row r="70" spans="1:84" ht="12.6" customHeight="1" x14ac:dyDescent="0.25">
      <c r="A70" s="171" t="s">
        <v>242</v>
      </c>
      <c r="B70" s="175"/>
      <c r="C70" s="184">
        <v>138.16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112353.84999999999</v>
      </c>
      <c r="W70" s="184">
        <v>0</v>
      </c>
      <c r="X70" s="185">
        <v>3000</v>
      </c>
      <c r="Y70" s="185">
        <v>0</v>
      </c>
      <c r="Z70" s="185">
        <v>2263432.9800000004</v>
      </c>
      <c r="AA70" s="185">
        <v>0</v>
      </c>
      <c r="AB70" s="185">
        <v>60685.590000000004</v>
      </c>
      <c r="AC70" s="185">
        <v>566291.75000000012</v>
      </c>
      <c r="AD70" s="185">
        <v>0</v>
      </c>
      <c r="AE70" s="185">
        <v>290442.90000000002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52000</v>
      </c>
      <c r="AW70" s="185">
        <v>0</v>
      </c>
      <c r="AX70" s="185">
        <v>0</v>
      </c>
      <c r="AY70" s="185">
        <v>168243.01</v>
      </c>
      <c r="AZ70" s="185">
        <v>2123996.0300000003</v>
      </c>
      <c r="BA70" s="185">
        <v>3527.2199999999993</v>
      </c>
      <c r="BB70" s="185">
        <v>0</v>
      </c>
      <c r="BC70" s="185">
        <v>0</v>
      </c>
      <c r="BD70" s="185">
        <v>0</v>
      </c>
      <c r="BE70" s="185">
        <v>43799.490000000005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749576.76000000013</v>
      </c>
      <c r="BO70" s="185">
        <v>0</v>
      </c>
      <c r="BP70" s="185">
        <v>0</v>
      </c>
      <c r="BQ70" s="185">
        <v>0</v>
      </c>
      <c r="BR70" s="185">
        <v>0</v>
      </c>
      <c r="BS70" s="185">
        <v>57949.98</v>
      </c>
      <c r="BT70" s="185">
        <v>0</v>
      </c>
      <c r="BU70" s="185">
        <v>0</v>
      </c>
      <c r="BV70" s="185">
        <v>0</v>
      </c>
      <c r="BW70" s="185">
        <v>72779.800000000017</v>
      </c>
      <c r="BX70" s="185">
        <v>0</v>
      </c>
      <c r="BY70" s="185">
        <v>0</v>
      </c>
      <c r="BZ70" s="185">
        <v>0</v>
      </c>
      <c r="CA70" s="185">
        <v>1068537.69</v>
      </c>
      <c r="CB70" s="185">
        <v>0</v>
      </c>
      <c r="CC70" s="185">
        <v>2282833.9500000002</v>
      </c>
      <c r="CD70" s="188"/>
      <c r="CE70" s="195">
        <f t="shared" si="0"/>
        <v>9919589.1600000001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21456093.299999997</v>
      </c>
      <c r="D71" s="195">
        <f t="shared" ref="D71:AI71" si="5">SUM(D61:D69)-D70</f>
        <v>0</v>
      </c>
      <c r="E71" s="195">
        <f t="shared" si="5"/>
        <v>30254353.749999996</v>
      </c>
      <c r="F71" s="195">
        <f t="shared" si="5"/>
        <v>0</v>
      </c>
      <c r="G71" s="195">
        <f t="shared" si="5"/>
        <v>4371676.2699999996</v>
      </c>
      <c r="H71" s="195">
        <f t="shared" si="5"/>
        <v>10578.510000000002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21358803.049999997</v>
      </c>
      <c r="Q71" s="195">
        <f t="shared" si="5"/>
        <v>6296400.5700000012</v>
      </c>
      <c r="R71" s="195">
        <f t="shared" si="5"/>
        <v>5108622.01</v>
      </c>
      <c r="S71" s="195">
        <f t="shared" si="5"/>
        <v>37377502.020000003</v>
      </c>
      <c r="T71" s="195">
        <f t="shared" si="5"/>
        <v>2089351.83</v>
      </c>
      <c r="U71" s="195">
        <f t="shared" si="5"/>
        <v>10804479.699999999</v>
      </c>
      <c r="V71" s="195">
        <f t="shared" si="5"/>
        <v>37392104.829999991</v>
      </c>
      <c r="W71" s="195">
        <f t="shared" si="5"/>
        <v>5041423.79</v>
      </c>
      <c r="X71" s="195">
        <f t="shared" si="5"/>
        <v>1995712.1999999997</v>
      </c>
      <c r="Y71" s="195">
        <f t="shared" si="5"/>
        <v>14149700.090000002</v>
      </c>
      <c r="Z71" s="195">
        <f t="shared" si="5"/>
        <v>16287851.949999999</v>
      </c>
      <c r="AA71" s="195">
        <f t="shared" si="5"/>
        <v>1108347.23</v>
      </c>
      <c r="AB71" s="195">
        <f t="shared" si="5"/>
        <v>14929881.67</v>
      </c>
      <c r="AC71" s="195">
        <f t="shared" si="5"/>
        <v>6010420.5</v>
      </c>
      <c r="AD71" s="195">
        <f t="shared" si="5"/>
        <v>388727.20999999996</v>
      </c>
      <c r="AE71" s="195">
        <f t="shared" si="5"/>
        <v>5031733.58</v>
      </c>
      <c r="AF71" s="195">
        <f t="shared" si="5"/>
        <v>0</v>
      </c>
      <c r="AG71" s="195">
        <f t="shared" si="5"/>
        <v>7210903.0999999996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2763993.19</v>
      </c>
      <c r="AK71" s="195">
        <f t="shared" si="6"/>
        <v>1460663.4899999998</v>
      </c>
      <c r="AL71" s="195">
        <f t="shared" si="6"/>
        <v>550829.29000000015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484.67999999999995</v>
      </c>
      <c r="AT71" s="195">
        <f t="shared" si="6"/>
        <v>0</v>
      </c>
      <c r="AU71" s="195">
        <f t="shared" si="6"/>
        <v>0</v>
      </c>
      <c r="AV71" s="195">
        <f t="shared" si="6"/>
        <v>202097.23</v>
      </c>
      <c r="AW71" s="195">
        <f t="shared" si="6"/>
        <v>0</v>
      </c>
      <c r="AX71" s="195">
        <f t="shared" si="6"/>
        <v>0</v>
      </c>
      <c r="AY71" s="195">
        <f t="shared" si="6"/>
        <v>2801728.6900000004</v>
      </c>
      <c r="AZ71" s="195">
        <f t="shared" si="6"/>
        <v>1275791.44</v>
      </c>
      <c r="BA71" s="195">
        <f t="shared" si="6"/>
        <v>171032.68000000002</v>
      </c>
      <c r="BB71" s="195">
        <f t="shared" si="6"/>
        <v>3359575.5100000002</v>
      </c>
      <c r="BC71" s="195">
        <f t="shared" si="6"/>
        <v>714387.20000000007</v>
      </c>
      <c r="BD71" s="195">
        <f t="shared" si="6"/>
        <v>876452.09</v>
      </c>
      <c r="BE71" s="195">
        <f t="shared" si="6"/>
        <v>15268530.560000001</v>
      </c>
      <c r="BF71" s="195">
        <f t="shared" si="6"/>
        <v>4417999.45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11.61</v>
      </c>
      <c r="BK71" s="195">
        <f t="shared" si="6"/>
        <v>0</v>
      </c>
      <c r="BL71" s="195">
        <f t="shared" si="6"/>
        <v>64126.76</v>
      </c>
      <c r="BM71" s="195">
        <f t="shared" si="6"/>
        <v>0</v>
      </c>
      <c r="BN71" s="195">
        <f t="shared" si="6"/>
        <v>2595224.5399999991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164513.59</v>
      </c>
      <c r="BT71" s="195">
        <f t="shared" si="7"/>
        <v>0</v>
      </c>
      <c r="BU71" s="195">
        <f t="shared" si="7"/>
        <v>0</v>
      </c>
      <c r="BV71" s="195">
        <f t="shared" si="7"/>
        <v>21418.22</v>
      </c>
      <c r="BW71" s="195">
        <f t="shared" si="7"/>
        <v>9242162.0200000014</v>
      </c>
      <c r="BX71" s="195">
        <f t="shared" si="7"/>
        <v>0</v>
      </c>
      <c r="BY71" s="195">
        <f t="shared" si="7"/>
        <v>760485.26</v>
      </c>
      <c r="BZ71" s="195">
        <f t="shared" si="7"/>
        <v>0</v>
      </c>
      <c r="CA71" s="195">
        <f t="shared" si="7"/>
        <v>6980419.9800000004</v>
      </c>
      <c r="CB71" s="195">
        <f t="shared" si="7"/>
        <v>0</v>
      </c>
      <c r="CC71" s="195">
        <f t="shared" si="7"/>
        <v>159383900.18434775</v>
      </c>
      <c r="CD71" s="245">
        <f>CD69-CD70</f>
        <v>15949133.859999996</v>
      </c>
      <c r="CE71" s="195">
        <f>SUM(CE61:CE69)-CE70</f>
        <v>477699628.68434769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82848124.200000003</v>
      </c>
      <c r="D73" s="184">
        <v>0</v>
      </c>
      <c r="E73" s="185">
        <v>130757562.51000001</v>
      </c>
      <c r="F73" s="185">
        <v>0</v>
      </c>
      <c r="G73" s="184">
        <v>18066382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330821857.48000008</v>
      </c>
      <c r="Q73" s="185">
        <v>10130123</v>
      </c>
      <c r="R73" s="185">
        <v>77106702</v>
      </c>
      <c r="S73" s="185">
        <v>90546720.149999991</v>
      </c>
      <c r="T73" s="185">
        <v>3174728.7199999997</v>
      </c>
      <c r="U73" s="185">
        <v>49277598</v>
      </c>
      <c r="V73" s="185">
        <v>171356190.06000003</v>
      </c>
      <c r="W73" s="185">
        <v>9809001.9400000013</v>
      </c>
      <c r="X73" s="185">
        <v>12238023.649999999</v>
      </c>
      <c r="Y73" s="185">
        <v>107422217.09999998</v>
      </c>
      <c r="Z73" s="185">
        <v>25486</v>
      </c>
      <c r="AA73" s="185">
        <v>3056171</v>
      </c>
      <c r="AB73" s="185">
        <v>76641169.770000011</v>
      </c>
      <c r="AC73" s="185">
        <v>47817728</v>
      </c>
      <c r="AD73" s="185">
        <v>3702537</v>
      </c>
      <c r="AE73" s="185">
        <v>15789677.320000002</v>
      </c>
      <c r="AF73" s="185">
        <v>0</v>
      </c>
      <c r="AG73" s="185">
        <v>12574146</v>
      </c>
      <c r="AH73" s="185">
        <v>0</v>
      </c>
      <c r="AI73" s="185">
        <v>0</v>
      </c>
      <c r="AJ73" s="185">
        <v>392601</v>
      </c>
      <c r="AK73" s="185">
        <v>14327945.650000002</v>
      </c>
      <c r="AL73" s="185">
        <v>4723207.75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1272605900.3000002</v>
      </c>
      <c r="CF73" s="252"/>
    </row>
    <row r="74" spans="1:84" ht="12.6" customHeight="1" x14ac:dyDescent="0.25">
      <c r="A74" s="171" t="s">
        <v>246</v>
      </c>
      <c r="B74" s="175"/>
      <c r="C74" s="184">
        <v>302313</v>
      </c>
      <c r="D74" s="184">
        <v>0</v>
      </c>
      <c r="E74" s="185">
        <v>4105071.1899999995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22321031.059999999</v>
      </c>
      <c r="Q74" s="185">
        <v>1830005.25</v>
      </c>
      <c r="R74" s="185">
        <v>15665996</v>
      </c>
      <c r="S74" s="185">
        <v>16845813.059999999</v>
      </c>
      <c r="T74" s="185">
        <v>1283744.1599999999</v>
      </c>
      <c r="U74" s="185">
        <v>14115812</v>
      </c>
      <c r="V74" s="185">
        <v>182552502.20000002</v>
      </c>
      <c r="W74" s="185">
        <v>21314094.529999997</v>
      </c>
      <c r="X74" s="185">
        <v>12609793.540000001</v>
      </c>
      <c r="Y74" s="185">
        <v>47849805.710000001</v>
      </c>
      <c r="Z74" s="185">
        <v>36792987</v>
      </c>
      <c r="AA74" s="185">
        <v>2848514</v>
      </c>
      <c r="AB74" s="185">
        <v>16233511.110000003</v>
      </c>
      <c r="AC74" s="185">
        <v>8527061</v>
      </c>
      <c r="AD74" s="185">
        <v>54198</v>
      </c>
      <c r="AE74" s="185">
        <v>3905740.79</v>
      </c>
      <c r="AF74" s="185">
        <v>0</v>
      </c>
      <c r="AG74" s="185">
        <v>52747666.159999996</v>
      </c>
      <c r="AH74" s="185">
        <v>0</v>
      </c>
      <c r="AI74" s="185">
        <v>0</v>
      </c>
      <c r="AJ74" s="185">
        <v>13008931.84</v>
      </c>
      <c r="AK74" s="185">
        <v>141592.79999999999</v>
      </c>
      <c r="AL74" s="185">
        <v>24477.43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475080661.82999998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83150437.200000003</v>
      </c>
      <c r="D75" s="195">
        <f t="shared" si="9"/>
        <v>0</v>
      </c>
      <c r="E75" s="195">
        <f t="shared" si="9"/>
        <v>134862633.70000002</v>
      </c>
      <c r="F75" s="195">
        <f t="shared" si="9"/>
        <v>0</v>
      </c>
      <c r="G75" s="195">
        <f t="shared" si="9"/>
        <v>18066382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353142888.54000008</v>
      </c>
      <c r="Q75" s="195">
        <f t="shared" si="9"/>
        <v>11960128.25</v>
      </c>
      <c r="R75" s="195">
        <f t="shared" si="9"/>
        <v>92772698</v>
      </c>
      <c r="S75" s="195">
        <f t="shared" si="9"/>
        <v>107392533.20999999</v>
      </c>
      <c r="T75" s="195">
        <f t="shared" si="9"/>
        <v>4458472.88</v>
      </c>
      <c r="U75" s="195">
        <f t="shared" si="9"/>
        <v>63393410</v>
      </c>
      <c r="V75" s="195">
        <f t="shared" si="9"/>
        <v>353908692.26000005</v>
      </c>
      <c r="W75" s="195">
        <f t="shared" si="9"/>
        <v>31123096.469999999</v>
      </c>
      <c r="X75" s="195">
        <f t="shared" si="9"/>
        <v>24847817.189999998</v>
      </c>
      <c r="Y75" s="195">
        <f t="shared" si="9"/>
        <v>155272022.80999997</v>
      </c>
      <c r="Z75" s="195">
        <f t="shared" si="9"/>
        <v>36818473</v>
      </c>
      <c r="AA75" s="195">
        <f t="shared" si="9"/>
        <v>5904685</v>
      </c>
      <c r="AB75" s="195">
        <f t="shared" si="9"/>
        <v>92874680.88000001</v>
      </c>
      <c r="AC75" s="195">
        <f t="shared" si="9"/>
        <v>56344789</v>
      </c>
      <c r="AD75" s="195">
        <f t="shared" si="9"/>
        <v>3756735</v>
      </c>
      <c r="AE75" s="195">
        <f t="shared" si="9"/>
        <v>19695418.110000003</v>
      </c>
      <c r="AF75" s="195">
        <f t="shared" si="9"/>
        <v>0</v>
      </c>
      <c r="AG75" s="195">
        <f t="shared" si="9"/>
        <v>65321812.159999996</v>
      </c>
      <c r="AH75" s="195">
        <f t="shared" si="9"/>
        <v>0</v>
      </c>
      <c r="AI75" s="195">
        <f t="shared" si="9"/>
        <v>0</v>
      </c>
      <c r="AJ75" s="195">
        <f t="shared" si="9"/>
        <v>13401532.84</v>
      </c>
      <c r="AK75" s="195">
        <f t="shared" si="9"/>
        <v>14469538.450000003</v>
      </c>
      <c r="AL75" s="195">
        <f t="shared" si="9"/>
        <v>4747685.18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1747686562.1300004</v>
      </c>
      <c r="CF75" s="252"/>
    </row>
    <row r="76" spans="1:84" ht="12.6" customHeight="1" x14ac:dyDescent="0.25">
      <c r="A76" s="171" t="s">
        <v>248</v>
      </c>
      <c r="B76" s="175"/>
      <c r="C76" s="184">
        <v>41564.08654199999</v>
      </c>
      <c r="D76" s="184">
        <v>0</v>
      </c>
      <c r="E76" s="185">
        <v>60684.666411000042</v>
      </c>
      <c r="F76" s="185">
        <v>0</v>
      </c>
      <c r="G76" s="184">
        <v>14578.532603999995</v>
      </c>
      <c r="H76" s="184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249" t="s">
        <v>221</v>
      </c>
      <c r="CE76" s="195">
        <f t="shared" si="8"/>
        <v>745880.32741499983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56233.644022365086</v>
      </c>
      <c r="D77" s="184">
        <v>0</v>
      </c>
      <c r="E77" s="184">
        <v>174980.85597763493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231214.5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6888.8798795317189</v>
      </c>
      <c r="D78" s="184">
        <v>0</v>
      </c>
      <c r="E78" s="184">
        <v>10057.946949282737</v>
      </c>
      <c r="F78" s="184">
        <v>0</v>
      </c>
      <c r="G78" s="184">
        <v>2416.2628914582233</v>
      </c>
      <c r="H78" s="184">
        <v>7.2074528604597035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7074.8821153302561</v>
      </c>
      <c r="Q78" s="184">
        <v>2106.8419449090993</v>
      </c>
      <c r="R78" s="184">
        <v>110.23478036356128</v>
      </c>
      <c r="S78" s="184">
        <v>0</v>
      </c>
      <c r="T78" s="184">
        <v>599.89556889630376</v>
      </c>
      <c r="U78" s="184">
        <v>324.51378150987233</v>
      </c>
      <c r="V78" s="184">
        <v>5167.8685849240792</v>
      </c>
      <c r="W78" s="184">
        <v>931.74168475499073</v>
      </c>
      <c r="X78" s="184">
        <v>280.2164903107394</v>
      </c>
      <c r="Y78" s="184">
        <v>5189.1162987089101</v>
      </c>
      <c r="Z78" s="184">
        <v>0</v>
      </c>
      <c r="AA78" s="184">
        <v>312.15050189790674</v>
      </c>
      <c r="AB78" s="184">
        <v>1088.8427490899032</v>
      </c>
      <c r="AC78" s="184">
        <v>2094.0326601473221</v>
      </c>
      <c r="AD78" s="184">
        <v>145.02322862212421</v>
      </c>
      <c r="AE78" s="184">
        <v>1120.4913167778932</v>
      </c>
      <c r="AF78" s="184">
        <v>0</v>
      </c>
      <c r="AG78" s="184">
        <v>1824.9841537111965</v>
      </c>
      <c r="AH78" s="184">
        <v>0</v>
      </c>
      <c r="AI78" s="184">
        <v>0</v>
      </c>
      <c r="AJ78" s="184">
        <v>448.84234293844935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48.27566209442702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369.25707769307564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334.16534532271339</v>
      </c>
      <c r="BT78" s="184">
        <v>0</v>
      </c>
      <c r="BU78" s="184">
        <v>0</v>
      </c>
      <c r="BV78" s="184">
        <v>0</v>
      </c>
      <c r="BW78" s="184">
        <v>1156.9032260424797</v>
      </c>
      <c r="BX78" s="184">
        <v>0</v>
      </c>
      <c r="BY78" s="184">
        <v>26.974427505986988</v>
      </c>
      <c r="BZ78" s="184">
        <v>0</v>
      </c>
      <c r="CA78" s="184">
        <v>932.72289760939452</v>
      </c>
      <c r="CB78" s="184">
        <v>0</v>
      </c>
      <c r="CC78" s="249" t="s">
        <v>221</v>
      </c>
      <c r="CD78" s="249" t="s">
        <v>221</v>
      </c>
      <c r="CE78" s="195">
        <f t="shared" si="8"/>
        <v>51058.274012293819</v>
      </c>
      <c r="CF78" s="195"/>
    </row>
    <row r="79" spans="1:84" ht="12.6" customHeight="1" x14ac:dyDescent="0.25">
      <c r="A79" s="171" t="s">
        <v>251</v>
      </c>
      <c r="B79" s="175"/>
      <c r="C79" s="225">
        <v>394035.47891650785</v>
      </c>
      <c r="D79" s="225">
        <v>0</v>
      </c>
      <c r="E79" s="184">
        <v>1226110.5710834921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1620146.05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110.57</v>
      </c>
      <c r="D80" s="187">
        <v>0</v>
      </c>
      <c r="E80" s="187">
        <v>151.92999999999998</v>
      </c>
      <c r="F80" s="187">
        <v>0</v>
      </c>
      <c r="G80" s="187">
        <v>19.86</v>
      </c>
      <c r="H80" s="187">
        <v>0.01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33.320000000000007</v>
      </c>
      <c r="Q80" s="187">
        <v>27.15</v>
      </c>
      <c r="R80" s="187">
        <v>0</v>
      </c>
      <c r="S80" s="187">
        <v>0</v>
      </c>
      <c r="T80" s="187">
        <v>10.120000000000001</v>
      </c>
      <c r="U80" s="187">
        <v>0</v>
      </c>
      <c r="V80" s="187">
        <v>20.190000000000001</v>
      </c>
      <c r="W80" s="187">
        <v>1.65</v>
      </c>
      <c r="X80" s="187">
        <v>0.26</v>
      </c>
      <c r="Y80" s="187">
        <v>6.8199999999999994</v>
      </c>
      <c r="Z80" s="187">
        <v>2.35</v>
      </c>
      <c r="AA80" s="187">
        <v>0</v>
      </c>
      <c r="AB80" s="187">
        <v>0.01</v>
      </c>
      <c r="AC80" s="187">
        <v>0</v>
      </c>
      <c r="AD80" s="187">
        <v>2.04</v>
      </c>
      <c r="AE80" s="187">
        <v>0</v>
      </c>
      <c r="AF80" s="187">
        <v>0</v>
      </c>
      <c r="AG80" s="187">
        <v>30.54</v>
      </c>
      <c r="AH80" s="187">
        <v>0</v>
      </c>
      <c r="AI80" s="187">
        <v>0</v>
      </c>
      <c r="AJ80" s="187">
        <v>2.66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419.48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9850</v>
      </c>
      <c r="D111" s="174">
        <v>54684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108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36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227</v>
      </c>
    </row>
    <row r="128" spans="1:5" ht="12.6" customHeight="1" x14ac:dyDescent="0.25">
      <c r="A128" s="173" t="s">
        <v>292</v>
      </c>
      <c r="B128" s="172" t="s">
        <v>256</v>
      </c>
      <c r="C128" s="189">
        <v>385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5726.27</v>
      </c>
      <c r="C138" s="189">
        <v>1117.6400000000001</v>
      </c>
      <c r="D138" s="174">
        <v>3006.08</v>
      </c>
      <c r="E138" s="175">
        <f>SUM(B138:D138)</f>
        <v>9849.9900000000016</v>
      </c>
    </row>
    <row r="139" spans="1:6" ht="12.6" customHeight="1" x14ac:dyDescent="0.25">
      <c r="A139" s="173" t="s">
        <v>215</v>
      </c>
      <c r="B139" s="174">
        <v>31074</v>
      </c>
      <c r="C139" s="189">
        <v>7853</v>
      </c>
      <c r="D139" s="174">
        <v>15757</v>
      </c>
      <c r="E139" s="175">
        <f>SUM(B139:D139)</f>
        <v>54684</v>
      </c>
    </row>
    <row r="140" spans="1:6" ht="12.6" customHeight="1" x14ac:dyDescent="0.25">
      <c r="A140" s="173" t="s">
        <v>298</v>
      </c>
      <c r="B140" s="174">
        <v>58737.66412160833</v>
      </c>
      <c r="C140" s="174">
        <v>17340.76611858359</v>
      </c>
      <c r="D140" s="174">
        <v>51002.569759808095</v>
      </c>
      <c r="E140" s="175">
        <f>SUM(B140:D140)</f>
        <v>127081.00000000003</v>
      </c>
    </row>
    <row r="141" spans="1:6" ht="12.6" customHeight="1" x14ac:dyDescent="0.25">
      <c r="A141" s="173" t="s">
        <v>245</v>
      </c>
      <c r="B141" s="174">
        <v>675578626.8900001</v>
      </c>
      <c r="C141" s="189">
        <v>158608938.42000002</v>
      </c>
      <c r="D141" s="174">
        <v>438418334.99000013</v>
      </c>
      <c r="E141" s="175">
        <f>SUM(B141:D141)</f>
        <v>1272605900.3000002</v>
      </c>
      <c r="F141" s="199"/>
    </row>
    <row r="142" spans="1:6" ht="12.6" customHeight="1" x14ac:dyDescent="0.25">
      <c r="A142" s="173" t="s">
        <v>246</v>
      </c>
      <c r="B142" s="174">
        <v>219585369.52999997</v>
      </c>
      <c r="C142" s="189">
        <v>64826863.530000001</v>
      </c>
      <c r="D142" s="174">
        <v>190668428.77000001</v>
      </c>
      <c r="E142" s="175">
        <f>SUM(B142:D142)</f>
        <v>475080661.82999992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8893359.3300000019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3.65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238103.61000000002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9131466.5900000017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5594841.4500000002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890952.98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6485794.4299999997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177961.68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12730765.85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12908727.529999999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3040406.33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3040406.33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37000000</v>
      </c>
      <c r="C195" s="189">
        <v>0</v>
      </c>
      <c r="D195" s="174">
        <v>0</v>
      </c>
      <c r="E195" s="175">
        <f t="shared" ref="E195:E203" si="10">SUM(B195:C195)-D195</f>
        <v>37000000</v>
      </c>
    </row>
    <row r="196" spans="1:8" ht="12.6" customHeight="1" x14ac:dyDescent="0.25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141607539.68000001</v>
      </c>
      <c r="C197" s="189">
        <v>4326036.9800000014</v>
      </c>
      <c r="D197" s="174">
        <v>0</v>
      </c>
      <c r="E197" s="175">
        <f t="shared" si="10"/>
        <v>145933576.66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5433661.0099999998</v>
      </c>
      <c r="C199" s="189">
        <v>0</v>
      </c>
      <c r="D199" s="174">
        <v>0</v>
      </c>
      <c r="E199" s="175">
        <f t="shared" si="10"/>
        <v>5433661.0099999998</v>
      </c>
    </row>
    <row r="200" spans="1:8" ht="12.6" customHeight="1" x14ac:dyDescent="0.25">
      <c r="A200" s="173" t="s">
        <v>337</v>
      </c>
      <c r="B200" s="174">
        <v>98224779.24000001</v>
      </c>
      <c r="C200" s="189">
        <v>2540966.9899999998</v>
      </c>
      <c r="D200" s="174">
        <v>0</v>
      </c>
      <c r="E200" s="175">
        <f t="shared" si="10"/>
        <v>100765746.23</v>
      </c>
    </row>
    <row r="201" spans="1:8" ht="12.6" customHeight="1" x14ac:dyDescent="0.25">
      <c r="A201" s="173" t="s">
        <v>338</v>
      </c>
      <c r="B201" s="174">
        <v>525163.28</v>
      </c>
      <c r="C201" s="189">
        <v>0</v>
      </c>
      <c r="D201" s="174">
        <v>0</v>
      </c>
      <c r="E201" s="175">
        <f t="shared" si="10"/>
        <v>525163.28</v>
      </c>
    </row>
    <row r="202" spans="1:8" ht="12.6" customHeight="1" x14ac:dyDescent="0.25">
      <c r="A202" s="173" t="s">
        <v>339</v>
      </c>
      <c r="B202" s="174">
        <v>8368986.6100000013</v>
      </c>
      <c r="C202" s="189">
        <v>0</v>
      </c>
      <c r="D202" s="174">
        <v>0</v>
      </c>
      <c r="E202" s="175">
        <f t="shared" si="10"/>
        <v>8368986.6100000013</v>
      </c>
    </row>
    <row r="203" spans="1:8" ht="12.6" customHeight="1" x14ac:dyDescent="0.25">
      <c r="A203" s="173" t="s">
        <v>340</v>
      </c>
      <c r="B203" s="174">
        <v>1834009.9799999893</v>
      </c>
      <c r="C203" s="189">
        <v>1831411.74</v>
      </c>
      <c r="D203" s="174">
        <v>0</v>
      </c>
      <c r="E203" s="175">
        <f t="shared" si="10"/>
        <v>3665421.7199999895</v>
      </c>
    </row>
    <row r="204" spans="1:8" ht="12.6" customHeight="1" x14ac:dyDescent="0.25">
      <c r="A204" s="173" t="s">
        <v>203</v>
      </c>
      <c r="B204" s="175">
        <f>SUM(B195:B203)</f>
        <v>292994139.79999995</v>
      </c>
      <c r="C204" s="191">
        <f>SUM(C195:C203)</f>
        <v>8698415.7100000009</v>
      </c>
      <c r="D204" s="175">
        <f>SUM(D195:D203)</f>
        <v>0</v>
      </c>
      <c r="E204" s="175">
        <f>SUM(E195:E203)</f>
        <v>301692555.50999993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0</v>
      </c>
      <c r="C209" s="189">
        <v>0</v>
      </c>
      <c r="D209" s="174">
        <v>0</v>
      </c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>
        <v>44567910.729999729</v>
      </c>
      <c r="C210" s="189">
        <v>10500649.63000031</v>
      </c>
      <c r="D210" s="174">
        <v>0</v>
      </c>
      <c r="E210" s="175">
        <f t="shared" si="11"/>
        <v>55068560.360000037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2059948.0299999714</v>
      </c>
      <c r="C212" s="189">
        <v>352239.28</v>
      </c>
      <c r="D212" s="174">
        <v>0</v>
      </c>
      <c r="E212" s="175">
        <f t="shared" si="11"/>
        <v>2412187.3099999717</v>
      </c>
      <c r="H212" s="259"/>
    </row>
    <row r="213" spans="1:8" ht="12.6" customHeight="1" x14ac:dyDescent="0.25">
      <c r="A213" s="173" t="s">
        <v>337</v>
      </c>
      <c r="B213" s="174">
        <v>56113266.270000011</v>
      </c>
      <c r="C213" s="189">
        <v>10569796.28999969</v>
      </c>
      <c r="D213" s="174">
        <v>-78732.83</v>
      </c>
      <c r="E213" s="175">
        <f t="shared" si="11"/>
        <v>66761795.389999703</v>
      </c>
      <c r="H213" s="259"/>
    </row>
    <row r="214" spans="1:8" ht="12.6" customHeight="1" x14ac:dyDescent="0.25">
      <c r="A214" s="173" t="s">
        <v>338</v>
      </c>
      <c r="B214" s="174">
        <v>468076.16000000003</v>
      </c>
      <c r="C214" s="189">
        <v>45537.509999999987</v>
      </c>
      <c r="D214" s="174">
        <v>0</v>
      </c>
      <c r="E214" s="175">
        <f t="shared" si="11"/>
        <v>513613.67000000004</v>
      </c>
      <c r="H214" s="259"/>
    </row>
    <row r="215" spans="1:8" ht="12.6" customHeight="1" x14ac:dyDescent="0.25">
      <c r="A215" s="173" t="s">
        <v>339</v>
      </c>
      <c r="B215" s="174">
        <v>6063261.6899999995</v>
      </c>
      <c r="C215" s="189">
        <v>687983.28999999852</v>
      </c>
      <c r="D215" s="174">
        <v>0</v>
      </c>
      <c r="E215" s="175">
        <f t="shared" si="11"/>
        <v>6751244.9799999977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109272462.8799997</v>
      </c>
      <c r="C217" s="191">
        <f>SUM(C208:C216)</f>
        <v>22156206</v>
      </c>
      <c r="D217" s="175">
        <f>SUM(D208:D216)</f>
        <v>-78732.83</v>
      </c>
      <c r="E217" s="175">
        <f>SUM(E208:E216)</f>
        <v>131507401.70999971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5668481.9099999992</v>
      </c>
      <c r="D221" s="172">
        <f>C221</f>
        <v>5668481.9099999992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723428513.20999992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172655813.22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-1190.32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-271062.05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325959666.13999999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49903723.760000005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1271675463.9599998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505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14365438.590000002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4984411.76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19349850.350000001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1296693796.2199998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1074281.71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228214486.57999998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168637307.78000003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158501651.69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11518666.060000001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332252.24000000005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231004030.49999997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37000000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145933576.66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5433661.0099999998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101290909.51000001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8368986.6100000003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3665421.7199999997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301692555.51000005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131507401.71000001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170185153.80000004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31492638.07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31492638.07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432681822.37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11354881.339999998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10513923.950000001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29880771.18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51749576.469999999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73764562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1942047.41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75706609.409999996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75706609.409999996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305225636.4900009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432681822.3700009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432681822.37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1272605900.3000002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475080661.82999992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1747686562.1300001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5668481.9099999992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1271675463.9600003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19349850.349999998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1296693796.2200003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450992765.90999985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9919589.160000002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9919589.160000002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460912355.06999987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125932647.45000002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9131466.589999998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11172700.550000003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95735762.960000083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2815286.1099999994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44633824.820000023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22156205.789999984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6485794.4299999997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12908727.529999999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3040406.33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153606394.66434807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487619217.22434813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-26706862.154348254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166592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-26540270.154348254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-26540270.154348254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Health Services DBA Swedish Medical Center Cherry Hill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9850</v>
      </c>
      <c r="C414" s="194">
        <f>E138</f>
        <v>9849.9900000000016</v>
      </c>
      <c r="D414" s="179"/>
    </row>
    <row r="415" spans="1:5" ht="12.6" customHeight="1" x14ac:dyDescent="0.25">
      <c r="A415" s="179" t="s">
        <v>464</v>
      </c>
      <c r="B415" s="179">
        <f>D111</f>
        <v>54684</v>
      </c>
      <c r="C415" s="179">
        <f>E139</f>
        <v>54684</v>
      </c>
      <c r="D415" s="194">
        <f>SUM(C59:H59)+N59</f>
        <v>54684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125932647.45000002</v>
      </c>
      <c r="C427" s="179">
        <f t="shared" ref="C427:C434" si="13">CE61</f>
        <v>125932647.44999999</v>
      </c>
      <c r="D427" s="179"/>
    </row>
    <row r="428" spans="1:7" ht="12.6" customHeight="1" x14ac:dyDescent="0.25">
      <c r="A428" s="179" t="s">
        <v>3</v>
      </c>
      <c r="B428" s="179">
        <f t="shared" si="12"/>
        <v>9131466.589999998</v>
      </c>
      <c r="C428" s="179">
        <f t="shared" si="13"/>
        <v>9131467</v>
      </c>
      <c r="D428" s="179">
        <f>D173</f>
        <v>9131466.5900000017</v>
      </c>
    </row>
    <row r="429" spans="1:7" ht="12.6" customHeight="1" x14ac:dyDescent="0.25">
      <c r="A429" s="179" t="s">
        <v>236</v>
      </c>
      <c r="B429" s="179">
        <f t="shared" si="12"/>
        <v>11172700.550000003</v>
      </c>
      <c r="C429" s="179">
        <f t="shared" si="13"/>
        <v>11172700.550000001</v>
      </c>
      <c r="D429" s="179"/>
    </row>
    <row r="430" spans="1:7" ht="12.6" customHeight="1" x14ac:dyDescent="0.25">
      <c r="A430" s="179" t="s">
        <v>237</v>
      </c>
      <c r="B430" s="179">
        <f t="shared" si="12"/>
        <v>95735762.960000083</v>
      </c>
      <c r="C430" s="179">
        <f t="shared" si="13"/>
        <v>95735762.959999979</v>
      </c>
      <c r="D430" s="179"/>
    </row>
    <row r="431" spans="1:7" ht="12.6" customHeight="1" x14ac:dyDescent="0.25">
      <c r="A431" s="179" t="s">
        <v>444</v>
      </c>
      <c r="B431" s="179">
        <f t="shared" si="12"/>
        <v>2815286.1099999994</v>
      </c>
      <c r="C431" s="179">
        <f t="shared" si="13"/>
        <v>2815286.11</v>
      </c>
      <c r="D431" s="179"/>
    </row>
    <row r="432" spans="1:7" ht="12.6" customHeight="1" x14ac:dyDescent="0.25">
      <c r="A432" s="179" t="s">
        <v>445</v>
      </c>
      <c r="B432" s="179">
        <f t="shared" si="12"/>
        <v>44633824.820000023</v>
      </c>
      <c r="C432" s="179">
        <f t="shared" si="13"/>
        <v>44633824.819999993</v>
      </c>
      <c r="D432" s="179"/>
    </row>
    <row r="433" spans="1:7" ht="12.6" customHeight="1" x14ac:dyDescent="0.25">
      <c r="A433" s="179" t="s">
        <v>6</v>
      </c>
      <c r="B433" s="179">
        <f t="shared" si="12"/>
        <v>22156205.789999984</v>
      </c>
      <c r="C433" s="179">
        <f t="shared" si="13"/>
        <v>22156206</v>
      </c>
      <c r="D433" s="179">
        <f>C217</f>
        <v>22156206</v>
      </c>
    </row>
    <row r="434" spans="1:7" ht="12.6" customHeight="1" x14ac:dyDescent="0.25">
      <c r="A434" s="179" t="s">
        <v>474</v>
      </c>
      <c r="B434" s="179">
        <f t="shared" si="12"/>
        <v>6485794.4299999997</v>
      </c>
      <c r="C434" s="179">
        <f t="shared" si="13"/>
        <v>6485794.4299999997</v>
      </c>
      <c r="D434" s="179">
        <f>D177</f>
        <v>6485794.4299999997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12908727.529999999</v>
      </c>
      <c r="C436" s="179"/>
      <c r="D436" s="179">
        <f>D186</f>
        <v>12908727.529999999</v>
      </c>
    </row>
    <row r="437" spans="1:7" ht="12.6" customHeight="1" x14ac:dyDescent="0.25">
      <c r="A437" s="194" t="s">
        <v>449</v>
      </c>
      <c r="B437" s="194">
        <f t="shared" si="12"/>
        <v>3040406.33</v>
      </c>
      <c r="C437" s="194"/>
      <c r="D437" s="194">
        <f>D190</f>
        <v>3040406.33</v>
      </c>
    </row>
    <row r="438" spans="1:7" ht="12.6" customHeight="1" x14ac:dyDescent="0.25">
      <c r="A438" s="194" t="s">
        <v>476</v>
      </c>
      <c r="B438" s="194">
        <f>C386+C387+C388</f>
        <v>15949133.859999999</v>
      </c>
      <c r="C438" s="194">
        <f>CD69</f>
        <v>15949133.859999996</v>
      </c>
      <c r="D438" s="194">
        <f>D181+D186+D190</f>
        <v>15949133.859999999</v>
      </c>
    </row>
    <row r="439" spans="1:7" ht="12.6" customHeight="1" x14ac:dyDescent="0.25">
      <c r="A439" s="179" t="s">
        <v>451</v>
      </c>
      <c r="B439" s="194">
        <f>C389</f>
        <v>153606394.66434807</v>
      </c>
      <c r="C439" s="194">
        <f>SUM(C69:CC69)</f>
        <v>153606394.66434774</v>
      </c>
      <c r="D439" s="179"/>
    </row>
    <row r="440" spans="1:7" ht="12.6" customHeight="1" x14ac:dyDescent="0.25">
      <c r="A440" s="179" t="s">
        <v>477</v>
      </c>
      <c r="B440" s="194">
        <f>B438+B439</f>
        <v>169555528.52434808</v>
      </c>
      <c r="C440" s="194">
        <f>CE69</f>
        <v>169555528.52434772</v>
      </c>
      <c r="D440" s="179"/>
    </row>
    <row r="441" spans="1:7" ht="12.6" customHeight="1" x14ac:dyDescent="0.25">
      <c r="A441" s="179" t="s">
        <v>478</v>
      </c>
      <c r="B441" s="179">
        <f>D390</f>
        <v>487619217.22434813</v>
      </c>
      <c r="C441" s="179">
        <f>SUM(C427:C437)+C440</f>
        <v>487619217.84434772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5668481.9099999992</v>
      </c>
      <c r="C444" s="179">
        <f>C363</f>
        <v>5668481.9099999992</v>
      </c>
      <c r="D444" s="179"/>
    </row>
    <row r="445" spans="1:7" ht="12.6" customHeight="1" x14ac:dyDescent="0.25">
      <c r="A445" s="179" t="s">
        <v>343</v>
      </c>
      <c r="B445" s="179">
        <f>D229</f>
        <v>1271675463.9599998</v>
      </c>
      <c r="C445" s="179">
        <f>C364</f>
        <v>1271675463.9600003</v>
      </c>
      <c r="D445" s="179"/>
    </row>
    <row r="446" spans="1:7" ht="12.6" customHeight="1" x14ac:dyDescent="0.25">
      <c r="A446" s="179" t="s">
        <v>351</v>
      </c>
      <c r="B446" s="179">
        <f>D236</f>
        <v>19349850.350000001</v>
      </c>
      <c r="C446" s="179">
        <f>C365</f>
        <v>19349850.349999998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1296693796.2199998</v>
      </c>
      <c r="C448" s="179">
        <f>D367</f>
        <v>1296693796.2200003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505</v>
      </c>
    </row>
    <row r="454" spans="1:7" ht="12.6" customHeight="1" x14ac:dyDescent="0.25">
      <c r="A454" s="179" t="s">
        <v>168</v>
      </c>
      <c r="B454" s="179">
        <f>C233</f>
        <v>14365438.590000002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4984411.76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9919589.160000002</v>
      </c>
      <c r="C458" s="194">
        <f>CE70</f>
        <v>9919589.1600000001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1272605900.3000002</v>
      </c>
      <c r="C463" s="194">
        <f>CE73</f>
        <v>1272605900.3000002</v>
      </c>
      <c r="D463" s="194">
        <f>E141+E147+E153</f>
        <v>1272605900.3000002</v>
      </c>
    </row>
    <row r="464" spans="1:7" ht="12.6" customHeight="1" x14ac:dyDescent="0.25">
      <c r="A464" s="179" t="s">
        <v>246</v>
      </c>
      <c r="B464" s="194">
        <f>C360</f>
        <v>475080661.82999992</v>
      </c>
      <c r="C464" s="194">
        <f>CE74</f>
        <v>475080661.82999998</v>
      </c>
      <c r="D464" s="194">
        <f>E142+E148+E154</f>
        <v>475080661.82999992</v>
      </c>
    </row>
    <row r="465" spans="1:7" ht="12.6" customHeight="1" x14ac:dyDescent="0.25">
      <c r="A465" s="179" t="s">
        <v>247</v>
      </c>
      <c r="B465" s="194">
        <f>D361</f>
        <v>1747686562.1300001</v>
      </c>
      <c r="C465" s="194">
        <f>CE75</f>
        <v>1747686562.1300004</v>
      </c>
      <c r="D465" s="194">
        <f>D463+D464</f>
        <v>1747686562.1300001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37000000</v>
      </c>
      <c r="C468" s="179">
        <f>E195</f>
        <v>37000000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145933576.66</v>
      </c>
      <c r="C470" s="179">
        <f>E197</f>
        <v>145933576.66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5433661.0099999998</v>
      </c>
      <c r="C472" s="179">
        <f>E199</f>
        <v>5433661.0099999998</v>
      </c>
      <c r="D472" s="179"/>
    </row>
    <row r="473" spans="1:7" ht="12.6" customHeight="1" x14ac:dyDescent="0.25">
      <c r="A473" s="179" t="s">
        <v>495</v>
      </c>
      <c r="B473" s="179">
        <f t="shared" si="14"/>
        <v>101290909.51000001</v>
      </c>
      <c r="C473" s="179">
        <f>SUM(E200:E201)</f>
        <v>101290909.51000001</v>
      </c>
      <c r="D473" s="179"/>
    </row>
    <row r="474" spans="1:7" ht="12.6" customHeight="1" x14ac:dyDescent="0.25">
      <c r="A474" s="179" t="s">
        <v>339</v>
      </c>
      <c r="B474" s="179">
        <f t="shared" si="14"/>
        <v>8368986.6100000003</v>
      </c>
      <c r="C474" s="179">
        <f>E202</f>
        <v>8368986.6100000013</v>
      </c>
      <c r="D474" s="179"/>
    </row>
    <row r="475" spans="1:7" ht="12.6" customHeight="1" x14ac:dyDescent="0.25">
      <c r="A475" s="179" t="s">
        <v>340</v>
      </c>
      <c r="B475" s="179">
        <f t="shared" si="14"/>
        <v>3665421.7199999997</v>
      </c>
      <c r="C475" s="179">
        <f>E203</f>
        <v>3665421.7199999895</v>
      </c>
      <c r="D475" s="179"/>
    </row>
    <row r="476" spans="1:7" ht="12.6" customHeight="1" x14ac:dyDescent="0.25">
      <c r="A476" s="179" t="s">
        <v>203</v>
      </c>
      <c r="B476" s="179">
        <f>D275</f>
        <v>301692555.51000005</v>
      </c>
      <c r="C476" s="179">
        <f>E204</f>
        <v>301692555.50999993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131507401.71000001</v>
      </c>
      <c r="C478" s="179">
        <f>E217</f>
        <v>131507401.70999971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432681822.37</v>
      </c>
    </row>
    <row r="482" spans="1:12" ht="12.6" customHeight="1" x14ac:dyDescent="0.25">
      <c r="A482" s="180" t="s">
        <v>499</v>
      </c>
      <c r="C482" s="180">
        <f>D339</f>
        <v>432681822.3700009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 DBA Swedish Medical Center Cherry Hill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21456093.299999997</v>
      </c>
      <c r="C496" s="240">
        <f>C71</f>
        <v>21456093.299999997</v>
      </c>
      <c r="D496" s="240">
        <f>'Prior Year'!C59</f>
        <v>13299.687475132452</v>
      </c>
      <c r="E496" s="180">
        <f>C59</f>
        <v>13299.687475132452</v>
      </c>
      <c r="F496" s="263">
        <f t="shared" ref="F496:G511" si="15">IF(B496=0,"",IF(D496=0,"",B496/D496))</f>
        <v>1613.278006728975</v>
      </c>
      <c r="G496" s="264">
        <f t="shared" si="15"/>
        <v>1613.278006728975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30254353.749999996</v>
      </c>
      <c r="C498" s="240">
        <f>E71</f>
        <v>30254353.749999996</v>
      </c>
      <c r="D498" s="240">
        <f>'Prior Year'!E59</f>
        <v>41384.31252486755</v>
      </c>
      <c r="E498" s="180">
        <f>E59</f>
        <v>41384.31252486755</v>
      </c>
      <c r="F498" s="263">
        <f t="shared" si="15"/>
        <v>731.0585075400337</v>
      </c>
      <c r="G498" s="263">
        <f t="shared" si="15"/>
        <v>731.0585075400337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4371676.2699999996</v>
      </c>
      <c r="C500" s="240">
        <f>G71</f>
        <v>4371676.2699999996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10578.510000000002</v>
      </c>
      <c r="C501" s="240">
        <f>H71</f>
        <v>10578.510000000002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21358803.049999997</v>
      </c>
      <c r="C509" s="240">
        <f>P71</f>
        <v>21358803.049999997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6296400.5700000012</v>
      </c>
      <c r="C510" s="240">
        <f>Q71</f>
        <v>6296400.5700000012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5108622.01</v>
      </c>
      <c r="C511" s="240">
        <f>R71</f>
        <v>5108622.01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37377502.020000003</v>
      </c>
      <c r="C512" s="240">
        <f>S71</f>
        <v>37377502.020000003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2089351.83</v>
      </c>
      <c r="C513" s="240">
        <f>T71</f>
        <v>2089351.83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10804479.699999999</v>
      </c>
      <c r="C514" s="240">
        <f>U71</f>
        <v>10804479.699999999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37392104.829999991</v>
      </c>
      <c r="C515" s="240">
        <f>V71</f>
        <v>37392104.829999991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5041423.79</v>
      </c>
      <c r="C516" s="240">
        <f>W71</f>
        <v>5041423.79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1995712.1999999997</v>
      </c>
      <c r="C517" s="240">
        <f>X71</f>
        <v>1995712.1999999997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14149700.090000002</v>
      </c>
      <c r="C518" s="240">
        <f>Y71</f>
        <v>14149700.090000002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16287851.949999999</v>
      </c>
      <c r="C519" s="240">
        <f>Z71</f>
        <v>16287851.949999999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1108347.23</v>
      </c>
      <c r="C520" s="240">
        <f>AA71</f>
        <v>1108347.23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14929881.67</v>
      </c>
      <c r="C521" s="240">
        <f>AB71</f>
        <v>14929881.67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6010420.5</v>
      </c>
      <c r="C522" s="240">
        <f>AC71</f>
        <v>6010420.5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388727.20999999996</v>
      </c>
      <c r="C523" s="240">
        <f>AD71</f>
        <v>388727.20999999996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5031733.58</v>
      </c>
      <c r="C524" s="240">
        <f>AE71</f>
        <v>5031733.58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7210903.0999999996</v>
      </c>
      <c r="C526" s="240">
        <f>AG71</f>
        <v>7210903.0999999996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2763993.19</v>
      </c>
      <c r="C529" s="240">
        <f>AJ71</f>
        <v>2763993.19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1460663.4899999998</v>
      </c>
      <c r="C530" s="240">
        <f>AK71</f>
        <v>1460663.4899999998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550829.29000000015</v>
      </c>
      <c r="C531" s="240">
        <f>AL71</f>
        <v>550829.29000000015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484.67999999999995</v>
      </c>
      <c r="C538" s="240">
        <f>AS71</f>
        <v>484.67999999999995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202097.23</v>
      </c>
      <c r="C541" s="240">
        <f>AV71</f>
        <v>202097.23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2801728.6900000004</v>
      </c>
      <c r="C544" s="240">
        <f>AY71</f>
        <v>2801728.6900000004</v>
      </c>
      <c r="D544" s="240">
        <f>'Prior Year'!AY59</f>
        <v>231214.5</v>
      </c>
      <c r="E544" s="180">
        <f>AY59</f>
        <v>231214.5</v>
      </c>
      <c r="F544" s="263">
        <f t="shared" ref="F544:G550" si="19">IF(B544=0,"",IF(D544=0,"",B544/D544))</f>
        <v>12.117443715683923</v>
      </c>
      <c r="G544" s="263">
        <f t="shared" si="19"/>
        <v>12.117443715683923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1275791.44</v>
      </c>
      <c r="C545" s="240">
        <f>AZ71</f>
        <v>1275791.44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171032.68000000002</v>
      </c>
      <c r="C546" s="240">
        <f>BA71</f>
        <v>171032.68000000002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3359575.5100000002</v>
      </c>
      <c r="C547" s="240">
        <f>BB71</f>
        <v>3359575.5100000002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714387.20000000007</v>
      </c>
      <c r="C548" s="240">
        <f>BC71</f>
        <v>714387.20000000007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876452.09</v>
      </c>
      <c r="C549" s="240">
        <f>BD71</f>
        <v>876452.09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15268530.560000001</v>
      </c>
      <c r="C550" s="240">
        <f>BE71</f>
        <v>15268530.560000001</v>
      </c>
      <c r="D550" s="240">
        <f>'Prior Year'!BE59</f>
        <v>745880.32741499983</v>
      </c>
      <c r="E550" s="180">
        <f>BE59</f>
        <v>745880.32741499983</v>
      </c>
      <c r="F550" s="263">
        <f t="shared" si="19"/>
        <v>20.470482996804865</v>
      </c>
      <c r="G550" s="263">
        <f t="shared" si="19"/>
        <v>20.470482996804865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4417999.45</v>
      </c>
      <c r="C551" s="240">
        <f>BF71</f>
        <v>4417999.45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11.61</v>
      </c>
      <c r="C555" s="240">
        <f>BJ71</f>
        <v>11.61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64126.76</v>
      </c>
      <c r="C557" s="240">
        <f>BL71</f>
        <v>64126.76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2595224.5399999991</v>
      </c>
      <c r="C559" s="240">
        <f>BN71</f>
        <v>2595224.5399999991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164513.59</v>
      </c>
      <c r="C564" s="240">
        <f>BS71</f>
        <v>164513.59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21418.22</v>
      </c>
      <c r="C567" s="240">
        <f>BV71</f>
        <v>21418.22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9242162.0200000014</v>
      </c>
      <c r="C568" s="240">
        <f>BW71</f>
        <v>9242162.0200000014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760485.26</v>
      </c>
      <c r="C570" s="240">
        <f>BY71</f>
        <v>760485.26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6980419.9800000004</v>
      </c>
      <c r="C572" s="240">
        <f>CA71</f>
        <v>6980419.9800000004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159383900.18434775</v>
      </c>
      <c r="C574" s="240">
        <f>CC71</f>
        <v>159383900.18434775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15949133.859999996</v>
      </c>
      <c r="C575" s="240">
        <f>CD71</f>
        <v>15949133.859999996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449965.57633400004</v>
      </c>
      <c r="E612" s="180">
        <f>SUM(C624:D647)+SUM(C668:D713)</f>
        <v>308944823.78248888</v>
      </c>
      <c r="F612" s="180">
        <f>CE64-(AX64+BD64+BE64+BG64+BJ64+BN64+BP64+BQ64+CB64+CC64+CD64)</f>
        <v>94986398.699999973</v>
      </c>
      <c r="G612" s="180">
        <f>CE77-(AX77+AY77+BD77+BE77+BG77+BJ77+BN77+BP77+BQ77+CB77+CC77+CD77)</f>
        <v>231214.5</v>
      </c>
      <c r="H612" s="197">
        <f>CE60-(AX60+AY60+AZ60+BD60+BE60+BG60+BJ60+BN60+BO60+BP60+BQ60+BR60+CB60+CC60+CD60)</f>
        <v>1260.8399999999997</v>
      </c>
      <c r="I612" s="180">
        <f>CE78-(AX78+AY78+AZ78+BD78+BE78+BF78+BG78+BJ78+BN78+BO78+BP78+BQ78+BR78+CB78+CC78+CD78)</f>
        <v>51058.274012293819</v>
      </c>
      <c r="J612" s="180">
        <f>CE79-(AX79+AY79+AZ79+BA79+BD79+BE79+BF79+BG79+BJ79+BN79+BO79+BP79+BQ79+BR79+CB79+CC79+CD79)</f>
        <v>1620146.05</v>
      </c>
      <c r="K612" s="180">
        <f>CE75-(AW75+AX75+AY75+AZ75+BA75+BB75+BC75+BD75+BE75+BF75+BG75+BH75+BI75+BJ75+BK75+BL75+BM75+BN75+BO75+BP75+BQ75+BR75+BS75+BT75+BU75+BV75+BW75+BX75+CB75+CC75+CD75)</f>
        <v>1747686562.1300004</v>
      </c>
      <c r="L612" s="197">
        <f>CE80-(AW80+AX80+AY80+AZ80+BA80+BB80+BC80+BD80+BE80+BF80+BG80+BH80+BI80+BJ80+BK80+BL80+BM80+BN80+BO80+BP80+BQ80+BR80+BS80+BT80+BU80+BV80+BW80+BX80+BY80+BZ80+CA80+CB80+CC80+CD80)</f>
        <v>419.48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15268530.560000001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15949133.859999996</v>
      </c>
      <c r="D615" s="266">
        <f>SUM(C614:C615)</f>
        <v>31217664.419999994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11.61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2595224.5399999991</v>
      </c>
      <c r="D619" s="180">
        <f>(D615/D612)*BN76</f>
        <v>1048445.6596357118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159383900.18434775</v>
      </c>
      <c r="D620" s="180">
        <f>(D615/D612)*CC76</f>
        <v>5727222.907875427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168754804.90185887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876452.09</v>
      </c>
      <c r="D624" s="180">
        <f>(D615/D612)*BD76</f>
        <v>1349352.1625018762</v>
      </c>
      <c r="E624" s="180">
        <f>(E623/E612)*SUM(C624:D624)</f>
        <v>1215800.1476831085</v>
      </c>
      <c r="F624" s="180">
        <f>SUM(C624:E624)</f>
        <v>3441604.4001849843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2801728.6900000004</v>
      </c>
      <c r="D625" s="180">
        <f>(D615/D612)*AY76</f>
        <v>166031.02911449154</v>
      </c>
      <c r="E625" s="180">
        <f>(E623/E612)*SUM(C625:D625)</f>
        <v>1621078.1791487921</v>
      </c>
      <c r="F625" s="180">
        <f>(F624/F612)*AY64</f>
        <v>10546.696362952714</v>
      </c>
      <c r="G625" s="180">
        <f>SUM(C625:F625)</f>
        <v>4599384.5946262367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1275791.44</v>
      </c>
      <c r="D628" s="180">
        <f>(D615/D612)*AZ76</f>
        <v>1223520.1634549454</v>
      </c>
      <c r="E628" s="180">
        <f>(E623/E612)*SUM(C628:D628)</f>
        <v>1365197.9562762866</v>
      </c>
      <c r="F628" s="180">
        <f>(F624/F612)*AZ64</f>
        <v>59075.135047727759</v>
      </c>
      <c r="G628" s="180">
        <f>(G625/G612)*AZ77</f>
        <v>0</v>
      </c>
      <c r="H628" s="180">
        <f>SUM(C626:G628)</f>
        <v>3923584.6947789597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4417999.45</v>
      </c>
      <c r="D629" s="180">
        <f>(D615/D612)*BF76</f>
        <v>330516.22881901427</v>
      </c>
      <c r="E629" s="180">
        <f>(E623/E612)*SUM(C629:D629)</f>
        <v>2593779.7796434248</v>
      </c>
      <c r="F629" s="180">
        <f>(F624/F612)*BF64</f>
        <v>7760.2690322442122</v>
      </c>
      <c r="G629" s="180">
        <f>(G625/G612)*BF77</f>
        <v>0</v>
      </c>
      <c r="H629" s="180">
        <f>(H628/H612)*BF60</f>
        <v>184939.11869128011</v>
      </c>
      <c r="I629" s="180">
        <f>SUM(C629:H629)</f>
        <v>7534994.8461859645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171032.68000000002</v>
      </c>
      <c r="D630" s="180">
        <f>(D615/D612)*BA76</f>
        <v>0</v>
      </c>
      <c r="E630" s="180">
        <f>(E623/E612)*SUM(C630:D630)</f>
        <v>93423.110935701014</v>
      </c>
      <c r="F630" s="180">
        <f>(F624/F612)*BA64</f>
        <v>686.76759780040277</v>
      </c>
      <c r="G630" s="180">
        <f>(G625/G612)*BA77</f>
        <v>0</v>
      </c>
      <c r="H630" s="180">
        <f>(H628/H612)*BA60</f>
        <v>5508.0302891395895</v>
      </c>
      <c r="I630" s="180">
        <f>(I629/I612)*BA78</f>
        <v>0</v>
      </c>
      <c r="J630" s="180">
        <f>SUM(C630:I630)</f>
        <v>270650.58882264106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3359575.5100000002</v>
      </c>
      <c r="D632" s="180">
        <f>(D615/D612)*BB76</f>
        <v>20207.797658452011</v>
      </c>
      <c r="E632" s="180">
        <f>(E623/E612)*SUM(C632:D632)</f>
        <v>1846137.655622341</v>
      </c>
      <c r="F632" s="180">
        <f>(F624/F612)*BB64</f>
        <v>0</v>
      </c>
      <c r="G632" s="180">
        <f>(G625/G612)*BB77</f>
        <v>0</v>
      </c>
      <c r="H632" s="180">
        <f>(H628/H612)*BB60</f>
        <v>102878.80302765811</v>
      </c>
      <c r="I632" s="180">
        <f>(I629/I612)*BB78</f>
        <v>7124.3470742888267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714387.20000000007</v>
      </c>
      <c r="D633" s="180">
        <f>(D615/D612)*BC76</f>
        <v>0</v>
      </c>
      <c r="E633" s="180">
        <f>(E623/E612)*SUM(C633:D633)</f>
        <v>390219.42845452006</v>
      </c>
      <c r="F633" s="180">
        <f>(F624/F612)*BC64</f>
        <v>0</v>
      </c>
      <c r="G633" s="180">
        <f>(G625/G612)*BC77</f>
        <v>0</v>
      </c>
      <c r="H633" s="180">
        <f>(H628/H612)*BC60</f>
        <v>42446.063923087007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64126.76</v>
      </c>
      <c r="D637" s="180">
        <f>(D615/D612)*BL76</f>
        <v>154567.99526389866</v>
      </c>
      <c r="E637" s="180">
        <f>(E623/E612)*SUM(C637:D637)</f>
        <v>119457.54683885668</v>
      </c>
      <c r="F637" s="180">
        <f>(F624/F612)*BL64</f>
        <v>0</v>
      </c>
      <c r="G637" s="180">
        <f>(G625/G612)*BL77</f>
        <v>0</v>
      </c>
      <c r="H637" s="180">
        <f>(H628/H612)*BL60</f>
        <v>-93.356445578637107</v>
      </c>
      <c r="I637" s="180">
        <f>(I629/I612)*BL78</f>
        <v>54493.619910948823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164513.59</v>
      </c>
      <c r="D639" s="180">
        <f>(D615/D612)*BS76</f>
        <v>139878.88285280872</v>
      </c>
      <c r="E639" s="180">
        <f>(E623/E612)*SUM(C639:D639)</f>
        <v>166268.17611301129</v>
      </c>
      <c r="F639" s="180">
        <f>(F624/F612)*BS64</f>
        <v>897.67250274508069</v>
      </c>
      <c r="G639" s="180">
        <f>(G625/G612)*BS77</f>
        <v>0</v>
      </c>
      <c r="H639" s="180">
        <f>(H628/H612)*BS60</f>
        <v>5788.0996258755013</v>
      </c>
      <c r="I639" s="180">
        <f>(I629/I612)*BS78</f>
        <v>49314.909355814299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21418.22</v>
      </c>
      <c r="D642" s="180">
        <f>(D615/D612)*BV76</f>
        <v>0</v>
      </c>
      <c r="E642" s="180">
        <f>(E623/E612)*SUM(C642:D642)</f>
        <v>11699.265562027385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9242162.0200000014</v>
      </c>
      <c r="D643" s="180">
        <f>(D615/D612)*BW76</f>
        <v>484270.23655415856</v>
      </c>
      <c r="E643" s="180">
        <f>(E623/E612)*SUM(C643:D643)</f>
        <v>5312865.1185997901</v>
      </c>
      <c r="F643" s="180">
        <f>(F624/F612)*BW64</f>
        <v>10589.239235172598</v>
      </c>
      <c r="G643" s="180">
        <f>(G625/G612)*BW77</f>
        <v>0</v>
      </c>
      <c r="H643" s="180">
        <f>(H628/H612)*BW60</f>
        <v>96499.445913117874</v>
      </c>
      <c r="I643" s="180">
        <f>(I629/I612)*BW78</f>
        <v>170731.58101010343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22752425.828653097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760485.26</v>
      </c>
      <c r="D645" s="180">
        <f>(D615/D612)*BY76</f>
        <v>11291.274927050528</v>
      </c>
      <c r="E645" s="180">
        <f>(E623/E612)*SUM(C645:D645)</f>
        <v>421567.18143024342</v>
      </c>
      <c r="F645" s="180">
        <f>(F624/F612)*BY64</f>
        <v>18.42753916187878</v>
      </c>
      <c r="G645" s="180">
        <f>(G625/G612)*BY77</f>
        <v>0</v>
      </c>
      <c r="H645" s="180">
        <f>(H628/H612)*BY60</f>
        <v>16679.684943383167</v>
      </c>
      <c r="I645" s="180">
        <f>(I629/I612)*BY78</f>
        <v>3980.7881517399078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6980419.9800000004</v>
      </c>
      <c r="D647" s="180">
        <f>(D615/D612)*CA76</f>
        <v>390430.18300667824</v>
      </c>
      <c r="E647" s="180">
        <f>(E623/E612)*SUM(C647:D647)</f>
        <v>4026176.4738119212</v>
      </c>
      <c r="F647" s="180">
        <f>(F624/F612)*CA64</f>
        <v>3627.6103079880713</v>
      </c>
      <c r="G647" s="180">
        <f>(G625/G612)*CA77</f>
        <v>0</v>
      </c>
      <c r="H647" s="180">
        <f>(H628/H612)*CA60</f>
        <v>186339.46537495966</v>
      </c>
      <c r="I647" s="180">
        <f>(I629/I612)*CA78</f>
        <v>137647.86143601738</v>
      </c>
      <c r="J647" s="180">
        <f>(J630/J612)*CA79</f>
        <v>0</v>
      </c>
      <c r="K647" s="180">
        <v>0</v>
      </c>
      <c r="L647" s="180">
        <f>SUM(C645:K647)</f>
        <v>12938664.190929143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224046893.6443477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21456093.299999997</v>
      </c>
      <c r="D668" s="180">
        <f>(D615/D612)*C76</f>
        <v>2883628.8237055303</v>
      </c>
      <c r="E668" s="180">
        <f>(E623/E612)*SUM(C668:D668)</f>
        <v>13295076.473730505</v>
      </c>
      <c r="F668" s="180">
        <f>(F624/F612)*C64</f>
        <v>76453.666823222797</v>
      </c>
      <c r="G668" s="180">
        <f>(G625/G612)*C77</f>
        <v>1118615.6405249746</v>
      </c>
      <c r="H668" s="180">
        <f>(H628/H612)*C60</f>
        <v>510970.94546707376</v>
      </c>
      <c r="I668" s="180">
        <f>(I629/I612)*C78</f>
        <v>1016635.9006919692</v>
      </c>
      <c r="J668" s="180">
        <f>(J630/J612)*C79</f>
        <v>65824.889296717549</v>
      </c>
      <c r="K668" s="180">
        <f>(K644/K612)*C75</f>
        <v>1082501.9749006641</v>
      </c>
      <c r="L668" s="180">
        <f>(L647/L612)*C80</f>
        <v>3410479.8788763117</v>
      </c>
      <c r="M668" s="180">
        <f t="shared" ref="M668:M713" si="20">ROUND(SUM(D668:L668),0)</f>
        <v>23460188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30254353.749999996</v>
      </c>
      <c r="D670" s="180">
        <f>(D615/D612)*E76</f>
        <v>4210174.4024348352</v>
      </c>
      <c r="E670" s="180">
        <f>(E623/E612)*SUM(C670:D670)</f>
        <v>18825545.135184165</v>
      </c>
      <c r="F670" s="180">
        <f>(F624/F612)*E64</f>
        <v>61608.626930267055</v>
      </c>
      <c r="G670" s="180">
        <f>(G625/G612)*E77</f>
        <v>3480768.9541012626</v>
      </c>
      <c r="H670" s="180">
        <f>(H628/H612)*E60</f>
        <v>804514.72918150155</v>
      </c>
      <c r="I670" s="180">
        <f>(I629/I612)*E78</f>
        <v>1484315.3218968853</v>
      </c>
      <c r="J670" s="180">
        <f>(J630/J612)*E79</f>
        <v>204825.6995259235</v>
      </c>
      <c r="K670" s="180">
        <f>(K644/K612)*E75</f>
        <v>1755722.1854337389</v>
      </c>
      <c r="L670" s="180">
        <f>(L647/L612)*E80</f>
        <v>4686209.7132827891</v>
      </c>
      <c r="M670" s="180">
        <f t="shared" si="20"/>
        <v>35513685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4371676.2699999996</v>
      </c>
      <c r="D672" s="180">
        <f>(D615/D612)*G76</f>
        <v>1011427.9013865796</v>
      </c>
      <c r="E672" s="180">
        <f>(E623/E612)*SUM(C672:D672)</f>
        <v>2940410.7927320278</v>
      </c>
      <c r="F672" s="180">
        <f>(F624/F612)*G64</f>
        <v>5498.1093393241208</v>
      </c>
      <c r="G672" s="180">
        <f>(G625/G612)*G77</f>
        <v>0</v>
      </c>
      <c r="H672" s="180">
        <f>(H628/H612)*G60</f>
        <v>117286.81446196111</v>
      </c>
      <c r="I672" s="180">
        <f>(I629/I612)*G78</f>
        <v>356583.31164473633</v>
      </c>
      <c r="J672" s="180">
        <f>(J630/J612)*G79</f>
        <v>0</v>
      </c>
      <c r="K672" s="180">
        <f>(K644/K612)*G75</f>
        <v>235198.93403891576</v>
      </c>
      <c r="L672" s="180">
        <f>(L647/L612)*G80</f>
        <v>612572.40114392282</v>
      </c>
      <c r="M672" s="180">
        <f t="shared" si="20"/>
        <v>5278978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10578.510000000002</v>
      </c>
      <c r="D673" s="180">
        <f>(D615/D612)*H76</f>
        <v>3016.980870238845</v>
      </c>
      <c r="E673" s="180">
        <f>(E623/E612)*SUM(C673:D673)</f>
        <v>7426.259424781475</v>
      </c>
      <c r="F673" s="180">
        <f>(F624/F612)*H64</f>
        <v>249.53501845107849</v>
      </c>
      <c r="G673" s="180">
        <f>(G625/G612)*H77</f>
        <v>0</v>
      </c>
      <c r="H673" s="180">
        <f>(H628/H612)*H60</f>
        <v>62.237630385758074</v>
      </c>
      <c r="I673" s="180">
        <f>(I629/I612)*H78</f>
        <v>1063.6497454774096</v>
      </c>
      <c r="J673" s="180">
        <f>(J630/J612)*H79</f>
        <v>0</v>
      </c>
      <c r="K673" s="180">
        <f>(K644/K612)*H75</f>
        <v>0</v>
      </c>
      <c r="L673" s="180">
        <f>(L647/L612)*H80</f>
        <v>308.44531779653721</v>
      </c>
      <c r="M673" s="180">
        <f t="shared" si="20"/>
        <v>12127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21358803.049999997</v>
      </c>
      <c r="D681" s="180">
        <f>(D615/D612)*P76</f>
        <v>2961487.8396561458</v>
      </c>
      <c r="E681" s="180">
        <f>(E623/E612)*SUM(C681:D681)</f>
        <v>13284462.558692668</v>
      </c>
      <c r="F681" s="180">
        <f>(F624/F612)*P64</f>
        <v>180577.84296804306</v>
      </c>
      <c r="G681" s="180">
        <f>(G625/G612)*P77</f>
        <v>0</v>
      </c>
      <c r="H681" s="180">
        <f>(H628/H612)*P60</f>
        <v>352576.17613531952</v>
      </c>
      <c r="I681" s="180">
        <f>(I629/I612)*P78</f>
        <v>1044085.435860032</v>
      </c>
      <c r="J681" s="180">
        <f>(J630/J612)*P79</f>
        <v>0</v>
      </c>
      <c r="K681" s="180">
        <f>(K644/K612)*P75</f>
        <v>4597424.7056234982</v>
      </c>
      <c r="L681" s="180">
        <f>(L647/L612)*P80</f>
        <v>1027739.7988980622</v>
      </c>
      <c r="M681" s="180">
        <f t="shared" si="20"/>
        <v>23448354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6296400.5700000012</v>
      </c>
      <c r="D682" s="180">
        <f>(D615/D612)*Q76</f>
        <v>881906.82165656786</v>
      </c>
      <c r="E682" s="180">
        <f>(E623/E612)*SUM(C682:D682)</f>
        <v>3921003.9144641492</v>
      </c>
      <c r="F682" s="180">
        <f>(F624/F612)*Q64</f>
        <v>11226.951875156536</v>
      </c>
      <c r="G682" s="180">
        <f>(G625/G612)*Q77</f>
        <v>0</v>
      </c>
      <c r="H682" s="180">
        <f>(H628/H612)*Q60</f>
        <v>129578.74646314832</v>
      </c>
      <c r="I682" s="180">
        <f>(I629/I612)*Q78</f>
        <v>310920.09089057893</v>
      </c>
      <c r="J682" s="180">
        <f>(J630/J612)*Q79</f>
        <v>0</v>
      </c>
      <c r="K682" s="180">
        <f>(K644/K612)*Q75</f>
        <v>155704.0815016932</v>
      </c>
      <c r="L682" s="180">
        <f>(L647/L612)*Q80</f>
        <v>837429.03781759844</v>
      </c>
      <c r="M682" s="180">
        <f t="shared" si="20"/>
        <v>6247770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5108622.01</v>
      </c>
      <c r="D683" s="180">
        <f>(D615/D612)*R76</f>
        <v>46143.378254524279</v>
      </c>
      <c r="E683" s="180">
        <f>(E623/E612)*SUM(C683:D683)</f>
        <v>2815685.3924899865</v>
      </c>
      <c r="F683" s="180">
        <f>(F624/F612)*R64</f>
        <v>82169.328663020497</v>
      </c>
      <c r="G683" s="180">
        <f>(G625/G612)*R77</f>
        <v>0</v>
      </c>
      <c r="H683" s="180">
        <f>(H628/H612)*R60</f>
        <v>52279.609524036787</v>
      </c>
      <c r="I683" s="180">
        <f>(I629/I612)*R78</f>
        <v>16268.048969103022</v>
      </c>
      <c r="J683" s="180">
        <f>(J630/J612)*R79</f>
        <v>0</v>
      </c>
      <c r="K683" s="180">
        <f>(K644/K612)*R75</f>
        <v>1207770.3038446908</v>
      </c>
      <c r="L683" s="180">
        <f>(L647/L612)*R80</f>
        <v>0</v>
      </c>
      <c r="M683" s="180">
        <f t="shared" si="20"/>
        <v>4220316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37377502.020000003</v>
      </c>
      <c r="D684" s="180">
        <f>(D615/D612)*S76</f>
        <v>0</v>
      </c>
      <c r="E684" s="180">
        <f>(E623/E612)*SUM(C684:D684)</f>
        <v>20416697.661019221</v>
      </c>
      <c r="F684" s="180">
        <f>(F624/F612)*S64</f>
        <v>1326140.951860466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1398100.0365613247</v>
      </c>
      <c r="L684" s="180">
        <f>(L647/L612)*S80</f>
        <v>0</v>
      </c>
      <c r="M684" s="180">
        <f t="shared" si="20"/>
        <v>23140939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2089351.83</v>
      </c>
      <c r="D685" s="180">
        <f>(D615/D612)*T76</f>
        <v>251111.38297278582</v>
      </c>
      <c r="E685" s="180">
        <f>(E623/E612)*SUM(C685:D685)</f>
        <v>1278430.2648270715</v>
      </c>
      <c r="F685" s="180">
        <f>(F624/F612)*T64</f>
        <v>15144.648367671662</v>
      </c>
      <c r="G685" s="180">
        <f>(G625/G612)*T77</f>
        <v>0</v>
      </c>
      <c r="H685" s="180">
        <f>(H628/H612)*T60</f>
        <v>38649.568469555772</v>
      </c>
      <c r="I685" s="180">
        <f>(I629/I612)*T78</f>
        <v>88530.411717306954</v>
      </c>
      <c r="J685" s="180">
        <f>(J630/J612)*T79</f>
        <v>0</v>
      </c>
      <c r="K685" s="180">
        <f>(K644/K612)*T75</f>
        <v>58043.058583473699</v>
      </c>
      <c r="L685" s="180">
        <f>(L647/L612)*T80</f>
        <v>312146.6616100957</v>
      </c>
      <c r="M685" s="180">
        <f t="shared" si="20"/>
        <v>2042056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10804479.699999999</v>
      </c>
      <c r="D686" s="180">
        <f>(D615/D612)*U76</f>
        <v>135838.81711044689</v>
      </c>
      <c r="E686" s="180">
        <f>(E623/E612)*SUM(C686:D686)</f>
        <v>5975925.7148745675</v>
      </c>
      <c r="F686" s="180">
        <f>(F624/F612)*U64</f>
        <v>95748.737673039868</v>
      </c>
      <c r="G686" s="180">
        <f>(G625/G612)*U77</f>
        <v>0</v>
      </c>
      <c r="H686" s="180">
        <f>(H628/H612)*U60</f>
        <v>10144.733752878567</v>
      </c>
      <c r="I686" s="180">
        <f>(I629/I612)*U78</f>
        <v>47890.566582890133</v>
      </c>
      <c r="J686" s="180">
        <f>(J630/J612)*U79</f>
        <v>0</v>
      </c>
      <c r="K686" s="180">
        <f>(K644/K612)*U75</f>
        <v>825293.21349963394</v>
      </c>
      <c r="L686" s="180">
        <f>(L647/L612)*U80</f>
        <v>0</v>
      </c>
      <c r="M686" s="180">
        <f t="shared" si="20"/>
        <v>7090842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37392104.829999991</v>
      </c>
      <c r="D687" s="180">
        <f>(D615/D612)*V76</f>
        <v>2163227.5593724516</v>
      </c>
      <c r="E687" s="180">
        <f>(E623/E612)*SUM(C687:D687)</f>
        <v>21606293.054116145</v>
      </c>
      <c r="F687" s="180">
        <f>(F624/F612)*V64</f>
        <v>777658.95984847518</v>
      </c>
      <c r="G687" s="180">
        <f>(G625/G612)*V77</f>
        <v>0</v>
      </c>
      <c r="H687" s="180">
        <f>(H628/H612)*V60</f>
        <v>304186.41851039254</v>
      </c>
      <c r="I687" s="180">
        <f>(I629/I612)*V78</f>
        <v>762655.29743119294</v>
      </c>
      <c r="J687" s="180">
        <f>(J630/J612)*V79</f>
        <v>0</v>
      </c>
      <c r="K687" s="180">
        <f>(K644/K612)*V75</f>
        <v>4607394.3951068176</v>
      </c>
      <c r="L687" s="180">
        <f>(L647/L612)*V80</f>
        <v>622751.09663120867</v>
      </c>
      <c r="M687" s="180">
        <f t="shared" si="20"/>
        <v>30844167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5041423.79</v>
      </c>
      <c r="D688" s="180">
        <f>(D615/D612)*W76</f>
        <v>390019.45532400277</v>
      </c>
      <c r="E688" s="180">
        <f>(E623/E612)*SUM(C688:D688)</f>
        <v>2966815.0253440933</v>
      </c>
      <c r="F688" s="180">
        <f>(F624/F612)*W64</f>
        <v>22199.17406368204</v>
      </c>
      <c r="G688" s="180">
        <f>(G625/G612)*W77</f>
        <v>0</v>
      </c>
      <c r="H688" s="180">
        <f>(H628/H612)*W60</f>
        <v>62299.868016143831</v>
      </c>
      <c r="I688" s="180">
        <f>(I629/I612)*W78</f>
        <v>137503.05760267269</v>
      </c>
      <c r="J688" s="180">
        <f>(J630/J612)*W79</f>
        <v>0</v>
      </c>
      <c r="K688" s="180">
        <f>(K644/K612)*W75</f>
        <v>405179.02885781677</v>
      </c>
      <c r="L688" s="180">
        <f>(L647/L612)*W80</f>
        <v>50893.477436428635</v>
      </c>
      <c r="M688" s="180">
        <f t="shared" si="20"/>
        <v>4034909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1995712.1999999997</v>
      </c>
      <c r="D689" s="180">
        <f>(D615/D612)*X76</f>
        <v>117296.33299870767</v>
      </c>
      <c r="E689" s="180">
        <f>(E623/E612)*SUM(C689:D689)</f>
        <v>1154187.7878918876</v>
      </c>
      <c r="F689" s="180">
        <f>(F624/F612)*X64</f>
        <v>9226.0687377621744</v>
      </c>
      <c r="G689" s="180">
        <f>(G625/G612)*X77</f>
        <v>0</v>
      </c>
      <c r="H689" s="180">
        <f>(H628/H612)*X60</f>
        <v>33514.963962730719</v>
      </c>
      <c r="I689" s="180">
        <f>(I629/I612)*X78</f>
        <v>41353.333052334485</v>
      </c>
      <c r="J689" s="180">
        <f>(J630/J612)*X79</f>
        <v>0</v>
      </c>
      <c r="K689" s="180">
        <f>(K644/K612)*X75</f>
        <v>323483.70117945288</v>
      </c>
      <c r="L689" s="180">
        <f>(L647/L612)*X80</f>
        <v>8019.5782627099679</v>
      </c>
      <c r="M689" s="180">
        <f t="shared" si="20"/>
        <v>1687082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14149700.090000002</v>
      </c>
      <c r="D690" s="180">
        <f>(D615/D612)*Y76</f>
        <v>2172121.678732818</v>
      </c>
      <c r="E690" s="180">
        <f>(E623/E612)*SUM(C690:D690)</f>
        <v>8915462.0378577113</v>
      </c>
      <c r="F690" s="180">
        <f>(F624/F612)*Y64</f>
        <v>235329.08941422627</v>
      </c>
      <c r="G690" s="180">
        <f>(G625/G612)*Y77</f>
        <v>0</v>
      </c>
      <c r="H690" s="180">
        <f>(H628/H612)*Y60</f>
        <v>153197.92719454347</v>
      </c>
      <c r="I690" s="180">
        <f>(I629/I612)*Y78</f>
        <v>765790.95794771146</v>
      </c>
      <c r="J690" s="180">
        <f>(J630/J612)*Y79</f>
        <v>0</v>
      </c>
      <c r="K690" s="180">
        <f>(K644/K612)*Y75</f>
        <v>2021423.7831890308</v>
      </c>
      <c r="L690" s="180">
        <f>(L647/L612)*Y80</f>
        <v>210359.70673723836</v>
      </c>
      <c r="M690" s="180">
        <f t="shared" si="20"/>
        <v>14473685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16287851.949999999</v>
      </c>
      <c r="D691" s="180">
        <f>(D615/D612)*Z76</f>
        <v>0</v>
      </c>
      <c r="E691" s="180">
        <f>(E623/E612)*SUM(C691:D691)</f>
        <v>8896906.7176467311</v>
      </c>
      <c r="F691" s="180">
        <f>(F624/F612)*Z64</f>
        <v>790.74574568850505</v>
      </c>
      <c r="G691" s="180">
        <f>(G625/G612)*Z77</f>
        <v>0</v>
      </c>
      <c r="H691" s="180">
        <f>(H628/H612)*Z60</f>
        <v>50070.173645342373</v>
      </c>
      <c r="I691" s="180">
        <f>(I629/I612)*Z78</f>
        <v>0</v>
      </c>
      <c r="J691" s="180">
        <f>(J630/J612)*Z79</f>
        <v>0</v>
      </c>
      <c r="K691" s="180">
        <f>(K644/K612)*Z75</f>
        <v>479324.83673491469</v>
      </c>
      <c r="L691" s="180">
        <f>(L647/L612)*Z80</f>
        <v>72484.649682186238</v>
      </c>
      <c r="M691" s="180">
        <f t="shared" si="20"/>
        <v>9499577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1108347.23</v>
      </c>
      <c r="D692" s="180">
        <f>(D615/D612)*AA76</f>
        <v>130663.64929390218</v>
      </c>
      <c r="E692" s="180">
        <f>(E623/E612)*SUM(C692:D692)</f>
        <v>676784.40650532197</v>
      </c>
      <c r="F692" s="180">
        <f>(F624/F612)*AA64</f>
        <v>19852.162326606482</v>
      </c>
      <c r="G692" s="180">
        <f>(G625/G612)*AA77</f>
        <v>0</v>
      </c>
      <c r="H692" s="180">
        <f>(H628/H612)*AA60</f>
        <v>9833.5456009497757</v>
      </c>
      <c r="I692" s="180">
        <f>(I629/I612)*AA78</f>
        <v>46066.038630071234</v>
      </c>
      <c r="J692" s="180">
        <f>(J630/J612)*AA79</f>
        <v>0</v>
      </c>
      <c r="K692" s="180">
        <f>(K644/K612)*AA75</f>
        <v>76870.710352276146</v>
      </c>
      <c r="L692" s="180">
        <f>(L647/L612)*AA80</f>
        <v>0</v>
      </c>
      <c r="M692" s="180">
        <f t="shared" si="20"/>
        <v>960071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14929881.67</v>
      </c>
      <c r="D693" s="180">
        <f>(D615/D612)*AB76</f>
        <v>455780.67707167612</v>
      </c>
      <c r="E693" s="180">
        <f>(E623/E612)*SUM(C693:D693)</f>
        <v>8404104.0593512021</v>
      </c>
      <c r="F693" s="180">
        <f>(F624/F612)*AB64</f>
        <v>365458.98137583432</v>
      </c>
      <c r="G693" s="180">
        <f>(G625/G612)*AB77</f>
        <v>0</v>
      </c>
      <c r="H693" s="180">
        <f>(H628/H612)*AB60</f>
        <v>104839.28838480949</v>
      </c>
      <c r="I693" s="180">
        <f>(I629/I612)*AB78</f>
        <v>160687.46273569521</v>
      </c>
      <c r="J693" s="180">
        <f>(J630/J612)*AB79</f>
        <v>0</v>
      </c>
      <c r="K693" s="180">
        <f>(K644/K612)*AB75</f>
        <v>1209097.9777899345</v>
      </c>
      <c r="L693" s="180">
        <f>(L647/L612)*AB80</f>
        <v>308.44531779653721</v>
      </c>
      <c r="M693" s="180">
        <f t="shared" si="20"/>
        <v>10700277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6010420.5</v>
      </c>
      <c r="D694" s="180">
        <f>(D615/D612)*AC76</f>
        <v>876544.95972893282</v>
      </c>
      <c r="E694" s="180">
        <f>(E623/E612)*SUM(C694:D694)</f>
        <v>3761864.3299900182</v>
      </c>
      <c r="F694" s="180">
        <f>(F624/F612)*AC64</f>
        <v>28720.038095127045</v>
      </c>
      <c r="G694" s="180">
        <f>(G625/G612)*AC77</f>
        <v>0</v>
      </c>
      <c r="H694" s="180">
        <f>(H628/H612)*AC60</f>
        <v>146974.16415596774</v>
      </c>
      <c r="I694" s="180">
        <f>(I629/I612)*AC78</f>
        <v>309029.74311579746</v>
      </c>
      <c r="J694" s="180">
        <f>(J630/J612)*AC79</f>
        <v>0</v>
      </c>
      <c r="K694" s="180">
        <f>(K644/K612)*AC75</f>
        <v>733530.06215896609</v>
      </c>
      <c r="L694" s="180">
        <f>(L647/L612)*AC80</f>
        <v>0</v>
      </c>
      <c r="M694" s="180">
        <f t="shared" si="20"/>
        <v>5856663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388727.20999999996</v>
      </c>
      <c r="D695" s="180">
        <f>(D615/D612)*AD76</f>
        <v>60705.538414762072</v>
      </c>
      <c r="E695" s="180">
        <f>(E623/E612)*SUM(C695:D695)</f>
        <v>245493.46658948052</v>
      </c>
      <c r="F695" s="180">
        <f>(F624/F612)*AD64</f>
        <v>1025.5272108425754</v>
      </c>
      <c r="G695" s="180">
        <f>(G625/G612)*AD77</f>
        <v>0</v>
      </c>
      <c r="H695" s="180">
        <f>(H628/H612)*AD60</f>
        <v>6597.1888208903565</v>
      </c>
      <c r="I695" s="180">
        <f>(I629/I612)*AD78</f>
        <v>21402.001955292151</v>
      </c>
      <c r="J695" s="180">
        <f>(J630/J612)*AD79</f>
        <v>0</v>
      </c>
      <c r="K695" s="180">
        <f>(K644/K612)*AD75</f>
        <v>48907.416408370322</v>
      </c>
      <c r="L695" s="180">
        <f>(L647/L612)*AD80</f>
        <v>62922.844830493588</v>
      </c>
      <c r="M695" s="180">
        <f t="shared" si="20"/>
        <v>447054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5031733.58</v>
      </c>
      <c r="D696" s="180">
        <f>(D615/D612)*AE76</f>
        <v>469028.50888323731</v>
      </c>
      <c r="E696" s="180">
        <f>(E623/E612)*SUM(C696:D696)</f>
        <v>3004679.0289471992</v>
      </c>
      <c r="F696" s="180">
        <f>(F624/F612)*AE64</f>
        <v>1287.3099358212887</v>
      </c>
      <c r="G696" s="180">
        <f>(G625/G612)*AE77</f>
        <v>0</v>
      </c>
      <c r="H696" s="180">
        <f>(H628/H612)*AE60</f>
        <v>143271.02514801509</v>
      </c>
      <c r="I696" s="180">
        <f>(I629/I612)*AE78</f>
        <v>165358.04353834342</v>
      </c>
      <c r="J696" s="180">
        <f>(J630/J612)*AE79</f>
        <v>0</v>
      </c>
      <c r="K696" s="180">
        <f>(K644/K612)*AE75</f>
        <v>256406.69752929822</v>
      </c>
      <c r="L696" s="180">
        <f>(L647/L612)*AE80</f>
        <v>0</v>
      </c>
      <c r="M696" s="180">
        <f t="shared" si="20"/>
        <v>4040031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7210903.0999999996</v>
      </c>
      <c r="D698" s="180">
        <f>(D615/D612)*AG76</f>
        <v>763923.45351871371</v>
      </c>
      <c r="E698" s="180">
        <f>(E623/E612)*SUM(C698:D698)</f>
        <v>4356086.2508986751</v>
      </c>
      <c r="F698" s="180">
        <f>(F624/F612)*AG64</f>
        <v>19707.905844137102</v>
      </c>
      <c r="G698" s="180">
        <f>(G625/G612)*AG77</f>
        <v>0</v>
      </c>
      <c r="H698" s="180">
        <f>(H628/H612)*AG60</f>
        <v>166081.11668439544</v>
      </c>
      <c r="I698" s="180">
        <f>(I629/I612)*AG78</f>
        <v>269324.54060773563</v>
      </c>
      <c r="J698" s="180">
        <f>(J630/J612)*AG79</f>
        <v>0</v>
      </c>
      <c r="K698" s="180">
        <f>(K644/K612)*AG75</f>
        <v>850398.30274386343</v>
      </c>
      <c r="L698" s="180">
        <f>(L647/L612)*AG80</f>
        <v>941992.00055062457</v>
      </c>
      <c r="M698" s="180">
        <f t="shared" si="20"/>
        <v>7367514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2763993.19</v>
      </c>
      <c r="D701" s="180">
        <f>(D615/D612)*AJ76</f>
        <v>187881.73694862227</v>
      </c>
      <c r="E701" s="180">
        <f>(E623/E612)*SUM(C701:D701)</f>
        <v>1612401.4356123954</v>
      </c>
      <c r="F701" s="180">
        <f>(F624/F612)*AJ64</f>
        <v>12182.780240743112</v>
      </c>
      <c r="G701" s="180">
        <f>(G625/G612)*AJ77</f>
        <v>0</v>
      </c>
      <c r="H701" s="180">
        <f>(H628/H612)*AJ60</f>
        <v>21160.794331157744</v>
      </c>
      <c r="I701" s="180">
        <f>(I629/I612)*AJ78</f>
        <v>66238.524631226755</v>
      </c>
      <c r="J701" s="180">
        <f>(J630/J612)*AJ79</f>
        <v>0</v>
      </c>
      <c r="K701" s="180">
        <f>(K644/K612)*AJ75</f>
        <v>174469.14597817778</v>
      </c>
      <c r="L701" s="180">
        <f>(L647/L612)*AJ80</f>
        <v>82046.454533878903</v>
      </c>
      <c r="M701" s="180">
        <f t="shared" si="20"/>
        <v>2156381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1460663.4899999998</v>
      </c>
      <c r="D702" s="180">
        <f>(D615/D612)*AK76</f>
        <v>0</v>
      </c>
      <c r="E702" s="180">
        <f>(E623/E612)*SUM(C702:D702)</f>
        <v>797857.62151419348</v>
      </c>
      <c r="F702" s="180">
        <f>(F624/F612)*AK64</f>
        <v>87.935800930212082</v>
      </c>
      <c r="G702" s="180">
        <f>(G625/G612)*AK77</f>
        <v>0</v>
      </c>
      <c r="H702" s="180">
        <f>(H628/H612)*AK60</f>
        <v>45931.371224689457</v>
      </c>
      <c r="I702" s="180">
        <f>(I629/I612)*AK78</f>
        <v>0</v>
      </c>
      <c r="J702" s="180">
        <f>(J630/J612)*AK79</f>
        <v>0</v>
      </c>
      <c r="K702" s="180">
        <f>(K644/K612)*AK75</f>
        <v>188373.07987150422</v>
      </c>
      <c r="L702" s="180">
        <f>(L647/L612)*AK80</f>
        <v>0</v>
      </c>
      <c r="M702" s="180">
        <f t="shared" si="20"/>
        <v>1032250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550829.29000000015</v>
      </c>
      <c r="D703" s="180">
        <f>(D615/D612)*AL76</f>
        <v>0</v>
      </c>
      <c r="E703" s="180">
        <f>(E623/E612)*SUM(C703:D703)</f>
        <v>300879.25808274437</v>
      </c>
      <c r="F703" s="180">
        <f>(F624/F612)*AL64</f>
        <v>36.0561494448582</v>
      </c>
      <c r="G703" s="180">
        <f>(G625/G612)*AL77</f>
        <v>0</v>
      </c>
      <c r="H703" s="180">
        <f>(H628/H612)*AL60</f>
        <v>16835.279019347559</v>
      </c>
      <c r="I703" s="180">
        <f>(I629/I612)*AL78</f>
        <v>0</v>
      </c>
      <c r="J703" s="180">
        <f>(J630/J612)*AL79</f>
        <v>0</v>
      </c>
      <c r="K703" s="180">
        <f>(K644/K612)*AL75</f>
        <v>61808.196765038949</v>
      </c>
      <c r="L703" s="180">
        <f>(L647/L612)*AL80</f>
        <v>0</v>
      </c>
      <c r="M703" s="180">
        <f t="shared" si="20"/>
        <v>379559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484.67999999999995</v>
      </c>
      <c r="D710" s="180">
        <f>(D615/D612)*AS76</f>
        <v>0</v>
      </c>
      <c r="E710" s="180">
        <f>(E623/E612)*SUM(C710:D710)</f>
        <v>264.74655842565033</v>
      </c>
      <c r="F710" s="180">
        <f>(F624/F612)*AS64</f>
        <v>20.792803434647507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286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202097.23</v>
      </c>
      <c r="D713" s="180">
        <f>(D615/D612)*AV76</f>
        <v>0</v>
      </c>
      <c r="E713" s="180">
        <f>(E623/E612)*SUM(C713:D713)</f>
        <v>110391.4873934495</v>
      </c>
      <c r="F713" s="180">
        <f>(F624/F612)*AV64</f>
        <v>0.65544777411743671</v>
      </c>
      <c r="G713" s="180">
        <f>(G625/G612)*AV77</f>
        <v>0</v>
      </c>
      <c r="H713" s="180">
        <f>(H628/H612)*AV60</f>
        <v>1742.6536508012264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112135</v>
      </c>
      <c r="N713" s="199" t="s">
        <v>741</v>
      </c>
    </row>
    <row r="715" spans="1:83" ht="12.6" customHeight="1" x14ac:dyDescent="0.25">
      <c r="C715" s="180">
        <f>SUM(C614:C647)+SUM(C668:C713)</f>
        <v>477699628.68434763</v>
      </c>
      <c r="D715" s="180">
        <f>SUM(D616:D647)+SUM(D668:D713)</f>
        <v>31217664.419999994</v>
      </c>
      <c r="E715" s="180">
        <f>SUM(E624:E647)+SUM(E668:E713)</f>
        <v>168754804.90185887</v>
      </c>
      <c r="F715" s="180">
        <f>SUM(F625:F648)+SUM(F668:F713)</f>
        <v>3441604.4001849848</v>
      </c>
      <c r="G715" s="180">
        <f>SUM(G626:G647)+SUM(G668:G713)</f>
        <v>4599384.5946262367</v>
      </c>
      <c r="H715" s="180">
        <f>SUM(H629:H647)+SUM(H668:H713)</f>
        <v>3923584.6947789588</v>
      </c>
      <c r="I715" s="180">
        <f>SUM(I630:I647)+SUM(I668:I713)</f>
        <v>7534994.8461859645</v>
      </c>
      <c r="J715" s="180">
        <f>SUM(J631:J647)+SUM(J668:J713)</f>
        <v>270650.58882264106</v>
      </c>
      <c r="K715" s="180">
        <f>SUM(K668:K713)</f>
        <v>22752425.828653093</v>
      </c>
      <c r="L715" s="180">
        <f>SUM(L668:L713)</f>
        <v>12938664.190929143</v>
      </c>
      <c r="M715" s="180">
        <f>SUM(M668:M713)</f>
        <v>224046896</v>
      </c>
      <c r="N715" s="198" t="s">
        <v>742</v>
      </c>
    </row>
    <row r="716" spans="1:83" ht="12.6" customHeight="1" x14ac:dyDescent="0.25">
      <c r="C716" s="180">
        <f>CE71</f>
        <v>477699628.68434769</v>
      </c>
      <c r="D716" s="180">
        <f>D615</f>
        <v>31217664.419999994</v>
      </c>
      <c r="E716" s="180">
        <f>E623</f>
        <v>168754804.90185887</v>
      </c>
      <c r="F716" s="180">
        <f>F624</f>
        <v>3441604.4001849843</v>
      </c>
      <c r="G716" s="180">
        <f>G625</f>
        <v>4599384.5946262367</v>
      </c>
      <c r="H716" s="180">
        <f>H628</f>
        <v>3923584.6947789597</v>
      </c>
      <c r="I716" s="180">
        <f>I629</f>
        <v>7534994.8461859645</v>
      </c>
      <c r="J716" s="180">
        <f>J630</f>
        <v>270650.58882264106</v>
      </c>
      <c r="K716" s="180">
        <f>K644</f>
        <v>22752425.828653097</v>
      </c>
      <c r="L716" s="180">
        <f>L647</f>
        <v>12938664.190929143</v>
      </c>
      <c r="M716" s="180">
        <f>C648</f>
        <v>224046893.6443477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003*2017*A</v>
      </c>
      <c r="B722" s="276">
        <f>ROUND(C165,0)</f>
        <v>8893359</v>
      </c>
      <c r="C722" s="276">
        <f>ROUND(C166,0)</f>
        <v>0</v>
      </c>
      <c r="D722" s="276">
        <f>ROUND(C167,0)</f>
        <v>4</v>
      </c>
      <c r="E722" s="276">
        <f>ROUND(C168,0)</f>
        <v>0</v>
      </c>
      <c r="F722" s="276">
        <f>ROUND(C169,0)</f>
        <v>0</v>
      </c>
      <c r="G722" s="276">
        <f>ROUND(C170,0)</f>
        <v>0</v>
      </c>
      <c r="H722" s="276">
        <f>ROUND(C171+C172,0)</f>
        <v>238104</v>
      </c>
      <c r="I722" s="276">
        <f>ROUND(C175,0)</f>
        <v>5594841</v>
      </c>
      <c r="J722" s="276">
        <f>ROUND(C176,0)</f>
        <v>890953</v>
      </c>
      <c r="K722" s="276">
        <f>ROUND(C179,0)</f>
        <v>0</v>
      </c>
      <c r="L722" s="276">
        <f>ROUND(C180,0)</f>
        <v>0</v>
      </c>
      <c r="M722" s="276">
        <f>ROUND(C183,0)</f>
        <v>177962</v>
      </c>
      <c r="N722" s="276">
        <f>ROUND(C184,0)</f>
        <v>12730766</v>
      </c>
      <c r="O722" s="276">
        <f>ROUND(C185,0)</f>
        <v>0</v>
      </c>
      <c r="P722" s="276">
        <f>ROUND(C188,0)</f>
        <v>0</v>
      </c>
      <c r="Q722" s="276">
        <f>ROUND(C189,0)</f>
        <v>3040406</v>
      </c>
      <c r="R722" s="276">
        <f>ROUND(B195,0)</f>
        <v>37000000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141607540</v>
      </c>
      <c r="Y722" s="276">
        <f>ROUND(C197,0)</f>
        <v>4326037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5433661</v>
      </c>
      <c r="AE722" s="276">
        <f>ROUND(C199,0)</f>
        <v>0</v>
      </c>
      <c r="AF722" s="276">
        <f>ROUND(D199,0)</f>
        <v>0</v>
      </c>
      <c r="AG722" s="276">
        <f>ROUND(B200,0)</f>
        <v>98224779</v>
      </c>
      <c r="AH722" s="276">
        <f>ROUND(C200,0)</f>
        <v>2540967</v>
      </c>
      <c r="AI722" s="276">
        <f>ROUND(D200,0)</f>
        <v>0</v>
      </c>
      <c r="AJ722" s="276">
        <f>ROUND(B201,0)</f>
        <v>525163</v>
      </c>
      <c r="AK722" s="276">
        <f>ROUND(C201,0)</f>
        <v>0</v>
      </c>
      <c r="AL722" s="276">
        <f>ROUND(D201,0)</f>
        <v>0</v>
      </c>
      <c r="AM722" s="276">
        <f>ROUND(B202,0)</f>
        <v>8368987</v>
      </c>
      <c r="AN722" s="276">
        <f>ROUND(C202,0)</f>
        <v>0</v>
      </c>
      <c r="AO722" s="276">
        <f>ROUND(D202,0)</f>
        <v>0</v>
      </c>
      <c r="AP722" s="276">
        <f>ROUND(B203,0)</f>
        <v>1834010</v>
      </c>
      <c r="AQ722" s="276">
        <f>ROUND(C203,0)</f>
        <v>1831412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44567911</v>
      </c>
      <c r="AZ722" s="276">
        <f>ROUND(C210,0)</f>
        <v>10500650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2059948</v>
      </c>
      <c r="BF722" s="276">
        <f>ROUND(C212,0)</f>
        <v>352239</v>
      </c>
      <c r="BG722" s="276">
        <f>ROUND(D212,0)</f>
        <v>0</v>
      </c>
      <c r="BH722" s="276">
        <f>ROUND(B213,0)</f>
        <v>56113266</v>
      </c>
      <c r="BI722" s="276">
        <f>ROUND(C213,0)</f>
        <v>10569796</v>
      </c>
      <c r="BJ722" s="276">
        <f>ROUND(D213,0)</f>
        <v>-78733</v>
      </c>
      <c r="BK722" s="276">
        <f>ROUND(B214,0)</f>
        <v>468076</v>
      </c>
      <c r="BL722" s="276">
        <f>ROUND(C214,0)</f>
        <v>45538</v>
      </c>
      <c r="BM722" s="276">
        <f>ROUND(D214,0)</f>
        <v>0</v>
      </c>
      <c r="BN722" s="276">
        <f>ROUND(B215,0)</f>
        <v>6063262</v>
      </c>
      <c r="BO722" s="276">
        <f>ROUND(C215,0)</f>
        <v>687983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723428513</v>
      </c>
      <c r="BU722" s="276">
        <f>ROUND(C224,0)</f>
        <v>172655813</v>
      </c>
      <c r="BV722" s="276">
        <f>ROUND(C225,0)</f>
        <v>-1190</v>
      </c>
      <c r="BW722" s="276">
        <f>ROUND(C226,0)</f>
        <v>-271062</v>
      </c>
      <c r="BX722" s="276">
        <f>ROUND(C227,0)</f>
        <v>325959666</v>
      </c>
      <c r="BY722" s="276">
        <f>ROUND(C228,0)</f>
        <v>49903724</v>
      </c>
      <c r="BZ722" s="276">
        <f>ROUND(C231,0)</f>
        <v>505</v>
      </c>
      <c r="CA722" s="276">
        <f>ROUND(C233,0)</f>
        <v>14365439</v>
      </c>
      <c r="CB722" s="276">
        <f>ROUND(C234,0)</f>
        <v>4984412</v>
      </c>
      <c r="CC722" s="276">
        <f>ROUND(C238+C239,0)</f>
        <v>0</v>
      </c>
      <c r="CD722" s="276">
        <f>D221</f>
        <v>5668481.9099999992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003*2017*A</v>
      </c>
      <c r="B726" s="276">
        <f>ROUND(C111,0)</f>
        <v>9850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54684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56</v>
      </c>
      <c r="K726" s="276">
        <f>ROUND(C117,0)</f>
        <v>108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36</v>
      </c>
      <c r="P726" s="276">
        <f>ROUND(C122,0)</f>
        <v>10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17</v>
      </c>
      <c r="V726" s="276">
        <f>ROUND(C128,0)</f>
        <v>385</v>
      </c>
      <c r="W726" s="276">
        <f>ROUND(C129,0)</f>
        <v>0</v>
      </c>
      <c r="X726" s="276">
        <f>ROUND(B138,0)</f>
        <v>5726</v>
      </c>
      <c r="Y726" s="276">
        <f>ROUND(B139,0)</f>
        <v>31074</v>
      </c>
      <c r="Z726" s="276">
        <f>ROUND(B140,0)</f>
        <v>58738</v>
      </c>
      <c r="AA726" s="276">
        <f>ROUND(B141,0)</f>
        <v>675578627</v>
      </c>
      <c r="AB726" s="276">
        <f>ROUND(B142,0)</f>
        <v>219585370</v>
      </c>
      <c r="AC726" s="276">
        <f>ROUND(C138,0)</f>
        <v>1118</v>
      </c>
      <c r="AD726" s="276">
        <f>ROUND(C139,0)</f>
        <v>7853</v>
      </c>
      <c r="AE726" s="276">
        <f>ROUND(C140,0)</f>
        <v>17341</v>
      </c>
      <c r="AF726" s="276">
        <f>ROUND(C141,0)</f>
        <v>158608938</v>
      </c>
      <c r="AG726" s="276">
        <f>ROUND(C142,0)</f>
        <v>64826864</v>
      </c>
      <c r="AH726" s="276">
        <f>ROUND(D138,0)</f>
        <v>3006</v>
      </c>
      <c r="AI726" s="276">
        <f>ROUND(D139,0)</f>
        <v>15757</v>
      </c>
      <c r="AJ726" s="276">
        <f>ROUND(D140,0)</f>
        <v>51003</v>
      </c>
      <c r="AK726" s="276">
        <f>ROUND(D141,0)</f>
        <v>438418335</v>
      </c>
      <c r="AL726" s="276">
        <f>ROUND(D142,0)</f>
        <v>190668429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003*2017*A</v>
      </c>
      <c r="B730" s="276">
        <f>ROUND(C250,0)</f>
        <v>1074282</v>
      </c>
      <c r="C730" s="276">
        <f>ROUND(C251,0)</f>
        <v>0</v>
      </c>
      <c r="D730" s="276">
        <f>ROUND(C252,0)</f>
        <v>228214487</v>
      </c>
      <c r="E730" s="276">
        <f>ROUND(C253,0)</f>
        <v>168637308</v>
      </c>
      <c r="F730" s="276">
        <f>ROUND(C254,0)</f>
        <v>0</v>
      </c>
      <c r="G730" s="276">
        <f>ROUND(C255,0)</f>
        <v>158501652</v>
      </c>
      <c r="H730" s="276">
        <f>ROUND(C256,0)</f>
        <v>0</v>
      </c>
      <c r="I730" s="276">
        <f>ROUND(C257,0)</f>
        <v>11518666</v>
      </c>
      <c r="J730" s="276">
        <f>ROUND(C258,0)</f>
        <v>332252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37000000</v>
      </c>
      <c r="P730" s="276">
        <f>ROUND(C268,0)</f>
        <v>0</v>
      </c>
      <c r="Q730" s="276">
        <f>ROUND(C269,0)</f>
        <v>145933577</v>
      </c>
      <c r="R730" s="276">
        <f>ROUND(C270,0)</f>
        <v>0</v>
      </c>
      <c r="S730" s="276">
        <f>ROUND(C271,0)</f>
        <v>5433661</v>
      </c>
      <c r="T730" s="276">
        <f>ROUND(C272,0)</f>
        <v>101290910</v>
      </c>
      <c r="U730" s="276">
        <f>ROUND(C273,0)</f>
        <v>8368987</v>
      </c>
      <c r="V730" s="276">
        <f>ROUND(C274,0)</f>
        <v>3665422</v>
      </c>
      <c r="W730" s="276">
        <f>ROUND(C275,0)</f>
        <v>0</v>
      </c>
      <c r="X730" s="276">
        <f>ROUND(C276,0)</f>
        <v>131507402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31492638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11354881</v>
      </c>
      <c r="AI730" s="276">
        <f>ROUND(C306,0)</f>
        <v>10513924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29880771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73764562</v>
      </c>
      <c r="AZ730" s="276">
        <f>ROUND(C327,0)</f>
        <v>1942047</v>
      </c>
      <c r="BA730" s="276">
        <f>ROUND(C328,0)</f>
        <v>0</v>
      </c>
      <c r="BB730" s="276">
        <f>ROUND(C332,0)</f>
        <v>305225636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1413.04</v>
      </c>
      <c r="BJ730" s="276">
        <f>ROUND(C359,0)</f>
        <v>1272605900</v>
      </c>
      <c r="BK730" s="276">
        <f>ROUND(C360,0)</f>
        <v>475080662</v>
      </c>
      <c r="BL730" s="276">
        <f>ROUND(C364,0)</f>
        <v>1271675464</v>
      </c>
      <c r="BM730" s="276">
        <f>ROUND(C365,0)</f>
        <v>19349850</v>
      </c>
      <c r="BN730" s="276">
        <f>ROUND(C366,0)</f>
        <v>0</v>
      </c>
      <c r="BO730" s="276">
        <f>ROUND(C370,0)</f>
        <v>9919589</v>
      </c>
      <c r="BP730" s="276">
        <f>ROUND(C371,0)</f>
        <v>0</v>
      </c>
      <c r="BQ730" s="276">
        <f>ROUND(C378,0)</f>
        <v>125932647</v>
      </c>
      <c r="BR730" s="276">
        <f>ROUND(C379,0)</f>
        <v>9131467</v>
      </c>
      <c r="BS730" s="276">
        <f>ROUND(C380,0)</f>
        <v>11172701</v>
      </c>
      <c r="BT730" s="276">
        <f>ROUND(C381,0)</f>
        <v>95735763</v>
      </c>
      <c r="BU730" s="276">
        <f>ROUND(C382,0)</f>
        <v>2815286</v>
      </c>
      <c r="BV730" s="276">
        <f>ROUND(C383,0)</f>
        <v>44633825</v>
      </c>
      <c r="BW730" s="276">
        <f>ROUND(C384,0)</f>
        <v>22156206</v>
      </c>
      <c r="BX730" s="276">
        <f>ROUND(C385,0)</f>
        <v>6485794</v>
      </c>
      <c r="BY730" s="276">
        <f>ROUND(C386,0)</f>
        <v>0</v>
      </c>
      <c r="BZ730" s="276">
        <f>ROUND(C387,0)</f>
        <v>12908728</v>
      </c>
      <c r="CA730" s="276">
        <f>ROUND(C388,0)</f>
        <v>3040406</v>
      </c>
      <c r="CB730" s="276">
        <f>C363</f>
        <v>5668481.9099999992</v>
      </c>
      <c r="CC730" s="276">
        <f>ROUND(C389,0)</f>
        <v>153606395</v>
      </c>
      <c r="CD730" s="276">
        <f>ROUND(C392,0)</f>
        <v>166592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003*2017*6010*A</v>
      </c>
      <c r="B734" s="276">
        <f>ROUND(C59,0)</f>
        <v>13300</v>
      </c>
      <c r="C734" s="276">
        <f>ROUND(C60,2)</f>
        <v>164.2</v>
      </c>
      <c r="D734" s="276">
        <f>ROUND(C61,0)</f>
        <v>15429123</v>
      </c>
      <c r="E734" s="276">
        <f>ROUND(C62,0)</f>
        <v>1118777</v>
      </c>
      <c r="F734" s="276">
        <f>ROUND(C63,0)</f>
        <v>1062575</v>
      </c>
      <c r="G734" s="276">
        <f>ROUND(C64,0)</f>
        <v>2110079</v>
      </c>
      <c r="H734" s="276">
        <f>ROUND(C65,0)</f>
        <v>10413</v>
      </c>
      <c r="I734" s="276">
        <f>ROUND(C66,0)</f>
        <v>196270</v>
      </c>
      <c r="J734" s="276">
        <f>ROUND(C67,0)</f>
        <v>1234652</v>
      </c>
      <c r="K734" s="276">
        <f>ROUND(C68,0)</f>
        <v>41671</v>
      </c>
      <c r="L734" s="276">
        <f>ROUND(C69,0)</f>
        <v>252671</v>
      </c>
      <c r="M734" s="276">
        <f>ROUND(C70,0)</f>
        <v>138</v>
      </c>
      <c r="N734" s="276">
        <f>ROUND(C75,0)</f>
        <v>83150437</v>
      </c>
      <c r="O734" s="276">
        <f>ROUND(C73,0)</f>
        <v>82848124</v>
      </c>
      <c r="P734" s="276">
        <f>IF(C76&gt;0,ROUND(C76,0),0)</f>
        <v>41564</v>
      </c>
      <c r="Q734" s="276">
        <f>IF(C77&gt;0,ROUND(C77,0),0)</f>
        <v>56234</v>
      </c>
      <c r="R734" s="276">
        <f>IF(C78&gt;0,ROUND(C78,0),0)</f>
        <v>6889</v>
      </c>
      <c r="S734" s="276">
        <f>IF(C79&gt;0,ROUND(C79,0),0)</f>
        <v>394035</v>
      </c>
      <c r="T734" s="276">
        <f>IF(C80&gt;0,ROUND(C80,2),0)</f>
        <v>110.57</v>
      </c>
      <c r="U734" s="276"/>
      <c r="V734" s="276"/>
      <c r="W734" s="276"/>
      <c r="X734" s="276"/>
      <c r="Y734" s="276">
        <f>IF(M668&lt;&gt;0,ROUND(M668,0),0)</f>
        <v>23460188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003*2017*6030*A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003*2017*6070*A</v>
      </c>
      <c r="B736" s="276">
        <f>ROUND(E59,0)</f>
        <v>41384</v>
      </c>
      <c r="C736" s="278">
        <f>ROUND(E60,2)</f>
        <v>258.52999999999997</v>
      </c>
      <c r="D736" s="276">
        <f>ROUND(E61,0)</f>
        <v>21918328</v>
      </c>
      <c r="E736" s="276">
        <f>ROUND(E62,0)</f>
        <v>1589314</v>
      </c>
      <c r="F736" s="276">
        <f>ROUND(E63,0)</f>
        <v>0</v>
      </c>
      <c r="G736" s="276">
        <f>ROUND(E64,0)</f>
        <v>1700364</v>
      </c>
      <c r="H736" s="276">
        <f>ROUND(E65,0)</f>
        <v>6267</v>
      </c>
      <c r="I736" s="276">
        <f>ROUND(E66,0)</f>
        <v>2680015</v>
      </c>
      <c r="J736" s="276">
        <f>ROUND(E67,0)</f>
        <v>1802624</v>
      </c>
      <c r="K736" s="276">
        <f>ROUND(E68,0)</f>
        <v>238308</v>
      </c>
      <c r="L736" s="276">
        <f>ROUND(E69,0)</f>
        <v>319134</v>
      </c>
      <c r="M736" s="276">
        <f>ROUND(E70,0)</f>
        <v>0</v>
      </c>
      <c r="N736" s="276">
        <f>ROUND(E75,0)</f>
        <v>134862634</v>
      </c>
      <c r="O736" s="276">
        <f>ROUND(E73,0)</f>
        <v>130757563</v>
      </c>
      <c r="P736" s="276">
        <f>IF(E76&gt;0,ROUND(E76,0),0)</f>
        <v>60685</v>
      </c>
      <c r="Q736" s="276">
        <f>IF(E77&gt;0,ROUND(E77,0),0)</f>
        <v>174981</v>
      </c>
      <c r="R736" s="276">
        <f>IF(E78&gt;0,ROUND(E78,0),0)</f>
        <v>10058</v>
      </c>
      <c r="S736" s="276">
        <f>IF(E79&gt;0,ROUND(E79,0),0)</f>
        <v>1226111</v>
      </c>
      <c r="T736" s="278">
        <f>IF(E80&gt;0,ROUND(E80,2),0)</f>
        <v>151.93</v>
      </c>
      <c r="U736" s="276"/>
      <c r="V736" s="277"/>
      <c r="W736" s="276"/>
      <c r="X736" s="276"/>
      <c r="Y736" s="276">
        <f t="shared" si="21"/>
        <v>35513685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003*2017*6100*A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003*2017*6120*A</v>
      </c>
      <c r="B738" s="276">
        <f>ROUND(G59,0)</f>
        <v>0</v>
      </c>
      <c r="C738" s="278">
        <f>ROUND(G60,2)</f>
        <v>37.69</v>
      </c>
      <c r="D738" s="276">
        <f>ROUND(G61,0)</f>
        <v>3426568</v>
      </c>
      <c r="E738" s="276">
        <f>ROUND(G62,0)</f>
        <v>248463</v>
      </c>
      <c r="F738" s="276">
        <f>ROUND(G63,0)</f>
        <v>34661</v>
      </c>
      <c r="G738" s="276">
        <f>ROUND(G64,0)</f>
        <v>151745</v>
      </c>
      <c r="H738" s="276">
        <f>ROUND(G65,0)</f>
        <v>313</v>
      </c>
      <c r="I738" s="276">
        <f>ROUND(G66,0)</f>
        <v>35616</v>
      </c>
      <c r="J738" s="276">
        <f>ROUND(G67,0)</f>
        <v>433052</v>
      </c>
      <c r="K738" s="276">
        <f>ROUND(G68,0)</f>
        <v>0</v>
      </c>
      <c r="L738" s="276">
        <f>ROUND(G69,0)</f>
        <v>41259</v>
      </c>
      <c r="M738" s="276">
        <f>ROUND(G70,0)</f>
        <v>0</v>
      </c>
      <c r="N738" s="276">
        <f>ROUND(G75,0)</f>
        <v>18066382</v>
      </c>
      <c r="O738" s="276">
        <f>ROUND(G73,0)</f>
        <v>18066382</v>
      </c>
      <c r="P738" s="276">
        <f>IF(G76&gt;0,ROUND(G76,0),0)</f>
        <v>14579</v>
      </c>
      <c r="Q738" s="276">
        <f>IF(G77&gt;0,ROUND(G77,0),0)</f>
        <v>0</v>
      </c>
      <c r="R738" s="276">
        <f>IF(G78&gt;0,ROUND(G78,0),0)</f>
        <v>2416</v>
      </c>
      <c r="S738" s="276">
        <f>IF(G79&gt;0,ROUND(G79,0),0)</f>
        <v>0</v>
      </c>
      <c r="T738" s="278">
        <f>IF(G80&gt;0,ROUND(G80,2),0)</f>
        <v>19.86</v>
      </c>
      <c r="U738" s="276"/>
      <c r="V738" s="277"/>
      <c r="W738" s="276"/>
      <c r="X738" s="276"/>
      <c r="Y738" s="276">
        <f t="shared" si="21"/>
        <v>5278978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003*2017*6140*A</v>
      </c>
      <c r="B739" s="276">
        <f>ROUND(H59,0)</f>
        <v>0</v>
      </c>
      <c r="C739" s="278">
        <f>ROUND(H60,2)</f>
        <v>0.02</v>
      </c>
      <c r="D739" s="276">
        <f>ROUND(H61,0)</f>
        <v>1486</v>
      </c>
      <c r="E739" s="276">
        <f>ROUND(H62,0)</f>
        <v>108</v>
      </c>
      <c r="F739" s="276">
        <f>ROUND(H63,0)</f>
        <v>0</v>
      </c>
      <c r="G739" s="276">
        <f>ROUND(H64,0)</f>
        <v>6887</v>
      </c>
      <c r="H739" s="276">
        <f>ROUND(H65,0)</f>
        <v>649</v>
      </c>
      <c r="I739" s="276">
        <f>ROUND(H66,0)</f>
        <v>19</v>
      </c>
      <c r="J739" s="276">
        <f>ROUND(H67,0)</f>
        <v>1292</v>
      </c>
      <c r="K739" s="276">
        <f>ROUND(H68,0)</f>
        <v>0</v>
      </c>
      <c r="L739" s="276">
        <f>ROUND(H69,0)</f>
        <v>137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43</v>
      </c>
      <c r="Q739" s="276">
        <f>IF(H77&gt;0,ROUND(H77,0),0)</f>
        <v>0</v>
      </c>
      <c r="R739" s="276">
        <f>IF(H78&gt;0,ROUND(H78,0),0)</f>
        <v>7</v>
      </c>
      <c r="S739" s="276">
        <f>IF(H79&gt;0,ROUND(H79,0),0)</f>
        <v>0</v>
      </c>
      <c r="T739" s="278">
        <f>IF(H80&gt;0,ROUND(H80,2),0)</f>
        <v>0.01</v>
      </c>
      <c r="U739" s="276"/>
      <c r="V739" s="277"/>
      <c r="W739" s="276"/>
      <c r="X739" s="276"/>
      <c r="Y739" s="276">
        <f t="shared" si="21"/>
        <v>12127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003*2017*6150*A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003*2017*6170*A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003*2017*6200*A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003*2017*6210*A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003*2017*6330*A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003*2017*6400*A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003*2017*7010*A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003*2017*7020*A</v>
      </c>
      <c r="B747" s="276">
        <f>ROUND(P59,0)</f>
        <v>0</v>
      </c>
      <c r="C747" s="278">
        <f>ROUND(P60,2)</f>
        <v>113.3</v>
      </c>
      <c r="D747" s="276">
        <f>ROUND(P61,0)</f>
        <v>11395636</v>
      </c>
      <c r="E747" s="276">
        <f>ROUND(P62,0)</f>
        <v>826306</v>
      </c>
      <c r="F747" s="276">
        <f>ROUND(P63,0)</f>
        <v>724041</v>
      </c>
      <c r="G747" s="276">
        <f>ROUND(P64,0)</f>
        <v>4983850</v>
      </c>
      <c r="H747" s="276">
        <f>ROUND(P65,0)</f>
        <v>2972</v>
      </c>
      <c r="I747" s="276">
        <f>ROUND(P66,0)</f>
        <v>2024198</v>
      </c>
      <c r="J747" s="276">
        <f>ROUND(P67,0)</f>
        <v>1267988</v>
      </c>
      <c r="K747" s="276">
        <f>ROUND(P68,0)</f>
        <v>42182</v>
      </c>
      <c r="L747" s="276">
        <f>ROUND(P69,0)</f>
        <v>91630</v>
      </c>
      <c r="M747" s="276">
        <f>ROUND(P70,0)</f>
        <v>0</v>
      </c>
      <c r="N747" s="276">
        <f>ROUND(P75,0)</f>
        <v>353142889</v>
      </c>
      <c r="O747" s="276">
        <f>ROUND(P73,0)</f>
        <v>330821857</v>
      </c>
      <c r="P747" s="276">
        <f>IF(P76&gt;0,ROUND(P76,0),0)</f>
        <v>42686</v>
      </c>
      <c r="Q747" s="276">
        <f>IF(P77&gt;0,ROUND(P77,0),0)</f>
        <v>0</v>
      </c>
      <c r="R747" s="276">
        <f>IF(P78&gt;0,ROUND(P78,0),0)</f>
        <v>7075</v>
      </c>
      <c r="S747" s="276">
        <f>IF(P79&gt;0,ROUND(P79,0),0)</f>
        <v>0</v>
      </c>
      <c r="T747" s="278">
        <f>IF(P80&gt;0,ROUND(P80,2),0)</f>
        <v>33.32</v>
      </c>
      <c r="U747" s="276"/>
      <c r="V747" s="277"/>
      <c r="W747" s="276"/>
      <c r="X747" s="276"/>
      <c r="Y747" s="276">
        <f t="shared" si="21"/>
        <v>23448354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003*2017*7030*A</v>
      </c>
      <c r="B748" s="276">
        <f>ROUND(Q59,0)</f>
        <v>0</v>
      </c>
      <c r="C748" s="278">
        <f>ROUND(Q60,2)</f>
        <v>41.64</v>
      </c>
      <c r="D748" s="276">
        <f>ROUND(Q61,0)</f>
        <v>4346876</v>
      </c>
      <c r="E748" s="276">
        <f>ROUND(Q62,0)</f>
        <v>315195</v>
      </c>
      <c r="F748" s="276">
        <f>ROUND(Q63,0)</f>
        <v>30000</v>
      </c>
      <c r="G748" s="276">
        <f>ROUND(Q64,0)</f>
        <v>309858</v>
      </c>
      <c r="H748" s="276">
        <f>ROUND(Q65,0)</f>
        <v>3290</v>
      </c>
      <c r="I748" s="276">
        <f>ROUND(Q66,0)</f>
        <v>480425</v>
      </c>
      <c r="J748" s="276">
        <f>ROUND(Q67,0)</f>
        <v>377596</v>
      </c>
      <c r="K748" s="276">
        <f>ROUND(Q68,0)</f>
        <v>421834</v>
      </c>
      <c r="L748" s="276">
        <f>ROUND(Q69,0)</f>
        <v>11326</v>
      </c>
      <c r="M748" s="276">
        <f>ROUND(Q70,0)</f>
        <v>0</v>
      </c>
      <c r="N748" s="276">
        <f>ROUND(Q75,0)</f>
        <v>11960128</v>
      </c>
      <c r="O748" s="276">
        <f>ROUND(Q73,0)</f>
        <v>10130123</v>
      </c>
      <c r="P748" s="276">
        <f>IF(Q76&gt;0,ROUND(Q76,0),0)</f>
        <v>12712</v>
      </c>
      <c r="Q748" s="276">
        <f>IF(Q77&gt;0,ROUND(Q77,0),0)</f>
        <v>0</v>
      </c>
      <c r="R748" s="276">
        <f>IF(Q78&gt;0,ROUND(Q78,0),0)</f>
        <v>2107</v>
      </c>
      <c r="S748" s="276">
        <f>IF(Q79&gt;0,ROUND(Q79,0),0)</f>
        <v>0</v>
      </c>
      <c r="T748" s="278">
        <f>IF(Q80&gt;0,ROUND(Q80,2),0)</f>
        <v>27.15</v>
      </c>
      <c r="U748" s="276"/>
      <c r="V748" s="277"/>
      <c r="W748" s="276"/>
      <c r="X748" s="276"/>
      <c r="Y748" s="276">
        <f t="shared" si="21"/>
        <v>6247770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003*2017*7040*A</v>
      </c>
      <c r="B749" s="276">
        <f>ROUND(R59,0)</f>
        <v>0</v>
      </c>
      <c r="C749" s="278">
        <f>ROUND(R60,2)</f>
        <v>16.8</v>
      </c>
      <c r="D749" s="276">
        <f>ROUND(R61,0)</f>
        <v>1426059</v>
      </c>
      <c r="E749" s="276">
        <f>ROUND(R62,0)</f>
        <v>103405</v>
      </c>
      <c r="F749" s="276">
        <f>ROUND(R63,0)</f>
        <v>1245000</v>
      </c>
      <c r="G749" s="276">
        <f>ROUND(R64,0)</f>
        <v>2267829</v>
      </c>
      <c r="H749" s="276">
        <f>ROUND(R65,0)</f>
        <v>0</v>
      </c>
      <c r="I749" s="276">
        <f>ROUND(R66,0)</f>
        <v>37005</v>
      </c>
      <c r="J749" s="276">
        <f>ROUND(R67,0)</f>
        <v>19757</v>
      </c>
      <c r="K749" s="276">
        <f>ROUND(R68,0)</f>
        <v>0</v>
      </c>
      <c r="L749" s="276">
        <f>ROUND(R69,0)</f>
        <v>9567</v>
      </c>
      <c r="M749" s="276">
        <f>ROUND(R70,0)</f>
        <v>0</v>
      </c>
      <c r="N749" s="276">
        <f>ROUND(R75,0)</f>
        <v>92772698</v>
      </c>
      <c r="O749" s="276">
        <f>ROUND(R73,0)</f>
        <v>77106702</v>
      </c>
      <c r="P749" s="276">
        <f>IF(R76&gt;0,ROUND(R76,0),0)</f>
        <v>665</v>
      </c>
      <c r="Q749" s="276">
        <f>IF(R77&gt;0,ROUND(R77,0),0)</f>
        <v>0</v>
      </c>
      <c r="R749" s="276">
        <f>IF(R78&gt;0,ROUND(R78,0),0)</f>
        <v>110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4220316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003*2017*7050*A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158339</v>
      </c>
      <c r="G750" s="276">
        <f>ROUND(S64,0)</f>
        <v>36600765</v>
      </c>
      <c r="H750" s="276">
        <f>ROUND(S65,0)</f>
        <v>0</v>
      </c>
      <c r="I750" s="276">
        <f>ROUND(S66,0)</f>
        <v>508721</v>
      </c>
      <c r="J750" s="276">
        <f>ROUND(S67,0)</f>
        <v>0</v>
      </c>
      <c r="K750" s="276">
        <f>ROUND(S68,0)</f>
        <v>6903</v>
      </c>
      <c r="L750" s="276">
        <f>ROUND(S69,0)</f>
        <v>102775</v>
      </c>
      <c r="M750" s="276">
        <f>ROUND(S70,0)</f>
        <v>0</v>
      </c>
      <c r="N750" s="276">
        <f>ROUND(S75,0)</f>
        <v>107392533</v>
      </c>
      <c r="O750" s="276">
        <f>ROUND(S73,0)</f>
        <v>90546720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23140939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003*2017*7060*A</v>
      </c>
      <c r="B751" s="276"/>
      <c r="C751" s="278">
        <f>ROUND(T60,2)</f>
        <v>12.42</v>
      </c>
      <c r="D751" s="276">
        <f>ROUND(T61,0)</f>
        <v>1387520</v>
      </c>
      <c r="E751" s="276">
        <f>ROUND(T62,0)</f>
        <v>100610</v>
      </c>
      <c r="F751" s="276">
        <f>ROUND(T63,0)</f>
        <v>3795</v>
      </c>
      <c r="G751" s="276">
        <f>ROUND(T64,0)</f>
        <v>417984</v>
      </c>
      <c r="H751" s="276">
        <f>ROUND(T65,0)</f>
        <v>1844</v>
      </c>
      <c r="I751" s="276">
        <f>ROUND(T66,0)</f>
        <v>67303</v>
      </c>
      <c r="J751" s="276">
        <f>ROUND(T67,0)</f>
        <v>107516</v>
      </c>
      <c r="K751" s="276">
        <f>ROUND(T68,0)</f>
        <v>0</v>
      </c>
      <c r="L751" s="276">
        <f>ROUND(T69,0)</f>
        <v>2779</v>
      </c>
      <c r="M751" s="276">
        <f>ROUND(T70,0)</f>
        <v>0</v>
      </c>
      <c r="N751" s="276">
        <f>ROUND(T75,0)</f>
        <v>4458473</v>
      </c>
      <c r="O751" s="276">
        <f>ROUND(T73,0)</f>
        <v>3174729</v>
      </c>
      <c r="P751" s="276">
        <f>IF(T76&gt;0,ROUND(T76,0),0)</f>
        <v>3619</v>
      </c>
      <c r="Q751" s="276">
        <f>IF(T77&gt;0,ROUND(T77,0),0)</f>
        <v>0</v>
      </c>
      <c r="R751" s="276">
        <f>IF(T78&gt;0,ROUND(T78,0),0)</f>
        <v>600</v>
      </c>
      <c r="S751" s="276">
        <f>IF(T79&gt;0,ROUND(T79,0),0)</f>
        <v>0</v>
      </c>
      <c r="T751" s="278">
        <f>IF(T80&gt;0,ROUND(T80,2),0)</f>
        <v>10.119999999999999</v>
      </c>
      <c r="U751" s="276"/>
      <c r="V751" s="277"/>
      <c r="W751" s="276"/>
      <c r="X751" s="276"/>
      <c r="Y751" s="276">
        <f t="shared" si="21"/>
        <v>2042056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003*2017*7070*A</v>
      </c>
      <c r="B752" s="276">
        <f>ROUND(U59,0)</f>
        <v>0</v>
      </c>
      <c r="C752" s="278">
        <f>ROUND(U60,2)</f>
        <v>3.26</v>
      </c>
      <c r="D752" s="276">
        <f>ROUND(U61,0)</f>
        <v>327460</v>
      </c>
      <c r="E752" s="276">
        <f>ROUND(U62,0)</f>
        <v>23744</v>
      </c>
      <c r="F752" s="276">
        <f>ROUND(U63,0)</f>
        <v>1063042</v>
      </c>
      <c r="G752" s="276">
        <f>ROUND(U64,0)</f>
        <v>2642613</v>
      </c>
      <c r="H752" s="276">
        <f>ROUND(U65,0)</f>
        <v>300</v>
      </c>
      <c r="I752" s="276">
        <f>ROUND(U66,0)</f>
        <v>6681399</v>
      </c>
      <c r="J752" s="276">
        <f>ROUND(U67,0)</f>
        <v>58161</v>
      </c>
      <c r="K752" s="276">
        <f>ROUND(U68,0)</f>
        <v>0</v>
      </c>
      <c r="L752" s="276">
        <f>ROUND(U69,0)</f>
        <v>7761</v>
      </c>
      <c r="M752" s="276">
        <f>ROUND(U70,0)</f>
        <v>0</v>
      </c>
      <c r="N752" s="276">
        <f>ROUND(U75,0)</f>
        <v>63393410</v>
      </c>
      <c r="O752" s="276">
        <f>ROUND(U73,0)</f>
        <v>49277598</v>
      </c>
      <c r="P752" s="276">
        <f>IF(U76&gt;0,ROUND(U76,0),0)</f>
        <v>1958</v>
      </c>
      <c r="Q752" s="276">
        <f>IF(U77&gt;0,ROUND(U77,0),0)</f>
        <v>0</v>
      </c>
      <c r="R752" s="276">
        <f>IF(U78&gt;0,ROUND(U78,0),0)</f>
        <v>325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7090842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003*2017*7110*A</v>
      </c>
      <c r="B753" s="276">
        <f>ROUND(V59,0)</f>
        <v>0</v>
      </c>
      <c r="C753" s="278">
        <f>ROUND(V60,2)</f>
        <v>97.75</v>
      </c>
      <c r="D753" s="276">
        <f>ROUND(V61,0)</f>
        <v>10382204</v>
      </c>
      <c r="E753" s="276">
        <f>ROUND(V62,0)</f>
        <v>752821</v>
      </c>
      <c r="F753" s="276">
        <f>ROUND(V63,0)</f>
        <v>426809</v>
      </c>
      <c r="G753" s="276">
        <f>ROUND(V64,0)</f>
        <v>21462962</v>
      </c>
      <c r="H753" s="276">
        <f>ROUND(V65,0)</f>
        <v>3957</v>
      </c>
      <c r="I753" s="276">
        <f>ROUND(V66,0)</f>
        <v>1927777</v>
      </c>
      <c r="J753" s="276">
        <f>ROUND(V67,0)</f>
        <v>926205</v>
      </c>
      <c r="K753" s="276">
        <f>ROUND(V68,0)</f>
        <v>1571308</v>
      </c>
      <c r="L753" s="276">
        <f>ROUND(V69,0)</f>
        <v>50417</v>
      </c>
      <c r="M753" s="276">
        <f>ROUND(V70,0)</f>
        <v>112354</v>
      </c>
      <c r="N753" s="276">
        <f>ROUND(V75,0)</f>
        <v>353908692</v>
      </c>
      <c r="O753" s="276">
        <f>ROUND(V73,0)</f>
        <v>171356190</v>
      </c>
      <c r="P753" s="276">
        <f>IF(V76&gt;0,ROUND(V76,0),0)</f>
        <v>31180</v>
      </c>
      <c r="Q753" s="276">
        <f>IF(V77&gt;0,ROUND(V77,0),0)</f>
        <v>0</v>
      </c>
      <c r="R753" s="276">
        <f>IF(V78&gt;0,ROUND(V78,0),0)</f>
        <v>5168</v>
      </c>
      <c r="S753" s="276">
        <f>IF(V79&gt;0,ROUND(V79,0),0)</f>
        <v>0</v>
      </c>
      <c r="T753" s="278">
        <f>IF(V80&gt;0,ROUND(V80,2),0)</f>
        <v>20.190000000000001</v>
      </c>
      <c r="U753" s="276"/>
      <c r="V753" s="277"/>
      <c r="W753" s="276"/>
      <c r="X753" s="276"/>
      <c r="Y753" s="276">
        <f t="shared" si="21"/>
        <v>30844167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003*2017*7120*A</v>
      </c>
      <c r="B754" s="276">
        <f>ROUND(W59,0)</f>
        <v>0</v>
      </c>
      <c r="C754" s="278">
        <f>ROUND(W60,2)</f>
        <v>20.02</v>
      </c>
      <c r="D754" s="276">
        <f>ROUND(W61,0)</f>
        <v>2244830</v>
      </c>
      <c r="E754" s="276">
        <f>ROUND(W62,0)</f>
        <v>162774</v>
      </c>
      <c r="F754" s="276">
        <f>ROUND(W63,0)</f>
        <v>0</v>
      </c>
      <c r="G754" s="276">
        <f>ROUND(W64,0)</f>
        <v>612685</v>
      </c>
      <c r="H754" s="276">
        <f>ROUND(W65,0)</f>
        <v>0</v>
      </c>
      <c r="I754" s="276">
        <f>ROUND(W66,0)</f>
        <v>1394852</v>
      </c>
      <c r="J754" s="276">
        <f>ROUND(W67,0)</f>
        <v>166990</v>
      </c>
      <c r="K754" s="276">
        <f>ROUND(W68,0)</f>
        <v>458081</v>
      </c>
      <c r="L754" s="276">
        <f>ROUND(W69,0)</f>
        <v>1212</v>
      </c>
      <c r="M754" s="276">
        <f>ROUND(W70,0)</f>
        <v>0</v>
      </c>
      <c r="N754" s="276">
        <f>ROUND(W75,0)</f>
        <v>31123096</v>
      </c>
      <c r="O754" s="276">
        <f>ROUND(W73,0)</f>
        <v>9809002</v>
      </c>
      <c r="P754" s="276">
        <f>IF(W76&gt;0,ROUND(W76,0),0)</f>
        <v>5622</v>
      </c>
      <c r="Q754" s="276">
        <f>IF(W77&gt;0,ROUND(W77,0),0)</f>
        <v>0</v>
      </c>
      <c r="R754" s="276">
        <f>IF(W78&gt;0,ROUND(W78,0),0)</f>
        <v>932</v>
      </c>
      <c r="S754" s="276">
        <f>IF(W79&gt;0,ROUND(W79,0),0)</f>
        <v>0</v>
      </c>
      <c r="T754" s="278">
        <f>IF(W80&gt;0,ROUND(W80,2),0)</f>
        <v>1.65</v>
      </c>
      <c r="U754" s="276"/>
      <c r="V754" s="277"/>
      <c r="W754" s="276"/>
      <c r="X754" s="276"/>
      <c r="Y754" s="276">
        <f t="shared" si="21"/>
        <v>4034909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003*2017*7130*A</v>
      </c>
      <c r="B755" s="276">
        <f>ROUND(X59,0)</f>
        <v>0</v>
      </c>
      <c r="C755" s="278">
        <f>ROUND(X60,2)</f>
        <v>10.77</v>
      </c>
      <c r="D755" s="276">
        <f>ROUND(X61,0)</f>
        <v>1195884</v>
      </c>
      <c r="E755" s="276">
        <f>ROUND(X62,0)</f>
        <v>86714</v>
      </c>
      <c r="F755" s="276">
        <f>ROUND(X63,0)</f>
        <v>0</v>
      </c>
      <c r="G755" s="276">
        <f>ROUND(X64,0)</f>
        <v>254634</v>
      </c>
      <c r="H755" s="276">
        <f>ROUND(X65,0)</f>
        <v>250</v>
      </c>
      <c r="I755" s="276">
        <f>ROUND(X66,0)</f>
        <v>410993</v>
      </c>
      <c r="J755" s="276">
        <f>ROUND(X67,0)</f>
        <v>50221</v>
      </c>
      <c r="K755" s="276">
        <f>ROUND(X68,0)</f>
        <v>0</v>
      </c>
      <c r="L755" s="276">
        <f>ROUND(X69,0)</f>
        <v>16</v>
      </c>
      <c r="M755" s="276">
        <f>ROUND(X70,0)</f>
        <v>3000</v>
      </c>
      <c r="N755" s="276">
        <f>ROUND(X75,0)</f>
        <v>24847817</v>
      </c>
      <c r="O755" s="276">
        <f>ROUND(X73,0)</f>
        <v>12238024</v>
      </c>
      <c r="P755" s="276">
        <f>IF(X76&gt;0,ROUND(X76,0),0)</f>
        <v>1691</v>
      </c>
      <c r="Q755" s="276">
        <f>IF(X77&gt;0,ROUND(X77,0),0)</f>
        <v>0</v>
      </c>
      <c r="R755" s="276">
        <f>IF(X78&gt;0,ROUND(X78,0),0)</f>
        <v>280</v>
      </c>
      <c r="S755" s="276">
        <f>IF(X79&gt;0,ROUND(X79,0),0)</f>
        <v>0</v>
      </c>
      <c r="T755" s="278">
        <f>IF(X80&gt;0,ROUND(X80,2),0)</f>
        <v>0.26</v>
      </c>
      <c r="U755" s="276"/>
      <c r="V755" s="277"/>
      <c r="W755" s="276"/>
      <c r="X755" s="276"/>
      <c r="Y755" s="276">
        <f t="shared" si="21"/>
        <v>1687082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003*2017*7140*A</v>
      </c>
      <c r="B756" s="276">
        <f>ROUND(Y59,0)</f>
        <v>0</v>
      </c>
      <c r="C756" s="278">
        <f>ROUND(Y60,2)</f>
        <v>49.23</v>
      </c>
      <c r="D756" s="276">
        <f>ROUND(Y61,0)</f>
        <v>5361506</v>
      </c>
      <c r="E756" s="276">
        <f>ROUND(Y62,0)</f>
        <v>388767</v>
      </c>
      <c r="F756" s="276">
        <f>ROUND(Y63,0)</f>
        <v>-22</v>
      </c>
      <c r="G756" s="276">
        <f>ROUND(Y64,0)</f>
        <v>6494954</v>
      </c>
      <c r="H756" s="276">
        <f>ROUND(Y65,0)</f>
        <v>0</v>
      </c>
      <c r="I756" s="276">
        <f>ROUND(Y66,0)</f>
        <v>546271</v>
      </c>
      <c r="J756" s="276">
        <f>ROUND(Y67,0)</f>
        <v>930014</v>
      </c>
      <c r="K756" s="276">
        <f>ROUND(Y68,0)</f>
        <v>410072</v>
      </c>
      <c r="L756" s="276">
        <f>ROUND(Y69,0)</f>
        <v>18137</v>
      </c>
      <c r="M756" s="276">
        <f>ROUND(Y70,0)</f>
        <v>0</v>
      </c>
      <c r="N756" s="276">
        <f>ROUND(Y75,0)</f>
        <v>155272023</v>
      </c>
      <c r="O756" s="276">
        <f>ROUND(Y73,0)</f>
        <v>107422217</v>
      </c>
      <c r="P756" s="276">
        <f>IF(Y76&gt;0,ROUND(Y76,0),0)</f>
        <v>31309</v>
      </c>
      <c r="Q756" s="276">
        <f>IF(Y77&gt;0,ROUND(Y77,0),0)</f>
        <v>0</v>
      </c>
      <c r="R756" s="276">
        <f>IF(Y78&gt;0,ROUND(Y78,0),0)</f>
        <v>5189</v>
      </c>
      <c r="S756" s="276">
        <f>IF(Y79&gt;0,ROUND(Y79,0),0)</f>
        <v>0</v>
      </c>
      <c r="T756" s="278">
        <f>IF(Y80&gt;0,ROUND(Y80,2),0)</f>
        <v>6.82</v>
      </c>
      <c r="U756" s="276"/>
      <c r="V756" s="277"/>
      <c r="W756" s="276"/>
      <c r="X756" s="276"/>
      <c r="Y756" s="276">
        <f t="shared" si="21"/>
        <v>14473685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003*2017*7150*A</v>
      </c>
      <c r="B757" s="276">
        <f>ROUND(Z59,0)</f>
        <v>0</v>
      </c>
      <c r="C757" s="278">
        <f>ROUND(Z60,2)</f>
        <v>16.09</v>
      </c>
      <c r="D757" s="276">
        <f>ROUND(Z61,0)</f>
        <v>1801089</v>
      </c>
      <c r="E757" s="276">
        <f>ROUND(Z62,0)</f>
        <v>130598</v>
      </c>
      <c r="F757" s="276">
        <f>ROUND(Z63,0)</f>
        <v>0</v>
      </c>
      <c r="G757" s="276">
        <f>ROUND(Z64,0)</f>
        <v>21824</v>
      </c>
      <c r="H757" s="276">
        <f>ROUND(Z65,0)</f>
        <v>545</v>
      </c>
      <c r="I757" s="276">
        <f>ROUND(Z66,0)</f>
        <v>16587681</v>
      </c>
      <c r="J757" s="276">
        <f>ROUND(Z67,0)</f>
        <v>0</v>
      </c>
      <c r="K757" s="276">
        <f>ROUND(Z68,0)</f>
        <v>0</v>
      </c>
      <c r="L757" s="276">
        <f>ROUND(Z69,0)</f>
        <v>9548</v>
      </c>
      <c r="M757" s="276">
        <f>ROUND(Z70,0)</f>
        <v>2263433</v>
      </c>
      <c r="N757" s="276">
        <f>ROUND(Z75,0)</f>
        <v>36818473</v>
      </c>
      <c r="O757" s="276">
        <f>ROUND(Z73,0)</f>
        <v>25486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2.35</v>
      </c>
      <c r="U757" s="276"/>
      <c r="V757" s="277"/>
      <c r="W757" s="276"/>
      <c r="X757" s="276"/>
      <c r="Y757" s="276">
        <f t="shared" si="21"/>
        <v>9499577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003*2017*7160*A</v>
      </c>
      <c r="B758" s="276">
        <f>ROUND(AA59,0)</f>
        <v>0</v>
      </c>
      <c r="C758" s="278">
        <f>ROUND(AA60,2)</f>
        <v>3.16</v>
      </c>
      <c r="D758" s="276">
        <f>ROUND(AA61,0)</f>
        <v>430957</v>
      </c>
      <c r="E758" s="276">
        <f>ROUND(AA62,0)</f>
        <v>31249</v>
      </c>
      <c r="F758" s="276">
        <f>ROUND(AA63,0)</f>
        <v>0</v>
      </c>
      <c r="G758" s="276">
        <f>ROUND(AA64,0)</f>
        <v>547909</v>
      </c>
      <c r="H758" s="276">
        <f>ROUND(AA65,0)</f>
        <v>0</v>
      </c>
      <c r="I758" s="276">
        <f>ROUND(AA66,0)</f>
        <v>39057</v>
      </c>
      <c r="J758" s="276">
        <f>ROUND(AA67,0)</f>
        <v>55945</v>
      </c>
      <c r="K758" s="276">
        <f>ROUND(AA68,0)</f>
        <v>0</v>
      </c>
      <c r="L758" s="276">
        <f>ROUND(AA69,0)</f>
        <v>3230</v>
      </c>
      <c r="M758" s="276">
        <f>ROUND(AA70,0)</f>
        <v>0</v>
      </c>
      <c r="N758" s="276">
        <f>ROUND(AA75,0)</f>
        <v>5904685</v>
      </c>
      <c r="O758" s="276">
        <f>ROUND(AA73,0)</f>
        <v>3056171</v>
      </c>
      <c r="P758" s="276">
        <f>IF(AA76&gt;0,ROUND(AA76,0),0)</f>
        <v>1883</v>
      </c>
      <c r="Q758" s="276">
        <f>IF(AA77&gt;0,ROUND(AA77,0),0)</f>
        <v>0</v>
      </c>
      <c r="R758" s="276">
        <f>IF(AA78&gt;0,ROUND(AA78,0),0)</f>
        <v>312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960071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003*2017*7170*A</v>
      </c>
      <c r="B759" s="276"/>
      <c r="C759" s="278">
        <f>ROUND(AB60,2)</f>
        <v>33.69</v>
      </c>
      <c r="D759" s="276">
        <f>ROUND(AB61,0)</f>
        <v>3871588</v>
      </c>
      <c r="E759" s="276">
        <f>ROUND(AB62,0)</f>
        <v>280732</v>
      </c>
      <c r="F759" s="276">
        <f>ROUND(AB63,0)</f>
        <v>40071</v>
      </c>
      <c r="G759" s="276">
        <f>ROUND(AB64,0)</f>
        <v>10086468</v>
      </c>
      <c r="H759" s="276">
        <f>ROUND(AB65,0)</f>
        <v>0</v>
      </c>
      <c r="I759" s="276">
        <f>ROUND(AB66,0)</f>
        <v>109812</v>
      </c>
      <c r="J759" s="276">
        <f>ROUND(AB67,0)</f>
        <v>195147</v>
      </c>
      <c r="K759" s="276">
        <f>ROUND(AB68,0)</f>
        <v>387792</v>
      </c>
      <c r="L759" s="276">
        <f>ROUND(AB69,0)</f>
        <v>18957</v>
      </c>
      <c r="M759" s="276">
        <f>ROUND(AB70,0)</f>
        <v>60686</v>
      </c>
      <c r="N759" s="276">
        <f>ROUND(AB75,0)</f>
        <v>92874681</v>
      </c>
      <c r="O759" s="276">
        <f>ROUND(AB73,0)</f>
        <v>76641170</v>
      </c>
      <c r="P759" s="276">
        <f>IF(AB76&gt;0,ROUND(AB76,0),0)</f>
        <v>6570</v>
      </c>
      <c r="Q759" s="276">
        <f>IF(AB77&gt;0,ROUND(AB77,0),0)</f>
        <v>0</v>
      </c>
      <c r="R759" s="276">
        <f>IF(AB78&gt;0,ROUND(AB78,0),0)</f>
        <v>1089</v>
      </c>
      <c r="S759" s="276">
        <f>IF(AB79&gt;0,ROUND(AB79,0),0)</f>
        <v>0</v>
      </c>
      <c r="T759" s="278">
        <f>IF(AB80&gt;0,ROUND(AB80,2),0)</f>
        <v>0.01</v>
      </c>
      <c r="U759" s="276"/>
      <c r="V759" s="277"/>
      <c r="W759" s="276"/>
      <c r="X759" s="276"/>
      <c r="Y759" s="276">
        <f t="shared" si="21"/>
        <v>10700277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003*2017*7180*A</v>
      </c>
      <c r="B760" s="276">
        <f>ROUND(AC59,0)</f>
        <v>0</v>
      </c>
      <c r="C760" s="278">
        <f>ROUND(AC60,2)</f>
        <v>47.23</v>
      </c>
      <c r="D760" s="276">
        <f>ROUND(AC61,0)</f>
        <v>4241022</v>
      </c>
      <c r="E760" s="276">
        <f>ROUND(AC62,0)</f>
        <v>307520</v>
      </c>
      <c r="F760" s="276">
        <f>ROUND(AC63,0)</f>
        <v>120569</v>
      </c>
      <c r="G760" s="276">
        <f>ROUND(AC64,0)</f>
        <v>792657</v>
      </c>
      <c r="H760" s="276">
        <f>ROUND(AC65,0)</f>
        <v>16522</v>
      </c>
      <c r="I760" s="276">
        <f>ROUND(AC66,0)</f>
        <v>224549</v>
      </c>
      <c r="J760" s="276">
        <f>ROUND(AC67,0)</f>
        <v>375301</v>
      </c>
      <c r="K760" s="276">
        <f>ROUND(AC68,0)</f>
        <v>462004</v>
      </c>
      <c r="L760" s="276">
        <f>ROUND(AC69,0)</f>
        <v>36568</v>
      </c>
      <c r="M760" s="276">
        <f>ROUND(AC70,0)</f>
        <v>566292</v>
      </c>
      <c r="N760" s="276">
        <f>ROUND(AC75,0)</f>
        <v>56344789</v>
      </c>
      <c r="O760" s="276">
        <f>ROUND(AC73,0)</f>
        <v>47817728</v>
      </c>
      <c r="P760" s="276">
        <f>IF(AC76&gt;0,ROUND(AC76,0),0)</f>
        <v>12634</v>
      </c>
      <c r="Q760" s="276">
        <f>IF(AC77&gt;0,ROUND(AC77,0),0)</f>
        <v>0</v>
      </c>
      <c r="R760" s="276">
        <f>IF(AC78&gt;0,ROUND(AC78,0),0)</f>
        <v>2094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5856663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003*2017*7190*A</v>
      </c>
      <c r="B761" s="276">
        <f>ROUND(AD59,0)</f>
        <v>0</v>
      </c>
      <c r="C761" s="278">
        <f>ROUND(AD60,2)</f>
        <v>2.12</v>
      </c>
      <c r="D761" s="276">
        <f>ROUND(AD61,0)</f>
        <v>248917</v>
      </c>
      <c r="E761" s="276">
        <f>ROUND(AD62,0)</f>
        <v>18049</v>
      </c>
      <c r="F761" s="276">
        <f>ROUND(AD63,0)</f>
        <v>0</v>
      </c>
      <c r="G761" s="276">
        <f>ROUND(AD64,0)</f>
        <v>28304</v>
      </c>
      <c r="H761" s="276">
        <f>ROUND(AD65,0)</f>
        <v>0</v>
      </c>
      <c r="I761" s="276">
        <f>ROUND(AD66,0)</f>
        <v>-138358</v>
      </c>
      <c r="J761" s="276">
        <f>ROUND(AD67,0)</f>
        <v>25992</v>
      </c>
      <c r="K761" s="276">
        <f>ROUND(AD68,0)</f>
        <v>0</v>
      </c>
      <c r="L761" s="276">
        <f>ROUND(AD69,0)</f>
        <v>205823</v>
      </c>
      <c r="M761" s="276">
        <f>ROUND(AD70,0)</f>
        <v>0</v>
      </c>
      <c r="N761" s="276">
        <f>ROUND(AD75,0)</f>
        <v>3756735</v>
      </c>
      <c r="O761" s="276">
        <f>ROUND(AD73,0)</f>
        <v>3702537</v>
      </c>
      <c r="P761" s="276">
        <f>IF(AD76&gt;0,ROUND(AD76,0),0)</f>
        <v>875</v>
      </c>
      <c r="Q761" s="276">
        <f>IF(AD77&gt;0,ROUND(AD77,0),0)</f>
        <v>0</v>
      </c>
      <c r="R761" s="276">
        <f>IF(AD78&gt;0,ROUND(AD78,0),0)</f>
        <v>145</v>
      </c>
      <c r="S761" s="276">
        <f>IF(AD79&gt;0,ROUND(AD79,0),0)</f>
        <v>0</v>
      </c>
      <c r="T761" s="278">
        <f>IF(AD80&gt;0,ROUND(AD80,2),0)</f>
        <v>2.04</v>
      </c>
      <c r="U761" s="276"/>
      <c r="V761" s="277"/>
      <c r="W761" s="276"/>
      <c r="X761" s="276"/>
      <c r="Y761" s="276">
        <f t="shared" si="21"/>
        <v>447054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003*2017*7200*A</v>
      </c>
      <c r="B762" s="276">
        <f>ROUND(AE59,0)</f>
        <v>0</v>
      </c>
      <c r="C762" s="278">
        <f>ROUND(AE60,2)</f>
        <v>46.04</v>
      </c>
      <c r="D762" s="276">
        <f>ROUND(AE61,0)</f>
        <v>4114289</v>
      </c>
      <c r="E762" s="276">
        <f>ROUND(AE62,0)</f>
        <v>298330</v>
      </c>
      <c r="F762" s="276">
        <f>ROUND(AE63,0)</f>
        <v>1123</v>
      </c>
      <c r="G762" s="276">
        <f>ROUND(AE64,0)</f>
        <v>35529</v>
      </c>
      <c r="H762" s="276">
        <f>ROUND(AE65,0)</f>
        <v>2322</v>
      </c>
      <c r="I762" s="276">
        <f>ROUND(AE66,0)</f>
        <v>17920</v>
      </c>
      <c r="J762" s="276">
        <f>ROUND(AE67,0)</f>
        <v>200819</v>
      </c>
      <c r="K762" s="276">
        <f>ROUND(AE68,0)</f>
        <v>627719</v>
      </c>
      <c r="L762" s="276">
        <f>ROUND(AE69,0)</f>
        <v>24125</v>
      </c>
      <c r="M762" s="276">
        <f>ROUND(AE70,0)</f>
        <v>290443</v>
      </c>
      <c r="N762" s="276">
        <f>ROUND(AE75,0)</f>
        <v>19695418</v>
      </c>
      <c r="O762" s="276">
        <f>ROUND(AE73,0)</f>
        <v>15789677</v>
      </c>
      <c r="P762" s="276">
        <f>IF(AE76&gt;0,ROUND(AE76,0),0)</f>
        <v>6760</v>
      </c>
      <c r="Q762" s="276">
        <f>IF(AE77&gt;0,ROUND(AE77,0),0)</f>
        <v>0</v>
      </c>
      <c r="R762" s="276">
        <f>IF(AE78&gt;0,ROUND(AE78,0),0)</f>
        <v>1120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4040031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003*2017*7220*A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003*2017*7230*A</v>
      </c>
      <c r="B764" s="276">
        <f>ROUND(AG59,0)</f>
        <v>0</v>
      </c>
      <c r="C764" s="278">
        <f>ROUND(AG60,2)</f>
        <v>53.37</v>
      </c>
      <c r="D764" s="276">
        <f>ROUND(AG61,0)</f>
        <v>4564559</v>
      </c>
      <c r="E764" s="276">
        <f>ROUND(AG62,0)</f>
        <v>330979</v>
      </c>
      <c r="F764" s="276">
        <f>ROUND(AG63,0)</f>
        <v>1132400</v>
      </c>
      <c r="G764" s="276">
        <f>ROUND(AG64,0)</f>
        <v>543927</v>
      </c>
      <c r="H764" s="276">
        <f>ROUND(AG65,0)</f>
        <v>872</v>
      </c>
      <c r="I764" s="276">
        <f>ROUND(AG66,0)</f>
        <v>288073</v>
      </c>
      <c r="J764" s="276">
        <f>ROUND(AG67,0)</f>
        <v>327081</v>
      </c>
      <c r="K764" s="276">
        <f>ROUND(AG68,0)</f>
        <v>0</v>
      </c>
      <c r="L764" s="276">
        <f>ROUND(AG69,0)</f>
        <v>23011</v>
      </c>
      <c r="M764" s="276">
        <f>ROUND(AG70,0)</f>
        <v>0</v>
      </c>
      <c r="N764" s="276">
        <f>ROUND(AG75,0)</f>
        <v>65321812</v>
      </c>
      <c r="O764" s="276">
        <f>ROUND(AG73,0)</f>
        <v>12574146</v>
      </c>
      <c r="P764" s="276">
        <f>IF(AG76&gt;0,ROUND(AG76,0),0)</f>
        <v>11011</v>
      </c>
      <c r="Q764" s="276">
        <f>IF(AG77&gt;0,ROUND(AG77,0),0)</f>
        <v>0</v>
      </c>
      <c r="R764" s="276">
        <f>IF(AG78&gt;0,ROUND(AG78,0),0)</f>
        <v>1825</v>
      </c>
      <c r="S764" s="276">
        <f>IF(AG79&gt;0,ROUND(AG79,0),0)</f>
        <v>0</v>
      </c>
      <c r="T764" s="278">
        <f>IF(AG80&gt;0,ROUND(AG80,2),0)</f>
        <v>30.54</v>
      </c>
      <c r="U764" s="276"/>
      <c r="V764" s="277"/>
      <c r="W764" s="276"/>
      <c r="X764" s="276"/>
      <c r="Y764" s="276">
        <f t="shared" si="21"/>
        <v>7367514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003*2017*7240*A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003*2017*7250*A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003*2017*7260*A</v>
      </c>
      <c r="B767" s="276">
        <f>ROUND(AJ59,0)</f>
        <v>0</v>
      </c>
      <c r="C767" s="278">
        <f>ROUND(AJ60,2)</f>
        <v>6.8</v>
      </c>
      <c r="D767" s="276">
        <f>ROUND(AJ61,0)</f>
        <v>743535</v>
      </c>
      <c r="E767" s="276">
        <f>ROUND(AJ62,0)</f>
        <v>53914</v>
      </c>
      <c r="F767" s="276">
        <f>ROUND(AJ63,0)</f>
        <v>1351253</v>
      </c>
      <c r="G767" s="276">
        <f>ROUND(AJ64,0)</f>
        <v>336238</v>
      </c>
      <c r="H767" s="276">
        <f>ROUND(AJ65,0)</f>
        <v>0</v>
      </c>
      <c r="I767" s="276">
        <f>ROUND(AJ66,0)</f>
        <v>197846</v>
      </c>
      <c r="J767" s="276">
        <f>ROUND(AJ67,0)</f>
        <v>80443</v>
      </c>
      <c r="K767" s="276">
        <f>ROUND(AJ68,0)</f>
        <v>0</v>
      </c>
      <c r="L767" s="276">
        <f>ROUND(AJ69,0)</f>
        <v>764</v>
      </c>
      <c r="M767" s="276">
        <f>ROUND(AJ70,0)</f>
        <v>0</v>
      </c>
      <c r="N767" s="276">
        <f>ROUND(AJ75,0)</f>
        <v>13401533</v>
      </c>
      <c r="O767" s="276">
        <f>ROUND(AJ73,0)</f>
        <v>392601</v>
      </c>
      <c r="P767" s="276">
        <f>IF(AJ76&gt;0,ROUND(AJ76,0),0)</f>
        <v>2708</v>
      </c>
      <c r="Q767" s="276">
        <f>IF(AJ77&gt;0,ROUND(AJ77,0),0)</f>
        <v>0</v>
      </c>
      <c r="R767" s="276">
        <f>IF(AJ78&gt;0,ROUND(AJ78,0),0)</f>
        <v>449</v>
      </c>
      <c r="S767" s="276">
        <f>IF(AJ79&gt;0,ROUND(AJ79,0),0)</f>
        <v>0</v>
      </c>
      <c r="T767" s="278">
        <f>IF(AJ80&gt;0,ROUND(AJ80,2),0)</f>
        <v>2.66</v>
      </c>
      <c r="U767" s="276"/>
      <c r="V767" s="277"/>
      <c r="W767" s="276"/>
      <c r="X767" s="276"/>
      <c r="Y767" s="276">
        <f t="shared" si="21"/>
        <v>2156381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003*2017*7310*A</v>
      </c>
      <c r="B768" s="276">
        <f>ROUND(AK59,0)</f>
        <v>0</v>
      </c>
      <c r="C768" s="278">
        <f>ROUND(AK60,2)</f>
        <v>14.76</v>
      </c>
      <c r="D768" s="276">
        <f>ROUND(AK61,0)</f>
        <v>1353703</v>
      </c>
      <c r="E768" s="276">
        <f>ROUND(AK62,0)</f>
        <v>98158</v>
      </c>
      <c r="F768" s="276">
        <f>ROUND(AK63,0)</f>
        <v>0</v>
      </c>
      <c r="G768" s="276">
        <f>ROUND(AK64,0)</f>
        <v>2427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6376</v>
      </c>
      <c r="M768" s="276">
        <f>ROUND(AK70,0)</f>
        <v>0</v>
      </c>
      <c r="N768" s="276">
        <f>ROUND(AK75,0)</f>
        <v>14469538</v>
      </c>
      <c r="O768" s="276">
        <f>ROUND(AK73,0)</f>
        <v>14327946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1032250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003*2017*7320*A</v>
      </c>
      <c r="B769" s="276">
        <f>ROUND(AL59,0)</f>
        <v>0</v>
      </c>
      <c r="C769" s="278">
        <f>ROUND(AL60,2)</f>
        <v>5.41</v>
      </c>
      <c r="D769" s="276">
        <f>ROUND(AL61,0)</f>
        <v>508125</v>
      </c>
      <c r="E769" s="276">
        <f>ROUND(AL62,0)</f>
        <v>36844</v>
      </c>
      <c r="F769" s="276">
        <f>ROUND(AL63,0)</f>
        <v>0</v>
      </c>
      <c r="G769" s="276">
        <f>ROUND(AL64,0)</f>
        <v>995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4865</v>
      </c>
      <c r="M769" s="276">
        <f>ROUND(AL70,0)</f>
        <v>0</v>
      </c>
      <c r="N769" s="276">
        <f>ROUND(AL75,0)</f>
        <v>4747685</v>
      </c>
      <c r="O769" s="276">
        <f>ROUND(AL73,0)</f>
        <v>4723208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379559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003*2017*7330*A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003*2017*7340*A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003*2017*7350*A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003*2017*7380*A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003*2017*7390*A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003*2017*7400*A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003*2017*7410*A</v>
      </c>
      <c r="B776" s="276">
        <f>ROUND(AS59,0)</f>
        <v>0</v>
      </c>
      <c r="C776" s="278">
        <f>ROUND(AS60,2)</f>
        <v>0</v>
      </c>
      <c r="D776" s="276">
        <f>ROUND(AS61,0)</f>
        <v>-270</v>
      </c>
      <c r="E776" s="276">
        <f>ROUND(AS62,0)</f>
        <v>-20</v>
      </c>
      <c r="F776" s="276">
        <f>ROUND(AS63,0)</f>
        <v>0</v>
      </c>
      <c r="G776" s="276">
        <f>ROUND(AS64,0)</f>
        <v>574</v>
      </c>
      <c r="H776" s="276">
        <f>ROUND(AS65,0)</f>
        <v>0</v>
      </c>
      <c r="I776" s="276">
        <f>ROUND(AS66,0)</f>
        <v>201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286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003*2017*7420*A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003*2017*7430*A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003*2017*7490*A</v>
      </c>
      <c r="B779" s="276"/>
      <c r="C779" s="278">
        <f>ROUND(AV60,2)</f>
        <v>0.56000000000000005</v>
      </c>
      <c r="D779" s="276">
        <f>ROUND(AV61,0)</f>
        <v>43850</v>
      </c>
      <c r="E779" s="276">
        <f>ROUND(AV62,0)</f>
        <v>3180</v>
      </c>
      <c r="F779" s="276">
        <f>ROUND(AV63,0)</f>
        <v>0</v>
      </c>
      <c r="G779" s="276">
        <f>ROUND(AV64,0)</f>
        <v>18</v>
      </c>
      <c r="H779" s="276">
        <f>ROUND(AV65,0)</f>
        <v>0</v>
      </c>
      <c r="I779" s="276">
        <f>ROUND(AV66,0)</f>
        <v>16664</v>
      </c>
      <c r="J779" s="276">
        <f>ROUND(AV67,0)</f>
        <v>0</v>
      </c>
      <c r="K779" s="276">
        <f>ROUND(AV68,0)</f>
        <v>0</v>
      </c>
      <c r="L779" s="276">
        <f>ROUND(AV69,0)</f>
        <v>190385</v>
      </c>
      <c r="M779" s="276">
        <f>ROUND(AV70,0)</f>
        <v>52000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112135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003*2017*8200*A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003*2017*8310*A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003*2017*8320*A</v>
      </c>
      <c r="B782" s="276">
        <f>ROUND(AY59,0)</f>
        <v>231215</v>
      </c>
      <c r="C782" s="278">
        <f>ROUND(AY60,2)</f>
        <v>45.15</v>
      </c>
      <c r="D782" s="276">
        <f>ROUND(AY61,0)</f>
        <v>2367521</v>
      </c>
      <c r="E782" s="276">
        <f>ROUND(AY62,0)</f>
        <v>171671</v>
      </c>
      <c r="F782" s="276">
        <f>ROUND(AY63,0)</f>
        <v>0</v>
      </c>
      <c r="G782" s="276">
        <f>ROUND(AY64,0)</f>
        <v>291083</v>
      </c>
      <c r="H782" s="276">
        <f>ROUND(AY65,0)</f>
        <v>2183</v>
      </c>
      <c r="I782" s="276">
        <f>ROUND(AY66,0)</f>
        <v>38006</v>
      </c>
      <c r="J782" s="276">
        <f>ROUND(AY67,0)</f>
        <v>71088</v>
      </c>
      <c r="K782" s="276">
        <f>ROUND(AY68,0)</f>
        <v>0</v>
      </c>
      <c r="L782" s="276">
        <f>ROUND(AY69,0)</f>
        <v>28419</v>
      </c>
      <c r="M782" s="276">
        <f>ROUND(AY70,0)</f>
        <v>168243</v>
      </c>
      <c r="N782" s="276"/>
      <c r="O782" s="276"/>
      <c r="P782" s="276">
        <f>IF(AY76&gt;0,ROUND(AY76,0),0)</f>
        <v>2393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003*2017*8330*A</v>
      </c>
      <c r="B783" s="276">
        <f>ROUND(AZ59,0)</f>
        <v>0</v>
      </c>
      <c r="C783" s="278">
        <f>ROUND(AZ60,2)</f>
        <v>23.5</v>
      </c>
      <c r="D783" s="276">
        <f>ROUND(AZ61,0)</f>
        <v>1141409</v>
      </c>
      <c r="E783" s="276">
        <f>ROUND(AZ62,0)</f>
        <v>82764</v>
      </c>
      <c r="F783" s="276">
        <f>ROUND(AZ63,0)</f>
        <v>0</v>
      </c>
      <c r="G783" s="276">
        <f>ROUND(AZ64,0)</f>
        <v>1630441</v>
      </c>
      <c r="H783" s="276">
        <f>ROUND(AZ65,0)</f>
        <v>0</v>
      </c>
      <c r="I783" s="276">
        <f>ROUND(AZ66,0)</f>
        <v>1490</v>
      </c>
      <c r="J783" s="276">
        <f>ROUND(AZ67,0)</f>
        <v>523861</v>
      </c>
      <c r="K783" s="276">
        <f>ROUND(AZ68,0)</f>
        <v>15751</v>
      </c>
      <c r="L783" s="276">
        <f>ROUND(AZ69,0)</f>
        <v>4071</v>
      </c>
      <c r="M783" s="276">
        <f>ROUND(AZ70,0)</f>
        <v>2123996</v>
      </c>
      <c r="N783" s="276"/>
      <c r="O783" s="276"/>
      <c r="P783" s="276">
        <f>IF(AZ76&gt;0,ROUND(AZ76,0),0)</f>
        <v>17636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003*2017*8350*A</v>
      </c>
      <c r="B784" s="276">
        <f>ROUND(BA59,0)</f>
        <v>0</v>
      </c>
      <c r="C784" s="278">
        <f>ROUND(BA60,2)</f>
        <v>1.77</v>
      </c>
      <c r="D784" s="276">
        <f>ROUND(BA61,0)</f>
        <v>72683</v>
      </c>
      <c r="E784" s="276">
        <f>ROUND(BA62,0)</f>
        <v>5270</v>
      </c>
      <c r="F784" s="276">
        <f>ROUND(BA63,0)</f>
        <v>0</v>
      </c>
      <c r="G784" s="276">
        <f>ROUND(BA64,0)</f>
        <v>18954</v>
      </c>
      <c r="H784" s="276">
        <f>ROUND(BA65,0)</f>
        <v>0</v>
      </c>
      <c r="I784" s="276">
        <f>ROUND(BA66,0)</f>
        <v>77652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3527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003*2017*8360*A</v>
      </c>
      <c r="B785" s="276"/>
      <c r="C785" s="278">
        <f>ROUND(BB60,2)</f>
        <v>33.06</v>
      </c>
      <c r="D785" s="276">
        <f>ROUND(BB61,0)</f>
        <v>3088299</v>
      </c>
      <c r="E785" s="276">
        <f>ROUND(BB62,0)</f>
        <v>223935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8652</v>
      </c>
      <c r="K785" s="276">
        <f>ROUND(BB68,0)</f>
        <v>0</v>
      </c>
      <c r="L785" s="276">
        <f>ROUND(BB69,0)</f>
        <v>38689</v>
      </c>
      <c r="M785" s="276">
        <f>ROUND(BB70,0)</f>
        <v>0</v>
      </c>
      <c r="N785" s="276"/>
      <c r="O785" s="276"/>
      <c r="P785" s="276">
        <f>IF(BB76&gt;0,ROUND(BB76,0),0)</f>
        <v>291</v>
      </c>
      <c r="Q785" s="276">
        <f>IF(BB77&gt;0,ROUND(BB77,0),0)</f>
        <v>0</v>
      </c>
      <c r="R785" s="276">
        <f>IF(BB78&gt;0,ROUND(BB78,0),0)</f>
        <v>48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003*2017*8370*A</v>
      </c>
      <c r="B786" s="276"/>
      <c r="C786" s="278">
        <f>ROUND(BC60,2)</f>
        <v>13.64</v>
      </c>
      <c r="D786" s="276">
        <f>ROUND(BC61,0)</f>
        <v>666088</v>
      </c>
      <c r="E786" s="276">
        <f>ROUND(BC62,0)</f>
        <v>48299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003*2017*8420*A</v>
      </c>
      <c r="B787" s="276"/>
      <c r="C787" s="278">
        <f>ROUND(BD60,2)</f>
        <v>3.06</v>
      </c>
      <c r="D787" s="276">
        <f>ROUND(BD61,0)</f>
        <v>181156</v>
      </c>
      <c r="E787" s="276">
        <f>ROUND(BD62,0)</f>
        <v>13136</v>
      </c>
      <c r="F787" s="276">
        <f>ROUND(BD63,0)</f>
        <v>0</v>
      </c>
      <c r="G787" s="276">
        <f>ROUND(BD64,0)</f>
        <v>93534</v>
      </c>
      <c r="H787" s="276">
        <f>ROUND(BD65,0)</f>
        <v>0</v>
      </c>
      <c r="I787" s="276">
        <f>ROUND(BD66,0)</f>
        <v>10739</v>
      </c>
      <c r="J787" s="276">
        <f>ROUND(BD67,0)</f>
        <v>577737</v>
      </c>
      <c r="K787" s="276">
        <f>ROUND(BD68,0)</f>
        <v>0</v>
      </c>
      <c r="L787" s="276">
        <f>ROUND(BD69,0)</f>
        <v>150</v>
      </c>
      <c r="M787" s="276">
        <f>ROUND(BD70,0)</f>
        <v>0</v>
      </c>
      <c r="N787" s="276"/>
      <c r="O787" s="276"/>
      <c r="P787" s="276">
        <f>IF(BD76&gt;0,ROUND(BD76,0),0)</f>
        <v>19449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003*2017*8430*A</v>
      </c>
      <c r="B788" s="276">
        <f>ROUND(BE59,0)</f>
        <v>745880</v>
      </c>
      <c r="C788" s="278">
        <f>ROUND(BE60,2)</f>
        <v>30.7</v>
      </c>
      <c r="D788" s="276">
        <f>ROUND(BE61,0)</f>
        <v>1985355</v>
      </c>
      <c r="E788" s="276">
        <f>ROUND(BE62,0)</f>
        <v>143960</v>
      </c>
      <c r="F788" s="276">
        <f>ROUND(BE63,0)</f>
        <v>101702</v>
      </c>
      <c r="G788" s="276">
        <f>ROUND(BE64,0)</f>
        <v>468572</v>
      </c>
      <c r="H788" s="276">
        <f>ROUND(BE65,0)</f>
        <v>2231971</v>
      </c>
      <c r="I788" s="276">
        <f>ROUND(BE66,0)</f>
        <v>1513760</v>
      </c>
      <c r="J788" s="276">
        <f>ROUND(BE67,0)</f>
        <v>8790080</v>
      </c>
      <c r="K788" s="276">
        <f>ROUND(BE68,0)</f>
        <v>40308</v>
      </c>
      <c r="L788" s="276">
        <f>ROUND(BE69,0)</f>
        <v>36622</v>
      </c>
      <c r="M788" s="276">
        <f>ROUND(BE70,0)</f>
        <v>43799</v>
      </c>
      <c r="N788" s="276"/>
      <c r="O788" s="276"/>
      <c r="P788" s="276">
        <f>IF(BE76&gt;0,ROUND(BE76,0),0)</f>
        <v>295915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003*2017*8460*A</v>
      </c>
      <c r="B789" s="276"/>
      <c r="C789" s="278">
        <f>ROUND(BF60,2)</f>
        <v>59.43</v>
      </c>
      <c r="D789" s="276">
        <f>ROUND(BF61,0)</f>
        <v>2725264</v>
      </c>
      <c r="E789" s="276">
        <f>ROUND(BF62,0)</f>
        <v>197611</v>
      </c>
      <c r="F789" s="276">
        <f>ROUND(BF63,0)</f>
        <v>19375</v>
      </c>
      <c r="G789" s="276">
        <f>ROUND(BF64,0)</f>
        <v>214179</v>
      </c>
      <c r="H789" s="276">
        <f>ROUND(BF65,0)</f>
        <v>513118</v>
      </c>
      <c r="I789" s="276">
        <f>ROUND(BF66,0)</f>
        <v>602400</v>
      </c>
      <c r="J789" s="276">
        <f>ROUND(BF67,0)</f>
        <v>141514</v>
      </c>
      <c r="K789" s="276">
        <f>ROUND(BF68,0)</f>
        <v>0</v>
      </c>
      <c r="L789" s="276">
        <f>ROUND(BF69,0)</f>
        <v>4538</v>
      </c>
      <c r="M789" s="276">
        <f>ROUND(BF70,0)</f>
        <v>0</v>
      </c>
      <c r="N789" s="276"/>
      <c r="O789" s="276"/>
      <c r="P789" s="276">
        <f>IF(BF76&gt;0,ROUND(BF76,0),0)</f>
        <v>4764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003*2017*8470*A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003*2017*8480*A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003*2017*8490*A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003*2017*8510*A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12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003*2017*8530*A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003*2017*8560*A</v>
      </c>
      <c r="B795" s="276"/>
      <c r="C795" s="278">
        <f>ROUND(BL60,2)</f>
        <v>-0.03</v>
      </c>
      <c r="D795" s="276">
        <f>ROUND(BL61,0)</f>
        <v>-1914</v>
      </c>
      <c r="E795" s="276">
        <f>ROUND(BL62,0)</f>
        <v>-139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66180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2228</v>
      </c>
      <c r="Q795" s="276">
        <f>IF(BL77&gt;0,ROUND(BL77,0),0)</f>
        <v>0</v>
      </c>
      <c r="R795" s="276">
        <f>IF(BL78&gt;0,ROUND(BL78,0),0)</f>
        <v>369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003*2017*8590*A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003*2017*8610*A</v>
      </c>
      <c r="B797" s="276"/>
      <c r="C797" s="278">
        <f>ROUND(BN60,2)</f>
        <v>24.26</v>
      </c>
      <c r="D797" s="276">
        <f>ROUND(BN61,0)</f>
        <v>2072499</v>
      </c>
      <c r="E797" s="276">
        <f>ROUND(BN62,0)</f>
        <v>150278</v>
      </c>
      <c r="F797" s="276">
        <f>ROUND(BN63,0)</f>
        <v>367100</v>
      </c>
      <c r="G797" s="276">
        <f>ROUND(BN64,0)</f>
        <v>130709</v>
      </c>
      <c r="H797" s="276">
        <f>ROUND(BN65,0)</f>
        <v>1963</v>
      </c>
      <c r="I797" s="276">
        <f>ROUND(BN66,0)</f>
        <v>36091</v>
      </c>
      <c r="J797" s="276">
        <f>ROUND(BN67,0)</f>
        <v>448901</v>
      </c>
      <c r="K797" s="276">
        <f>ROUND(BN68,0)</f>
        <v>109047</v>
      </c>
      <c r="L797" s="276">
        <f>ROUND(BN69,0)</f>
        <v>28213</v>
      </c>
      <c r="M797" s="276">
        <f>ROUND(BN70,0)</f>
        <v>749577</v>
      </c>
      <c r="N797" s="276"/>
      <c r="O797" s="276"/>
      <c r="P797" s="276">
        <f>IF(BN76&gt;0,ROUND(BN76,0),0)</f>
        <v>15112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003*2017*8620*A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003*2017*8630*A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003*2017*8640*A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003*2017*8650*A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003*2017*8660*A</v>
      </c>
      <c r="B802" s="276"/>
      <c r="C802" s="278">
        <f>ROUND(BS60,2)</f>
        <v>1.86</v>
      </c>
      <c r="D802" s="276">
        <f>ROUND(BS61,0)</f>
        <v>92430</v>
      </c>
      <c r="E802" s="276">
        <f>ROUND(BS62,0)</f>
        <v>6702</v>
      </c>
      <c r="F802" s="276">
        <f>ROUND(BS63,0)</f>
        <v>0</v>
      </c>
      <c r="G802" s="276">
        <f>ROUND(BS64,0)</f>
        <v>24775</v>
      </c>
      <c r="H802" s="276">
        <f>ROUND(BS65,0)</f>
        <v>250</v>
      </c>
      <c r="I802" s="276">
        <f>ROUND(BS66,0)</f>
        <v>12463</v>
      </c>
      <c r="J802" s="276">
        <f>ROUND(BS67,0)</f>
        <v>59890</v>
      </c>
      <c r="K802" s="276">
        <f>ROUND(BS68,0)</f>
        <v>0</v>
      </c>
      <c r="L802" s="276">
        <f>ROUND(BS69,0)</f>
        <v>25953</v>
      </c>
      <c r="M802" s="276">
        <f>ROUND(BS70,0)</f>
        <v>57950</v>
      </c>
      <c r="N802" s="276"/>
      <c r="O802" s="276"/>
      <c r="P802" s="276">
        <f>IF(BS76&gt;0,ROUND(BS76,0),0)</f>
        <v>2016</v>
      </c>
      <c r="Q802" s="276">
        <f>IF(BS77&gt;0,ROUND(BS77,0),0)</f>
        <v>0</v>
      </c>
      <c r="R802" s="276">
        <f>IF(BS78&gt;0,ROUND(BS78,0),0)</f>
        <v>334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003*2017*8670*A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003*2017*8680*A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003*2017*8690*A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21418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003*2017*8700*A</v>
      </c>
      <c r="B806" s="276"/>
      <c r="C806" s="278">
        <f>ROUND(BW60,2)</f>
        <v>31.01</v>
      </c>
      <c r="D806" s="276">
        <f>ROUND(BW61,0)</f>
        <v>2317816</v>
      </c>
      <c r="E806" s="276">
        <f>ROUND(BW62,0)</f>
        <v>168067</v>
      </c>
      <c r="F806" s="276">
        <f>ROUND(BW63,0)</f>
        <v>223840</v>
      </c>
      <c r="G806" s="276">
        <f>ROUND(BW64,0)</f>
        <v>292257</v>
      </c>
      <c r="H806" s="276">
        <f>ROUND(BW65,0)</f>
        <v>10188</v>
      </c>
      <c r="I806" s="276">
        <f>ROUND(BW66,0)</f>
        <v>5818934</v>
      </c>
      <c r="J806" s="276">
        <f>ROUND(BW67,0)</f>
        <v>207345</v>
      </c>
      <c r="K806" s="276">
        <f>ROUND(BW68,0)</f>
        <v>259014</v>
      </c>
      <c r="L806" s="276">
        <f>ROUND(BW69,0)</f>
        <v>17480</v>
      </c>
      <c r="M806" s="276">
        <f>ROUND(BW70,0)</f>
        <v>72780</v>
      </c>
      <c r="N806" s="276"/>
      <c r="O806" s="276"/>
      <c r="P806" s="276">
        <f>IF(BW76&gt;0,ROUND(BW76,0),0)</f>
        <v>6980</v>
      </c>
      <c r="Q806" s="276">
        <f>IF(BW77&gt;0,ROUND(BW77,0),0)</f>
        <v>0</v>
      </c>
      <c r="R806" s="276">
        <f>IF(BW78&gt;0,ROUND(BW78,0),0)</f>
        <v>1157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003*2017*8710*A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003*2017*8720*A</v>
      </c>
      <c r="B808" s="276"/>
      <c r="C808" s="278">
        <f>ROUND(BY60,2)</f>
        <v>5.36</v>
      </c>
      <c r="D808" s="276">
        <f>ROUND(BY61,0)</f>
        <v>702262</v>
      </c>
      <c r="E808" s="276">
        <f>ROUND(BY62,0)</f>
        <v>50922</v>
      </c>
      <c r="F808" s="276">
        <f>ROUND(BY63,0)</f>
        <v>0</v>
      </c>
      <c r="G808" s="276">
        <f>ROUND(BY64,0)</f>
        <v>509</v>
      </c>
      <c r="H808" s="276">
        <f>ROUND(BY65,0)</f>
        <v>754</v>
      </c>
      <c r="I808" s="276">
        <f>ROUND(BY66,0)</f>
        <v>171</v>
      </c>
      <c r="J808" s="276">
        <f>ROUND(BY67,0)</f>
        <v>4834</v>
      </c>
      <c r="K808" s="276">
        <f>ROUND(BY68,0)</f>
        <v>0</v>
      </c>
      <c r="L808" s="276">
        <f>ROUND(BY69,0)</f>
        <v>1033</v>
      </c>
      <c r="M808" s="276">
        <f>ROUND(BY70,0)</f>
        <v>0</v>
      </c>
      <c r="N808" s="276"/>
      <c r="O808" s="276"/>
      <c r="P808" s="276">
        <f>IF(BY76&gt;0,ROUND(BY76,0),0)</f>
        <v>163</v>
      </c>
      <c r="Q808" s="276">
        <f>IF(BY77&gt;0,ROUND(BY77,0),0)</f>
        <v>0</v>
      </c>
      <c r="R808" s="276">
        <f>IF(BY78&gt;0,ROUND(BY78,0),0)</f>
        <v>27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003*2017*8730*A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003*2017*8740*A</v>
      </c>
      <c r="B810" s="276"/>
      <c r="C810" s="278">
        <f>ROUND(CA60,2)</f>
        <v>59.88</v>
      </c>
      <c r="D810" s="276">
        <f>ROUND(CA61,0)</f>
        <v>5791123</v>
      </c>
      <c r="E810" s="276">
        <f>ROUND(CA62,0)</f>
        <v>419918</v>
      </c>
      <c r="F810" s="276">
        <f>ROUND(CA63,0)</f>
        <v>876835</v>
      </c>
      <c r="G810" s="276">
        <f>ROUND(CA64,0)</f>
        <v>100120</v>
      </c>
      <c r="H810" s="276">
        <f>ROUND(CA65,0)</f>
        <v>5</v>
      </c>
      <c r="I810" s="276">
        <f>ROUND(CA66,0)</f>
        <v>92614</v>
      </c>
      <c r="J810" s="276">
        <f>ROUND(CA67,0)</f>
        <v>167166</v>
      </c>
      <c r="K810" s="276">
        <f>ROUND(CA68,0)</f>
        <v>192975</v>
      </c>
      <c r="L810" s="276">
        <f>ROUND(CA69,0)</f>
        <v>408202</v>
      </c>
      <c r="M810" s="276">
        <f>ROUND(CA70,0)</f>
        <v>1068538</v>
      </c>
      <c r="N810" s="276"/>
      <c r="O810" s="276"/>
      <c r="P810" s="276">
        <f>IF(CA76&gt;0,ROUND(CA76,0),0)</f>
        <v>5628</v>
      </c>
      <c r="Q810" s="276">
        <f>IF(CA77&gt;0,ROUND(CA77,0),0)</f>
        <v>0</v>
      </c>
      <c r="R810" s="276">
        <f>IF(CA78&gt;0,ROUND(CA78,0),0)</f>
        <v>933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003*2017*8770*A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003*2017*8790*A</v>
      </c>
      <c r="B812" s="276"/>
      <c r="C812" s="278">
        <f>ROUND(CC60,2)</f>
        <v>25.53</v>
      </c>
      <c r="D812" s="276">
        <f>ROUND(CC61,0)</f>
        <v>1965811</v>
      </c>
      <c r="E812" s="276">
        <f>ROUND(CC62,0)</f>
        <v>142542</v>
      </c>
      <c r="F812" s="276">
        <f>ROUND(CC63,0)</f>
        <v>2190192</v>
      </c>
      <c r="G812" s="276">
        <f>ROUND(CC64,0)</f>
        <v>56550</v>
      </c>
      <c r="H812" s="276">
        <f>ROUND(CC65,0)</f>
        <v>4339</v>
      </c>
      <c r="I812" s="276">
        <f>ROUND(CC66,0)</f>
        <v>2095183</v>
      </c>
      <c r="J812" s="276">
        <f>ROUND(CC67,0)</f>
        <v>2452162</v>
      </c>
      <c r="K812" s="276">
        <f>ROUND(CC68,0)</f>
        <v>1200823</v>
      </c>
      <c r="L812" s="276">
        <f>ROUND(CC69,0)</f>
        <v>151559132</v>
      </c>
      <c r="M812" s="276">
        <f>ROUND(CC70,0)</f>
        <v>2282834</v>
      </c>
      <c r="N812" s="276"/>
      <c r="O812" s="276"/>
      <c r="P812" s="276">
        <f>IF(CC76&gt;0,ROUND(CC76,0),0)</f>
        <v>82551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003*2017*9000*A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15949134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1413.0399999999997</v>
      </c>
      <c r="D815" s="277">
        <f t="shared" si="22"/>
        <v>125932646</v>
      </c>
      <c r="E815" s="277">
        <f t="shared" si="22"/>
        <v>9131467</v>
      </c>
      <c r="F815" s="277">
        <f t="shared" si="22"/>
        <v>11172700</v>
      </c>
      <c r="G815" s="277">
        <f t="shared" si="22"/>
        <v>95735762</v>
      </c>
      <c r="H815" s="277">
        <f t="shared" si="22"/>
        <v>2815287</v>
      </c>
      <c r="I815" s="277">
        <f t="shared" si="22"/>
        <v>44633824</v>
      </c>
      <c r="J815" s="277">
        <f t="shared" si="22"/>
        <v>22156206</v>
      </c>
      <c r="K815" s="277">
        <f t="shared" si="22"/>
        <v>6485792</v>
      </c>
      <c r="L815" s="277">
        <f>SUM(L734:L813)+SUM(U734:U813)</f>
        <v>169555527</v>
      </c>
      <c r="M815" s="277">
        <f>SUM(M734:M813)+SUM(V734:V813)</f>
        <v>9919590</v>
      </c>
      <c r="N815" s="277">
        <f t="shared" ref="N815:Y815" si="23">SUM(N734:N813)</f>
        <v>1747686561</v>
      </c>
      <c r="O815" s="277">
        <f t="shared" si="23"/>
        <v>1272605901</v>
      </c>
      <c r="P815" s="277">
        <f t="shared" si="23"/>
        <v>745880</v>
      </c>
      <c r="Q815" s="277">
        <f t="shared" si="23"/>
        <v>231215</v>
      </c>
      <c r="R815" s="277">
        <f t="shared" si="23"/>
        <v>51058</v>
      </c>
      <c r="S815" s="277">
        <f t="shared" si="23"/>
        <v>1620146</v>
      </c>
      <c r="T815" s="281">
        <f t="shared" si="23"/>
        <v>419.48</v>
      </c>
      <c r="U815" s="277">
        <f t="shared" si="23"/>
        <v>15949134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224046896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1413.0399999999997</v>
      </c>
      <c r="D816" s="277">
        <f>CE61</f>
        <v>125932647.44999999</v>
      </c>
      <c r="E816" s="277">
        <f>CE62</f>
        <v>9131467</v>
      </c>
      <c r="F816" s="277">
        <f>CE63</f>
        <v>11172700.550000001</v>
      </c>
      <c r="G816" s="277">
        <f>CE64</f>
        <v>95735762.959999979</v>
      </c>
      <c r="H816" s="280">
        <f>CE65</f>
        <v>2815286.11</v>
      </c>
      <c r="I816" s="280">
        <f>CE66</f>
        <v>44633824.819999993</v>
      </c>
      <c r="J816" s="280">
        <f>CE67</f>
        <v>22156206</v>
      </c>
      <c r="K816" s="280">
        <f>CE68</f>
        <v>6485794.4299999997</v>
      </c>
      <c r="L816" s="280">
        <f>CE69</f>
        <v>169555528.52434772</v>
      </c>
      <c r="M816" s="280">
        <f>CE70</f>
        <v>9919589.1600000001</v>
      </c>
      <c r="N816" s="277">
        <f>CE75</f>
        <v>1747686562.1300004</v>
      </c>
      <c r="O816" s="277">
        <f>CE73</f>
        <v>1272605900.3000002</v>
      </c>
      <c r="P816" s="277">
        <f>CE76</f>
        <v>745880.32741499983</v>
      </c>
      <c r="Q816" s="277">
        <f>CE77</f>
        <v>231214.5</v>
      </c>
      <c r="R816" s="277">
        <f>CE78</f>
        <v>51058.274012293819</v>
      </c>
      <c r="S816" s="277">
        <f>CE79</f>
        <v>1620146.05</v>
      </c>
      <c r="T816" s="281">
        <f>CE80</f>
        <v>419.48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224046893.6443477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125932647.45000002</v>
      </c>
      <c r="E817" s="180">
        <f>C379</f>
        <v>9131466.589999998</v>
      </c>
      <c r="F817" s="180">
        <f>C380</f>
        <v>11172700.550000003</v>
      </c>
      <c r="G817" s="240">
        <f>C381</f>
        <v>95735762.960000083</v>
      </c>
      <c r="H817" s="240">
        <f>C382</f>
        <v>2815286.1099999994</v>
      </c>
      <c r="I817" s="240">
        <f>C383</f>
        <v>44633824.820000023</v>
      </c>
      <c r="J817" s="240">
        <f>C384</f>
        <v>22156205.789999984</v>
      </c>
      <c r="K817" s="240">
        <f>C385</f>
        <v>6485794.4299999997</v>
      </c>
      <c r="L817" s="240">
        <f>C386+C387+C388+C389</f>
        <v>169555528.52434808</v>
      </c>
      <c r="M817" s="240">
        <f>C370</f>
        <v>9919589.160000002</v>
      </c>
      <c r="N817" s="180">
        <f>D361</f>
        <v>1747686562.1300001</v>
      </c>
      <c r="O817" s="180">
        <f>C359</f>
        <v>1272605900.3000002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Health Services DBA Swedish Medical Center Cherry Hill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H-003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500 17th Ave 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 xml:space="preserve">500 17th Ave 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Health Services DBA Swedish Medical Center Cherry Hill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206-320-2000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206-233-7468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9691</v>
      </c>
      <c r="G23" s="21">
        <f>data!D111</f>
        <v>55993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56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108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17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227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36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10</v>
      </c>
      <c r="E36" s="49" t="s">
        <v>292</v>
      </c>
      <c r="F36" s="24"/>
      <c r="G36" s="21">
        <f>data!C128</f>
        <v>385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Health Services DBA Swedish Medical Center Cherry Hill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5646.83</v>
      </c>
      <c r="C7" s="48">
        <f>data!B139</f>
        <v>30890</v>
      </c>
      <c r="D7" s="48">
        <f>data!B140</f>
        <v>58143.429569897155</v>
      </c>
      <c r="E7" s="48">
        <f>data!B141</f>
        <v>691802486.07999992</v>
      </c>
      <c r="F7" s="48">
        <f>data!B142</f>
        <v>208809766.72999999</v>
      </c>
      <c r="G7" s="48">
        <f>data!B141+data!B142</f>
        <v>900612252.80999994</v>
      </c>
    </row>
    <row r="8" spans="1:13" ht="20.100000000000001" customHeight="1" x14ac:dyDescent="0.25">
      <c r="A8" s="23" t="s">
        <v>297</v>
      </c>
      <c r="B8" s="48">
        <f>data!C138</f>
        <v>1058.3399999999999</v>
      </c>
      <c r="C8" s="48">
        <f>data!C139</f>
        <v>9115</v>
      </c>
      <c r="D8" s="48">
        <f>data!C140</f>
        <v>16316.82326988053</v>
      </c>
      <c r="E8" s="48">
        <f>data!C141</f>
        <v>163877224.72</v>
      </c>
      <c r="F8" s="48">
        <f>data!C142</f>
        <v>58598402.019999996</v>
      </c>
      <c r="G8" s="48">
        <f>data!C141+data!C142</f>
        <v>222475626.74000001</v>
      </c>
    </row>
    <row r="9" spans="1:13" ht="20.100000000000001" customHeight="1" x14ac:dyDescent="0.25">
      <c r="A9" s="23" t="s">
        <v>1058</v>
      </c>
      <c r="B9" s="48">
        <f>data!D138</f>
        <v>2987.82</v>
      </c>
      <c r="C9" s="48">
        <f>data!D139</f>
        <v>15992</v>
      </c>
      <c r="D9" s="48">
        <f>data!D140</f>
        <v>53354.747160222301</v>
      </c>
      <c r="E9" s="48">
        <f>data!D141</f>
        <v>448711125.71999997</v>
      </c>
      <c r="F9" s="48">
        <f>data!D142</f>
        <v>191612231.87</v>
      </c>
      <c r="G9" s="48">
        <f>data!D141+data!D142</f>
        <v>640323357.58999991</v>
      </c>
    </row>
    <row r="10" spans="1:13" ht="20.100000000000001" customHeight="1" x14ac:dyDescent="0.25">
      <c r="A10" s="111" t="s">
        <v>203</v>
      </c>
      <c r="B10" s="48">
        <f>data!E138</f>
        <v>9692.99</v>
      </c>
      <c r="C10" s="48">
        <f>data!E139</f>
        <v>55997</v>
      </c>
      <c r="D10" s="48">
        <f>data!E140</f>
        <v>127814.99999999997</v>
      </c>
      <c r="E10" s="48">
        <f>data!E141</f>
        <v>1304390836.52</v>
      </c>
      <c r="F10" s="48">
        <f>data!E142</f>
        <v>459020400.62</v>
      </c>
      <c r="G10" s="48">
        <f>data!E141+data!E142</f>
        <v>1763411237.1399999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Health Services DBA Swedish Medical Center Cherry Hill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9054800.209999999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10616030.59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7838.1700000000137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19678668.969999999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5811994.1900000004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1120823.1099999999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6932817.3000000007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295020.39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14652861.039999999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14947881.43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3200620.2800000003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3200620.2800000003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Health Services DBA Swedish Medical Center Cherry Hill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37000000</v>
      </c>
      <c r="D7" s="21">
        <f>data!C195</f>
        <v>0</v>
      </c>
      <c r="E7" s="21">
        <f>data!D195</f>
        <v>0</v>
      </c>
      <c r="F7" s="21">
        <f>data!E195</f>
        <v>37000000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145933576.66000003</v>
      </c>
      <c r="D9" s="21">
        <f>data!C197</f>
        <v>5015117.0200000005</v>
      </c>
      <c r="E9" s="21">
        <f>data!D197</f>
        <v>3912171.040000001</v>
      </c>
      <c r="F9" s="21">
        <f>data!E197</f>
        <v>147036522.64000005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5433661.0099999998</v>
      </c>
      <c r="D11" s="21">
        <f>data!C199</f>
        <v>85976.12</v>
      </c>
      <c r="E11" s="21">
        <f>data!D199</f>
        <v>0</v>
      </c>
      <c r="F11" s="21">
        <f>data!E199</f>
        <v>5519637.1299999999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101290909.50999999</v>
      </c>
      <c r="D12" s="21">
        <f>data!C200</f>
        <v>3334879.4300000006</v>
      </c>
      <c r="E12" s="21">
        <f>data!D200</f>
        <v>80410</v>
      </c>
      <c r="F12" s="21">
        <f>data!E200</f>
        <v>104545378.94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8368986.6100000013</v>
      </c>
      <c r="D14" s="21">
        <f>data!C202</f>
        <v>0</v>
      </c>
      <c r="E14" s="21">
        <f>data!D202</f>
        <v>0</v>
      </c>
      <c r="F14" s="21">
        <f>data!E202</f>
        <v>8368986.6100000013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3665421.7199999988</v>
      </c>
      <c r="D15" s="21">
        <f>data!C203</f>
        <v>-441590.45000000205</v>
      </c>
      <c r="E15" s="21">
        <f>data!D203</f>
        <v>-374038.89999999997</v>
      </c>
      <c r="F15" s="21">
        <f>data!E203</f>
        <v>3597870.1699999967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301692555.50999999</v>
      </c>
      <c r="D16" s="21">
        <f>data!C204</f>
        <v>7994382.1199999982</v>
      </c>
      <c r="E16" s="21">
        <f>data!D204</f>
        <v>3618542.1400000011</v>
      </c>
      <c r="F16" s="21">
        <f>data!E204</f>
        <v>306068395.49000007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6751244.9800000004</v>
      </c>
      <c r="D24" s="21">
        <f>data!C209</f>
        <v>651113.50999999896</v>
      </c>
      <c r="E24" s="21">
        <f>data!D209</f>
        <v>0</v>
      </c>
      <c r="F24" s="21">
        <f>data!E209</f>
        <v>7402358.4899999993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55068560.359999999</v>
      </c>
      <c r="D25" s="21">
        <f>data!C210</f>
        <v>10752160.620000022</v>
      </c>
      <c r="E25" s="21">
        <f>data!D210</f>
        <v>4171391.28</v>
      </c>
      <c r="F25" s="21">
        <f>data!E210</f>
        <v>61649329.700000018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2412187.3099999698</v>
      </c>
      <c r="D27" s="21">
        <f>data!C212</f>
        <v>315169.62</v>
      </c>
      <c r="E27" s="21">
        <f>data!D212</f>
        <v>0</v>
      </c>
      <c r="F27" s="21">
        <f>data!E212</f>
        <v>2727356.9299999699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67275409.060000002</v>
      </c>
      <c r="D28" s="21">
        <f>data!C213</f>
        <v>9550323.2499997616</v>
      </c>
      <c r="E28" s="21">
        <f>data!D213</f>
        <v>-100340.36</v>
      </c>
      <c r="F28" s="21">
        <f>data!E213</f>
        <v>76926072.669999763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131507401.70999998</v>
      </c>
      <c r="D32" s="21">
        <f>data!C217</f>
        <v>21268766.999999784</v>
      </c>
      <c r="E32" s="21">
        <f>data!D217</f>
        <v>4071050.92</v>
      </c>
      <c r="F32" s="21">
        <f>data!E217</f>
        <v>148705117.78999972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Health Services DBA Swedish Medical Center Cherry Hill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5247647.0600000005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722878909.88999999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169734254.55000001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4668.1099999999997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-293919.87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339193594.02999997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45367624.979999997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1276885131.6900001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423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12414180.449999999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4223963.1100000003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16638143.559999999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1298770922.3099999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Health Services DBA Swedish Medical Center Cherry Hill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650573.06999999995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240915597.47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177748823.86000001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135279415.81999999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11525129.350000001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265854.40000000002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210887746.24999997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37000000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147036522.63999999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5519637.1299999999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104545378.94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8368986.6100000003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3597870.17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306068395.49000001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148705117.79000002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157363277.69999999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29254776.199999999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29254776.199999999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397505800.14999992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Health Services DBA Swedish Medical Center Cherry Hill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16813203.699999999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11433252.309999999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26222167.159999996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54468623.169999994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72860478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2012088.62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74872566.620000005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74872566.620000005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268164610.35999903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268164610.35999903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397505800.14999902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Health Services DBA Swedish Medical Center Cherry Hill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1304390836.52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459020400.62000006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1763411237.1400001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5247647.0600000005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1276885131.6900003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16638143.559999999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1298770922.3100002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464640314.82999992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8894044.7400000021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8894044.7400000021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473534359.56999993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129114240.46000002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19678668.970000003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10240510.07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95177337.930000126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2405467.5100000002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47809779.920000009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21268764.470000006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6932817.3000000007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14947881.43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3200620.2800000003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154361420.47530037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505137508.81530052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-31603149.245300591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-31603149.245300591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-31603149.245300591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Health Services DBA Swedish Medical Center Cherry Hill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12912</v>
      </c>
      <c r="D9" s="14">
        <f>data!D59</f>
        <v>0</v>
      </c>
      <c r="E9" s="14">
        <f>data!E59</f>
        <v>35720</v>
      </c>
      <c r="F9" s="14">
        <f>data!F59</f>
        <v>0</v>
      </c>
      <c r="G9" s="14">
        <f>data!G59</f>
        <v>4580.4398893897205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176.14000000000004</v>
      </c>
      <c r="D10" s="26">
        <f>data!D60</f>
        <v>0</v>
      </c>
      <c r="E10" s="26">
        <f>data!E60</f>
        <v>259.03000000000003</v>
      </c>
      <c r="F10" s="26">
        <f>data!F60</f>
        <v>0</v>
      </c>
      <c r="G10" s="26">
        <f>data!G60</f>
        <v>38.930000000000007</v>
      </c>
      <c r="H10" s="26">
        <f>data!H60</f>
        <v>0.04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16770471.870000001</v>
      </c>
      <c r="D11" s="14">
        <f>data!D61</f>
        <v>0</v>
      </c>
      <c r="E11" s="14">
        <f>data!E61</f>
        <v>22638451.619999997</v>
      </c>
      <c r="F11" s="14">
        <f>data!F61</f>
        <v>0</v>
      </c>
      <c r="G11" s="14">
        <f>data!G61</f>
        <v>3831402.5100000002</v>
      </c>
      <c r="H11" s="14">
        <f>data!H61</f>
        <v>3357.43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2556035</v>
      </c>
      <c r="D12" s="14">
        <f>data!D62</f>
        <v>0</v>
      </c>
      <c r="E12" s="14">
        <f>data!E62</f>
        <v>3450391</v>
      </c>
      <c r="F12" s="14">
        <f>data!F62</f>
        <v>0</v>
      </c>
      <c r="G12" s="14">
        <f>data!G62</f>
        <v>583955</v>
      </c>
      <c r="H12" s="14">
        <f>data!H62</f>
        <v>512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272066.33</v>
      </c>
      <c r="D13" s="14">
        <f>data!D63</f>
        <v>0</v>
      </c>
      <c r="E13" s="14">
        <f>data!E63</f>
        <v>1782.6399999999999</v>
      </c>
      <c r="F13" s="14">
        <f>data!F63</f>
        <v>0</v>
      </c>
      <c r="G13" s="14">
        <f>data!G63</f>
        <v>1400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2478985.9999999995</v>
      </c>
      <c r="D14" s="14">
        <f>data!D64</f>
        <v>0</v>
      </c>
      <c r="E14" s="14">
        <f>data!E64</f>
        <v>1852291.5300000003</v>
      </c>
      <c r="F14" s="14">
        <f>data!F64</f>
        <v>0</v>
      </c>
      <c r="G14" s="14">
        <f>data!G64</f>
        <v>147416.42000000001</v>
      </c>
      <c r="H14" s="14">
        <f>data!H64</f>
        <v>7149.22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10063.700000000001</v>
      </c>
      <c r="D15" s="14">
        <f>data!D65</f>
        <v>0</v>
      </c>
      <c r="E15" s="14">
        <f>data!E65</f>
        <v>7029.49</v>
      </c>
      <c r="F15" s="14">
        <f>data!F65</f>
        <v>0</v>
      </c>
      <c r="G15" s="14">
        <f>data!G65</f>
        <v>411.59000000000003</v>
      </c>
      <c r="H15" s="14">
        <f>data!H65</f>
        <v>100.69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224942.05000000008</v>
      </c>
      <c r="D16" s="14">
        <f>data!D66</f>
        <v>0</v>
      </c>
      <c r="E16" s="14">
        <f>data!E66</f>
        <v>2432070.1900000004</v>
      </c>
      <c r="F16" s="14">
        <f>data!F66</f>
        <v>0</v>
      </c>
      <c r="G16" s="14">
        <f>data!G66</f>
        <v>66755.220000000016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1185199</v>
      </c>
      <c r="D17" s="14">
        <f>data!D67</f>
        <v>0</v>
      </c>
      <c r="E17" s="14">
        <f>data!E67</f>
        <v>1730422</v>
      </c>
      <c r="F17" s="14">
        <f>data!F67</f>
        <v>0</v>
      </c>
      <c r="G17" s="14">
        <f>data!G67</f>
        <v>415707</v>
      </c>
      <c r="H17" s="14">
        <f>data!H67</f>
        <v>1240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33244.760000000009</v>
      </c>
      <c r="D18" s="14">
        <f>data!D68</f>
        <v>0</v>
      </c>
      <c r="E18" s="14">
        <f>data!E68</f>
        <v>177869.65</v>
      </c>
      <c r="F18" s="14">
        <f>data!F68</f>
        <v>0</v>
      </c>
      <c r="G18" s="14">
        <f>data!G68</f>
        <v>768.03999999999974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61061.9</v>
      </c>
      <c r="D19" s="14">
        <f>data!D69</f>
        <v>0</v>
      </c>
      <c r="E19" s="14">
        <f>data!E69</f>
        <v>152193.26</v>
      </c>
      <c r="F19" s="14">
        <f>data!F69</f>
        <v>0</v>
      </c>
      <c r="G19" s="14">
        <f>data!G69</f>
        <v>25384.98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1175</v>
      </c>
      <c r="D20" s="14">
        <f>-data!D70</f>
        <v>0</v>
      </c>
      <c r="E20" s="14">
        <f>-data!E70</f>
        <v>4375</v>
      </c>
      <c r="F20" s="14">
        <f>-data!F70</f>
        <v>0</v>
      </c>
      <c r="G20" s="14">
        <f>-data!G70</f>
        <v>1055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23593245.609999999</v>
      </c>
      <c r="D21" s="14">
        <f>data!D71</f>
        <v>0</v>
      </c>
      <c r="E21" s="14">
        <f>data!E71</f>
        <v>32446876.379999999</v>
      </c>
      <c r="F21" s="14">
        <f>data!F71</f>
        <v>0</v>
      </c>
      <c r="G21" s="14">
        <f>data!G71</f>
        <v>5074255.76</v>
      </c>
      <c r="H21" s="14">
        <f>data!H71</f>
        <v>12359.34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26630489</v>
      </c>
      <c r="D23" s="48">
        <f>+data!M669</f>
        <v>0</v>
      </c>
      <c r="E23" s="48">
        <f>+data!M670</f>
        <v>37110054</v>
      </c>
      <c r="F23" s="48">
        <f>+data!M671</f>
        <v>0</v>
      </c>
      <c r="G23" s="48">
        <f>+data!M672</f>
        <v>6336515</v>
      </c>
      <c r="H23" s="48">
        <f>+data!M673</f>
        <v>13768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94383366.199999988</v>
      </c>
      <c r="D24" s="14">
        <f>data!D73</f>
        <v>0</v>
      </c>
      <c r="E24" s="14">
        <f>data!E73</f>
        <v>134258044.10999995</v>
      </c>
      <c r="F24" s="14">
        <f>data!F73</f>
        <v>0</v>
      </c>
      <c r="G24" s="14">
        <f>data!G73</f>
        <v>20814360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380398</v>
      </c>
      <c r="D25" s="14">
        <f>data!D74</f>
        <v>0</v>
      </c>
      <c r="E25" s="14">
        <f>data!E74</f>
        <v>4606306.13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94763764.199999988</v>
      </c>
      <c r="D26" s="14">
        <f>data!D75</f>
        <v>0</v>
      </c>
      <c r="E26" s="14">
        <f>data!E75</f>
        <v>138864350.23999995</v>
      </c>
      <c r="F26" s="14">
        <f>data!F75</f>
        <v>0</v>
      </c>
      <c r="G26" s="14">
        <f>data!G75</f>
        <v>20814360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41564.08654199999</v>
      </c>
      <c r="D28" s="14">
        <f>data!D76</f>
        <v>0</v>
      </c>
      <c r="E28" s="14">
        <f>data!E76</f>
        <v>60684.666411000042</v>
      </c>
      <c r="F28" s="14">
        <f>data!F76</f>
        <v>0</v>
      </c>
      <c r="G28" s="14">
        <f>data!G76</f>
        <v>14578.532603999995</v>
      </c>
      <c r="H28" s="14">
        <f>data!H76</f>
        <v>43.486198000000002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86664.202425522541</v>
      </c>
      <c r="D29" s="14">
        <f>data!D77</f>
        <v>0</v>
      </c>
      <c r="E29" s="14">
        <f>data!E77</f>
        <v>126995.4635137638</v>
      </c>
      <c r="F29" s="14">
        <f>data!F77</f>
        <v>0</v>
      </c>
      <c r="G29" s="14">
        <f>data!G77</f>
        <v>19035.334060713678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6669.070888863489</v>
      </c>
      <c r="D30" s="14">
        <f>data!D78</f>
        <v>0</v>
      </c>
      <c r="E30" s="14">
        <f>data!E78</f>
        <v>9737.0200053124609</v>
      </c>
      <c r="F30" s="14">
        <f>data!F78</f>
        <v>0</v>
      </c>
      <c r="G30" s="14">
        <f>data!G78</f>
        <v>2339.1652621413605</v>
      </c>
      <c r="H30" s="14">
        <f>data!H78</f>
        <v>6.9774789073278356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603401.02986130945</v>
      </c>
      <c r="D31" s="14">
        <f>data!D79</f>
        <v>0</v>
      </c>
      <c r="E31" s="14">
        <f>data!E79</f>
        <v>884208.14277697878</v>
      </c>
      <c r="F31" s="14">
        <f>data!F79</f>
        <v>0</v>
      </c>
      <c r="G31" s="14">
        <f>data!G79</f>
        <v>132533.84736171179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115.73</v>
      </c>
      <c r="D32" s="84">
        <f>data!D80</f>
        <v>0</v>
      </c>
      <c r="E32" s="84">
        <f>data!E80</f>
        <v>150.28000000000003</v>
      </c>
      <c r="F32" s="84">
        <f>data!F80</f>
        <v>0</v>
      </c>
      <c r="G32" s="84">
        <f>data!G80</f>
        <v>19.75</v>
      </c>
      <c r="H32" s="84">
        <f>data!H80</f>
        <v>0.02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Health Services DBA Swedish Medical Center Cherry Hill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113.21999999999998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10921540.120000001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1664583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260801.51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6523215.9499999993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4352.8899999999994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2185108.6599999997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1217200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487.710000000001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87804.170000000013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22865094.010000002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25169531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335582774.61000007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23552282.759999998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359135057.37000006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42686.331836000005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6849.1382028129183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35.79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Health Services DBA Swedish Medical Center Cherry Hill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42.92</v>
      </c>
      <c r="D74" s="26">
        <f>data!R60</f>
        <v>15.08</v>
      </c>
      <c r="E74" s="26">
        <f>data!S60</f>
        <v>0.02</v>
      </c>
      <c r="F74" s="26">
        <f>data!T60</f>
        <v>11.71</v>
      </c>
      <c r="G74" s="26">
        <f>data!U60</f>
        <v>2.9699999999999998</v>
      </c>
      <c r="H74" s="26">
        <f>data!V60</f>
        <v>92.750000000000014</v>
      </c>
      <c r="I74" s="26">
        <f>data!W60</f>
        <v>19.93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4653956.0500000017</v>
      </c>
      <c r="D75" s="14">
        <f>data!R61</f>
        <v>1267924.49</v>
      </c>
      <c r="E75" s="14">
        <f>data!S61</f>
        <v>3926</v>
      </c>
      <c r="F75" s="14">
        <f>data!T61</f>
        <v>1322820.03</v>
      </c>
      <c r="G75" s="14">
        <f>data!U61</f>
        <v>300980.5</v>
      </c>
      <c r="H75" s="14">
        <f>data!V61</f>
        <v>10316694.300000001</v>
      </c>
      <c r="I75" s="14">
        <f>data!W61</f>
        <v>2324736.6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709323</v>
      </c>
      <c r="D76" s="14">
        <f>data!R62</f>
        <v>193248</v>
      </c>
      <c r="E76" s="14">
        <f>data!S62</f>
        <v>598</v>
      </c>
      <c r="F76" s="14">
        <f>data!T62</f>
        <v>201615</v>
      </c>
      <c r="G76" s="14">
        <f>data!U62</f>
        <v>45873</v>
      </c>
      <c r="H76" s="14">
        <f>data!V62</f>
        <v>1572397</v>
      </c>
      <c r="I76" s="14">
        <f>data!W62</f>
        <v>354320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2614.81</v>
      </c>
      <c r="D77" s="14">
        <f>data!R63</f>
        <v>1427333</v>
      </c>
      <c r="E77" s="14">
        <f>data!S63</f>
        <v>133068.28</v>
      </c>
      <c r="F77" s="14">
        <f>data!T63</f>
        <v>0</v>
      </c>
      <c r="G77" s="14">
        <f>data!U63</f>
        <v>1140751.01</v>
      </c>
      <c r="H77" s="14">
        <f>data!V63</f>
        <v>353559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326790.81000000006</v>
      </c>
      <c r="D78" s="14">
        <f>data!R64</f>
        <v>2144996.3600000003</v>
      </c>
      <c r="E78" s="14">
        <f>data!S64</f>
        <v>34030165.410000004</v>
      </c>
      <c r="F78" s="14">
        <f>data!T64</f>
        <v>398847.50999999995</v>
      </c>
      <c r="G78" s="14">
        <f>data!U64</f>
        <v>2352520.8399999994</v>
      </c>
      <c r="H78" s="14">
        <f>data!V64</f>
        <v>18264955.180000007</v>
      </c>
      <c r="I78" s="14">
        <f>data!W64</f>
        <v>666795.9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2786.75</v>
      </c>
      <c r="D79" s="14">
        <f>data!R65</f>
        <v>0</v>
      </c>
      <c r="E79" s="14">
        <f>data!S65</f>
        <v>0</v>
      </c>
      <c r="F79" s="14">
        <f>data!T65</f>
        <v>1790.57</v>
      </c>
      <c r="G79" s="14">
        <f>data!U65</f>
        <v>300</v>
      </c>
      <c r="H79" s="14">
        <f>data!V65</f>
        <v>3945.1899999999996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757751.88000000012</v>
      </c>
      <c r="D80" s="14">
        <f>data!R66</f>
        <v>51218.09</v>
      </c>
      <c r="E80" s="14">
        <f>data!S66</f>
        <v>742078.17</v>
      </c>
      <c r="F80" s="14">
        <f>data!T66</f>
        <v>6720.0899999999992</v>
      </c>
      <c r="G80" s="14">
        <f>data!U66</f>
        <v>6189523.2300000004</v>
      </c>
      <c r="H80" s="14">
        <f>data!V66</f>
        <v>2022184.9200000002</v>
      </c>
      <c r="I80" s="14">
        <f>data!W66</f>
        <v>1695240.49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362472</v>
      </c>
      <c r="D81" s="14">
        <f>data!R67</f>
        <v>18965</v>
      </c>
      <c r="E81" s="14">
        <f>data!S67</f>
        <v>0</v>
      </c>
      <c r="F81" s="14">
        <f>data!T67</f>
        <v>103209</v>
      </c>
      <c r="G81" s="14">
        <f>data!U67</f>
        <v>55831</v>
      </c>
      <c r="H81" s="14">
        <f>data!V67</f>
        <v>889107</v>
      </c>
      <c r="I81" s="14">
        <f>data!W67</f>
        <v>160302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434696.58000000013</v>
      </c>
      <c r="D82" s="14">
        <f>data!R68</f>
        <v>0</v>
      </c>
      <c r="E82" s="14">
        <f>data!S68</f>
        <v>28947.15</v>
      </c>
      <c r="F82" s="14">
        <f>data!T68</f>
        <v>0</v>
      </c>
      <c r="G82" s="14">
        <f>data!U68</f>
        <v>0</v>
      </c>
      <c r="H82" s="14">
        <f>data!V68</f>
        <v>1682503.6500000001</v>
      </c>
      <c r="I82" s="14">
        <f>data!W68</f>
        <v>414240.96000000014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31476.04</v>
      </c>
      <c r="D83" s="14">
        <f>data!R69</f>
        <v>16987.2</v>
      </c>
      <c r="E83" s="14">
        <f>data!S69</f>
        <v>3356.52</v>
      </c>
      <c r="F83" s="14">
        <f>data!T69</f>
        <v>3159.85</v>
      </c>
      <c r="G83" s="14">
        <f>data!U69</f>
        <v>117813.84</v>
      </c>
      <c r="H83" s="14">
        <f>data!V69</f>
        <v>62964.86</v>
      </c>
      <c r="I83" s="14">
        <f>data!W69</f>
        <v>4527.1499999999996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110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-86198.73000000001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7281977.9200000018</v>
      </c>
      <c r="D85" s="14">
        <f>data!R71</f>
        <v>5120672.1400000006</v>
      </c>
      <c r="E85" s="14">
        <f>data!S71</f>
        <v>34942139.530000009</v>
      </c>
      <c r="F85" s="14">
        <f>data!T71</f>
        <v>2038162.0500000003</v>
      </c>
      <c r="G85" s="14">
        <f>data!U71</f>
        <v>10203593.42</v>
      </c>
      <c r="H85" s="14">
        <f>data!V71</f>
        <v>35082112.370000012</v>
      </c>
      <c r="I85" s="14">
        <f>data!W71</f>
        <v>5620163.1000000006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7024048</v>
      </c>
      <c r="D87" s="48">
        <f>+data!M683</f>
        <v>4328297</v>
      </c>
      <c r="E87" s="48">
        <f>+data!M684</f>
        <v>21378734</v>
      </c>
      <c r="F87" s="48">
        <f>+data!M685</f>
        <v>2030917</v>
      </c>
      <c r="G87" s="48">
        <f>+data!M686</f>
        <v>6768294</v>
      </c>
      <c r="H87" s="48">
        <f>+data!M687</f>
        <v>29424725</v>
      </c>
      <c r="I87" s="48">
        <f>+data!M688</f>
        <v>4400070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9464774</v>
      </c>
      <c r="D88" s="14">
        <f>data!R73</f>
        <v>79977429</v>
      </c>
      <c r="E88" s="14">
        <f>data!S73</f>
        <v>73986058.960000008</v>
      </c>
      <c r="F88" s="14">
        <f>data!T73</f>
        <v>3062069.5200000005</v>
      </c>
      <c r="G88" s="14">
        <f>data!U73</f>
        <v>50083917</v>
      </c>
      <c r="H88" s="14">
        <f>data!V73</f>
        <v>164816170.54000002</v>
      </c>
      <c r="I88" s="14">
        <f>data!W73</f>
        <v>10641127.83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1804111.81</v>
      </c>
      <c r="D89" s="14">
        <f>data!R74</f>
        <v>15330405</v>
      </c>
      <c r="E89" s="14">
        <f>data!S74</f>
        <v>19138770.870000005</v>
      </c>
      <c r="F89" s="14">
        <f>data!T74</f>
        <v>935300.53999999992</v>
      </c>
      <c r="G89" s="14">
        <f>data!U74</f>
        <v>14603612</v>
      </c>
      <c r="H89" s="14">
        <f>data!V74</f>
        <v>162404009.82999995</v>
      </c>
      <c r="I89" s="14">
        <f>data!W74</f>
        <v>21666300.789999999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11268885.810000001</v>
      </c>
      <c r="D90" s="14">
        <f>data!R75</f>
        <v>95307834</v>
      </c>
      <c r="E90" s="14">
        <f>data!S75</f>
        <v>93124829.830000013</v>
      </c>
      <c r="F90" s="14">
        <f>data!T75</f>
        <v>3997370.0600000005</v>
      </c>
      <c r="G90" s="14">
        <f>data!U75</f>
        <v>64687529</v>
      </c>
      <c r="H90" s="14">
        <f>data!V75</f>
        <v>327220180.37</v>
      </c>
      <c r="I90" s="14">
        <f>data!W75</f>
        <v>32307428.619999997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12711.639985</v>
      </c>
      <c r="D92" s="14">
        <f>data!R76</f>
        <v>665.10202400000003</v>
      </c>
      <c r="E92" s="14">
        <f>data!S76</f>
        <v>0</v>
      </c>
      <c r="F92" s="14">
        <f>data!T76</f>
        <v>3619.4725089999993</v>
      </c>
      <c r="G92" s="14">
        <f>data!U76</f>
        <v>1957.9553039999998</v>
      </c>
      <c r="H92" s="14">
        <f>data!V76</f>
        <v>31180.357454000005</v>
      </c>
      <c r="I92" s="14">
        <f>data!W76</f>
        <v>5621.6674840000005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2039.6172567876047</v>
      </c>
      <c r="D94" s="14">
        <f>data!R78</f>
        <v>106.71743121072696</v>
      </c>
      <c r="E94" s="14">
        <f>data!S78</f>
        <v>0</v>
      </c>
      <c r="F94" s="14">
        <f>data!T78</f>
        <v>580.75422199936759</v>
      </c>
      <c r="G94" s="14">
        <f>data!U78</f>
        <v>314.15926117869998</v>
      </c>
      <c r="H94" s="14">
        <f>data!V78</f>
        <v>5002.973275755845</v>
      </c>
      <c r="I94" s="14">
        <f>data!W78</f>
        <v>902.01185888039117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30.12</v>
      </c>
      <c r="D96" s="84">
        <f>data!R80</f>
        <v>0</v>
      </c>
      <c r="E96" s="84">
        <f>data!S80</f>
        <v>0</v>
      </c>
      <c r="F96" s="84">
        <f>data!T80</f>
        <v>9.3800000000000008</v>
      </c>
      <c r="G96" s="84">
        <f>data!U80</f>
        <v>0</v>
      </c>
      <c r="H96" s="84">
        <f>data!V80</f>
        <v>17.8</v>
      </c>
      <c r="I96" s="84">
        <f>data!W80</f>
        <v>1.71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Health Services DBA Swedish Medical Center Cherry Hill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10.450000000000001</v>
      </c>
      <c r="D106" s="26">
        <f>data!Y60</f>
        <v>51.059999999999995</v>
      </c>
      <c r="E106" s="26">
        <f>data!Z60</f>
        <v>16.959999999999997</v>
      </c>
      <c r="F106" s="26">
        <f>data!AA60</f>
        <v>2.58</v>
      </c>
      <c r="G106" s="26">
        <f>data!AB60</f>
        <v>35.76</v>
      </c>
      <c r="H106" s="26">
        <f>data!AC60</f>
        <v>45.24</v>
      </c>
      <c r="I106" s="26">
        <f>data!AD60</f>
        <v>2.98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1195536.9599999997</v>
      </c>
      <c r="D107" s="14">
        <f>data!Y61</f>
        <v>5851419</v>
      </c>
      <c r="E107" s="14">
        <f>data!Z61</f>
        <v>2007586.57</v>
      </c>
      <c r="F107" s="14">
        <f>data!AA61</f>
        <v>383086.12</v>
      </c>
      <c r="G107" s="14">
        <f>data!AB61</f>
        <v>4250016.6399999997</v>
      </c>
      <c r="H107" s="14">
        <f>data!AC61</f>
        <v>4199213.28</v>
      </c>
      <c r="I107" s="14">
        <f>data!AD61</f>
        <v>363811.62000000005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182215</v>
      </c>
      <c r="D108" s="14">
        <f>data!Y62</f>
        <v>891831</v>
      </c>
      <c r="E108" s="14">
        <f>data!Z62</f>
        <v>305982</v>
      </c>
      <c r="F108" s="14">
        <f>data!AA62</f>
        <v>58387</v>
      </c>
      <c r="G108" s="14">
        <f>data!AB62</f>
        <v>647757</v>
      </c>
      <c r="H108" s="14">
        <f>data!AC62</f>
        <v>640014</v>
      </c>
      <c r="I108" s="14">
        <f>data!AD62</f>
        <v>55450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4000</v>
      </c>
      <c r="E109" s="14">
        <f>data!Z63</f>
        <v>0</v>
      </c>
      <c r="F109" s="14">
        <f>data!AA63</f>
        <v>0</v>
      </c>
      <c r="G109" s="14">
        <f>data!AB63</f>
        <v>30407.4</v>
      </c>
      <c r="H109" s="14">
        <f>data!AC63</f>
        <v>138085.49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215881.19</v>
      </c>
      <c r="D110" s="14">
        <f>data!Y64</f>
        <v>9124109.3099999987</v>
      </c>
      <c r="E110" s="14">
        <f>data!Z64</f>
        <v>21741.199999999997</v>
      </c>
      <c r="F110" s="14">
        <f>data!AA64</f>
        <v>381360.39</v>
      </c>
      <c r="G110" s="14">
        <f>data!AB64</f>
        <v>10652434.739999996</v>
      </c>
      <c r="H110" s="14">
        <f>data!AC64</f>
        <v>775420.77999999968</v>
      </c>
      <c r="I110" s="14">
        <f>data!AD64</f>
        <v>41770.119999999995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767.59999999999991</v>
      </c>
      <c r="E111" s="14">
        <f>data!Z65</f>
        <v>990.24</v>
      </c>
      <c r="F111" s="14">
        <f>data!AA65</f>
        <v>0</v>
      </c>
      <c r="G111" s="14">
        <f>data!AB65</f>
        <v>63.57</v>
      </c>
      <c r="H111" s="14">
        <f>data!AC65</f>
        <v>15108.569999999996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546303.41</v>
      </c>
      <c r="D112" s="14">
        <f>data!Y66</f>
        <v>728093.8600000001</v>
      </c>
      <c r="E112" s="14">
        <f>data!Z66</f>
        <v>16183209.290000001</v>
      </c>
      <c r="F112" s="14">
        <f>data!AA66</f>
        <v>134555.79</v>
      </c>
      <c r="G112" s="14">
        <f>data!AB66</f>
        <v>187924.15000000002</v>
      </c>
      <c r="H112" s="14">
        <f>data!AC66</f>
        <v>140914.40999999997</v>
      </c>
      <c r="I112" s="14">
        <f>data!AD66</f>
        <v>53067.189999999995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48210</v>
      </c>
      <c r="D113" s="14">
        <f>data!Y67</f>
        <v>892763</v>
      </c>
      <c r="E113" s="14">
        <f>data!Z67</f>
        <v>0</v>
      </c>
      <c r="F113" s="14">
        <f>data!AA67</f>
        <v>53704</v>
      </c>
      <c r="G113" s="14">
        <f>data!AB67</f>
        <v>187330</v>
      </c>
      <c r="H113" s="14">
        <f>data!AC67</f>
        <v>360268</v>
      </c>
      <c r="I113" s="14">
        <f>data!AD67</f>
        <v>24951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293272.70999999996</v>
      </c>
      <c r="E114" s="14">
        <f>data!Z68</f>
        <v>0</v>
      </c>
      <c r="F114" s="14">
        <f>data!AA68</f>
        <v>0</v>
      </c>
      <c r="G114" s="14">
        <f>data!AB68</f>
        <v>279845.61</v>
      </c>
      <c r="H114" s="14">
        <f>data!AC68</f>
        <v>568752.65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100</v>
      </c>
      <c r="D115" s="14">
        <f>data!Y69</f>
        <v>18898.790000000005</v>
      </c>
      <c r="E115" s="14">
        <f>data!Z69</f>
        <v>45963.510000000009</v>
      </c>
      <c r="F115" s="14">
        <f>data!AA69</f>
        <v>120</v>
      </c>
      <c r="G115" s="14">
        <f>data!AB69</f>
        <v>38322.03</v>
      </c>
      <c r="H115" s="14">
        <f>data!AC69</f>
        <v>85118.44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-558.5</v>
      </c>
      <c r="D116" s="14">
        <f>-data!Y70</f>
        <v>0</v>
      </c>
      <c r="E116" s="14">
        <f>-data!Z70</f>
        <v>-2581302.06</v>
      </c>
      <c r="F116" s="14">
        <f>-data!AA70</f>
        <v>0</v>
      </c>
      <c r="G116" s="14">
        <f>-data!AB70</f>
        <v>-38705.820000000007</v>
      </c>
      <c r="H116" s="14">
        <f>-data!AC70</f>
        <v>-134190.22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2187688.0599999996</v>
      </c>
      <c r="D117" s="14">
        <f>data!Y71</f>
        <v>17805155.269999996</v>
      </c>
      <c r="E117" s="14">
        <f>data!Z71</f>
        <v>15984170.750000002</v>
      </c>
      <c r="F117" s="14">
        <f>data!AA71</f>
        <v>1011213.3</v>
      </c>
      <c r="G117" s="14">
        <f>data!AB71</f>
        <v>16235395.319999997</v>
      </c>
      <c r="H117" s="14">
        <f>data!AC71</f>
        <v>6788705.4000000013</v>
      </c>
      <c r="I117" s="14">
        <f>data!AD71</f>
        <v>539049.93000000005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1873886</v>
      </c>
      <c r="D119" s="48">
        <f>+data!M690</f>
        <v>17132464</v>
      </c>
      <c r="E119" s="48">
        <f>+data!M691</f>
        <v>9213228</v>
      </c>
      <c r="F119" s="48">
        <f>+data!M692</f>
        <v>910740</v>
      </c>
      <c r="G119" s="48">
        <f>+data!M693</f>
        <v>11512591</v>
      </c>
      <c r="H119" s="48">
        <f>+data!M694</f>
        <v>6424054</v>
      </c>
      <c r="I119" s="48">
        <f>+data!M695</f>
        <v>587059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14601493.379999999</v>
      </c>
      <c r="D120" s="14">
        <f>data!Y73</f>
        <v>124505127.33</v>
      </c>
      <c r="E120" s="14">
        <f>data!Z73</f>
        <v>55428</v>
      </c>
      <c r="F120" s="14">
        <f>data!AA73</f>
        <v>2809469</v>
      </c>
      <c r="G120" s="14">
        <f>data!AB73</f>
        <v>81236473.949999988</v>
      </c>
      <c r="H120" s="14">
        <f>data!AC73</f>
        <v>51970190</v>
      </c>
      <c r="I120" s="14">
        <f>data!AD73</f>
        <v>4278487.4399999995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14391948.470000001</v>
      </c>
      <c r="D121" s="14">
        <f>data!Y74</f>
        <v>46859757.68</v>
      </c>
      <c r="E121" s="14">
        <f>data!Z74</f>
        <v>35655629</v>
      </c>
      <c r="F121" s="14">
        <f>data!AA74</f>
        <v>3089860</v>
      </c>
      <c r="G121" s="14">
        <f>data!AB74</f>
        <v>15268620.800000001</v>
      </c>
      <c r="H121" s="14">
        <f>data!AC74</f>
        <v>8663256</v>
      </c>
      <c r="I121" s="14">
        <f>data!AD74</f>
        <v>60816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28993441.850000001</v>
      </c>
      <c r="D122" s="14">
        <f>data!Y75</f>
        <v>171364885.00999999</v>
      </c>
      <c r="E122" s="14">
        <f>data!Z75</f>
        <v>35711057</v>
      </c>
      <c r="F122" s="14">
        <f>data!AA75</f>
        <v>5899329</v>
      </c>
      <c r="G122" s="14">
        <f>data!AB75</f>
        <v>96505094.749999985</v>
      </c>
      <c r="H122" s="14">
        <f>data!AC75</f>
        <v>60633446</v>
      </c>
      <c r="I122" s="14">
        <f>data!AD75</f>
        <v>4339303.4399999995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1690.687406</v>
      </c>
      <c r="D124" s="14">
        <f>data!Y76</f>
        <v>31308.555626999991</v>
      </c>
      <c r="E124" s="14">
        <f>data!Z76</f>
        <v>0</v>
      </c>
      <c r="F124" s="14">
        <f>data!AA76</f>
        <v>1883.3614029999997</v>
      </c>
      <c r="G124" s="14">
        <f>data!AB76</f>
        <v>6569.5374349999993</v>
      </c>
      <c r="H124" s="14">
        <f>data!AC76</f>
        <v>12634.35511</v>
      </c>
      <c r="I124" s="14">
        <f>data!AD76</f>
        <v>874.99827699999992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271.27539901855329</v>
      </c>
      <c r="D126" s="14">
        <f>data!Y78</f>
        <v>5023.543021771934</v>
      </c>
      <c r="E126" s="14">
        <f>data!Z78</f>
        <v>0</v>
      </c>
      <c r="F126" s="14">
        <f>data!AA78</f>
        <v>302.19046660064095</v>
      </c>
      <c r="G126" s="14">
        <f>data!AB78</f>
        <v>1054.1001741199152</v>
      </c>
      <c r="H126" s="14">
        <f>data!AC78</f>
        <v>2027.2166881021571</v>
      </c>
      <c r="I126" s="14">
        <f>data!AD78</f>
        <v>140.39585667424174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0.36</v>
      </c>
      <c r="D128" s="26">
        <f>data!Y80</f>
        <v>7.95</v>
      </c>
      <c r="E128" s="26">
        <f>data!Z80</f>
        <v>2.4</v>
      </c>
      <c r="F128" s="26">
        <f>data!AA80</f>
        <v>0</v>
      </c>
      <c r="G128" s="26">
        <f>data!AB80</f>
        <v>0.01</v>
      </c>
      <c r="H128" s="26">
        <f>data!AC80</f>
        <v>0</v>
      </c>
      <c r="I128" s="26">
        <f>data!AD80</f>
        <v>2.97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Health Services DBA Swedish Medical Center Cherry Hill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43.32</v>
      </c>
      <c r="D138" s="26">
        <f>data!AF60</f>
        <v>0</v>
      </c>
      <c r="E138" s="26">
        <f>data!AG60</f>
        <v>51.77</v>
      </c>
      <c r="F138" s="26">
        <f>data!AH60</f>
        <v>0</v>
      </c>
      <c r="G138" s="26">
        <f>data!AI60</f>
        <v>0</v>
      </c>
      <c r="H138" s="26">
        <f>data!AJ60</f>
        <v>6.3000000000000007</v>
      </c>
      <c r="I138" s="26">
        <f>data!AK60</f>
        <v>15.149999999999999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3887095.8799999994</v>
      </c>
      <c r="D139" s="14">
        <f>data!AF61</f>
        <v>0</v>
      </c>
      <c r="E139" s="14">
        <f>data!AG61</f>
        <v>4403122.9800000004</v>
      </c>
      <c r="F139" s="14">
        <f>data!AH61</f>
        <v>0</v>
      </c>
      <c r="G139" s="14">
        <f>data!AI61</f>
        <v>0</v>
      </c>
      <c r="H139" s="14">
        <f>data!AJ61</f>
        <v>705655.17999999993</v>
      </c>
      <c r="I139" s="14">
        <f>data!AK61</f>
        <v>1403496.6500000004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592443</v>
      </c>
      <c r="D140" s="14">
        <f>data!AF62</f>
        <v>0</v>
      </c>
      <c r="E140" s="14">
        <f>data!AG62</f>
        <v>671093</v>
      </c>
      <c r="F140" s="14">
        <f>data!AH62</f>
        <v>0</v>
      </c>
      <c r="G140" s="14">
        <f>data!AI62</f>
        <v>0</v>
      </c>
      <c r="H140" s="14">
        <f>data!AJ62</f>
        <v>107551</v>
      </c>
      <c r="I140" s="14">
        <f>data!AK62</f>
        <v>213911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1453737.41</v>
      </c>
      <c r="F141" s="14">
        <f>data!AH63</f>
        <v>0</v>
      </c>
      <c r="G141" s="14">
        <f>data!AI63</f>
        <v>0</v>
      </c>
      <c r="H141" s="14">
        <f>data!AJ63</f>
        <v>1166258.7600000002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25990.240000000002</v>
      </c>
      <c r="D142" s="14">
        <f>data!AF64</f>
        <v>0</v>
      </c>
      <c r="E142" s="14">
        <f>data!AG64</f>
        <v>566403.79999999993</v>
      </c>
      <c r="F142" s="14">
        <f>data!AH64</f>
        <v>0</v>
      </c>
      <c r="G142" s="14">
        <f>data!AI64</f>
        <v>0</v>
      </c>
      <c r="H142" s="14">
        <f>data!AJ64</f>
        <v>463862.33999999997</v>
      </c>
      <c r="I142" s="14">
        <f>data!AK64</f>
        <v>3883.54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1323.3</v>
      </c>
      <c r="D143" s="14">
        <f>data!AF65</f>
        <v>0</v>
      </c>
      <c r="E143" s="14">
        <f>data!AG65</f>
        <v>1327.3400000000001</v>
      </c>
      <c r="F143" s="14">
        <f>data!AH65</f>
        <v>0</v>
      </c>
      <c r="G143" s="14">
        <f>data!AI65</f>
        <v>0</v>
      </c>
      <c r="H143" s="14">
        <f>data!AJ65</f>
        <v>439.40999999999997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21141.93</v>
      </c>
      <c r="D144" s="14">
        <f>data!AF66</f>
        <v>0</v>
      </c>
      <c r="E144" s="14">
        <f>data!AG66</f>
        <v>141987.98000000001</v>
      </c>
      <c r="F144" s="14">
        <f>data!AH66</f>
        <v>0</v>
      </c>
      <c r="G144" s="14">
        <f>data!AI66</f>
        <v>0</v>
      </c>
      <c r="H144" s="14">
        <f>data!AJ66</f>
        <v>286329.29999999993</v>
      </c>
      <c r="I144" s="14">
        <f>data!AK66</f>
        <v>1837.23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192775</v>
      </c>
      <c r="D145" s="14">
        <f>data!AF67</f>
        <v>0</v>
      </c>
      <c r="E145" s="14">
        <f>data!AG67</f>
        <v>313980</v>
      </c>
      <c r="F145" s="14">
        <f>data!AH67</f>
        <v>0</v>
      </c>
      <c r="G145" s="14">
        <f>data!AI67</f>
        <v>0</v>
      </c>
      <c r="H145" s="14">
        <f>data!AJ67</f>
        <v>77221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315909.50999999995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18367.23</v>
      </c>
      <c r="D147" s="14">
        <f>data!AF69</f>
        <v>0</v>
      </c>
      <c r="E147" s="14">
        <f>data!AG69</f>
        <v>30948.14</v>
      </c>
      <c r="F147" s="14">
        <f>data!AH69</f>
        <v>0</v>
      </c>
      <c r="G147" s="14">
        <f>data!AI69</f>
        <v>0</v>
      </c>
      <c r="H147" s="14">
        <f>data!AJ69</f>
        <v>2112.5500000000002</v>
      </c>
      <c r="I147" s="14">
        <f>data!AK69</f>
        <v>5718.06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-27633.38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-53.75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5027412.709999999</v>
      </c>
      <c r="D149" s="14">
        <f>data!AF71</f>
        <v>0</v>
      </c>
      <c r="E149" s="14">
        <f>data!AG71</f>
        <v>7582600.6500000004</v>
      </c>
      <c r="F149" s="14">
        <f>data!AH71</f>
        <v>0</v>
      </c>
      <c r="G149" s="14">
        <f>data!AI71</f>
        <v>0</v>
      </c>
      <c r="H149" s="14">
        <f>data!AJ71</f>
        <v>2809375.79</v>
      </c>
      <c r="I149" s="14">
        <f>data!AK71</f>
        <v>1628846.4800000004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4041709</v>
      </c>
      <c r="D151" s="48">
        <f>+data!M697</f>
        <v>0</v>
      </c>
      <c r="E151" s="48">
        <f>+data!M698</f>
        <v>7646670</v>
      </c>
      <c r="F151" s="48">
        <f>+data!M699</f>
        <v>0</v>
      </c>
      <c r="G151" s="48">
        <f>+data!M700</f>
        <v>0</v>
      </c>
      <c r="H151" s="48">
        <f>+data!M701</f>
        <v>2236472</v>
      </c>
      <c r="I151" s="48">
        <f>+data!M702</f>
        <v>1126626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15809612.25</v>
      </c>
      <c r="D152" s="14">
        <f>data!AF73</f>
        <v>0</v>
      </c>
      <c r="E152" s="14">
        <f>data!AG73</f>
        <v>12045048.1</v>
      </c>
      <c r="F152" s="14">
        <f>data!AH73</f>
        <v>0</v>
      </c>
      <c r="G152" s="14">
        <f>data!AI73</f>
        <v>0</v>
      </c>
      <c r="H152" s="14">
        <f>data!AJ73</f>
        <v>374581</v>
      </c>
      <c r="I152" s="14">
        <f>data!AK73</f>
        <v>14520631.290000001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3900734.22</v>
      </c>
      <c r="D153" s="14">
        <f>data!AF74</f>
        <v>0</v>
      </c>
      <c r="E153" s="14">
        <f>data!AG74</f>
        <v>51884895.159999996</v>
      </c>
      <c r="F153" s="14">
        <f>data!AH74</f>
        <v>0</v>
      </c>
      <c r="G153" s="14">
        <f>data!AI74</f>
        <v>0</v>
      </c>
      <c r="H153" s="14">
        <f>data!AJ74</f>
        <v>14616096.010000002</v>
      </c>
      <c r="I153" s="14">
        <f>data!AK74</f>
        <v>175413.28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19710346.469999999</v>
      </c>
      <c r="D154" s="14">
        <f>data!AF75</f>
        <v>0</v>
      </c>
      <c r="E154" s="14">
        <f>data!AG75</f>
        <v>63929943.259999998</v>
      </c>
      <c r="F154" s="14">
        <f>data!AH75</f>
        <v>0</v>
      </c>
      <c r="G154" s="14">
        <f>data!AI75</f>
        <v>0</v>
      </c>
      <c r="H154" s="14">
        <f>data!AJ75</f>
        <v>14990677.010000002</v>
      </c>
      <c r="I154" s="14">
        <f>data!AK75</f>
        <v>14696044.57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6760.4892049999999</v>
      </c>
      <c r="D156" s="14">
        <f>data!AF76</f>
        <v>0</v>
      </c>
      <c r="E156" s="14">
        <f>data!AG76</f>
        <v>11011.049782999999</v>
      </c>
      <c r="F156" s="14">
        <f>data!AH76</f>
        <v>0</v>
      </c>
      <c r="G156" s="14">
        <f>data!AI76</f>
        <v>0</v>
      </c>
      <c r="H156" s="14">
        <f>data!AJ76</f>
        <v>2708.0922170000003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1084.7389056892264</v>
      </c>
      <c r="D158" s="14">
        <f>data!AF78</f>
        <v>0</v>
      </c>
      <c r="E158" s="14">
        <f>data!AG78</f>
        <v>1766.7529271797739</v>
      </c>
      <c r="F158" s="14">
        <f>data!AH78</f>
        <v>0</v>
      </c>
      <c r="G158" s="14">
        <f>data!AI78</f>
        <v>0</v>
      </c>
      <c r="H158" s="14">
        <f>data!AJ78</f>
        <v>434.52077192897337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27.54</v>
      </c>
      <c r="F160" s="26">
        <f>data!AH80</f>
        <v>0</v>
      </c>
      <c r="G160" s="26">
        <f>data!AI80</f>
        <v>0</v>
      </c>
      <c r="H160" s="26">
        <f>data!AJ80</f>
        <v>2.94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Health Services DBA Swedish Medical Center Cherry Hill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5.59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531882.66999999993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81066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1752.7700000000002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406.79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4071.37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619179.6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421457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5111653.01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31876.27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5143529.2799999993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Health Services DBA Swedish Medical Center Cherry Hill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232695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0.01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45.609999999999992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680.75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2419265.4700000002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104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368727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2499.96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838271.50000000012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1750.3200000000002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44978.509999999995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68240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274.19000000000005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37994.969999999994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-167307.15999999997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784.75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3614694.76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799</v>
      </c>
      <c r="D215" s="48">
        <f>+data!M711</f>
        <v>0</v>
      </c>
      <c r="E215" s="48">
        <f>+data!M712</f>
        <v>0</v>
      </c>
      <c r="F215" s="48">
        <f>+data!M713</f>
        <v>37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2550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2550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2393.1402009999997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0.01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Health Services DBA Swedish Medical Center Cherry Hill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745880.32741499983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23.310000000000006</v>
      </c>
      <c r="D234" s="26">
        <f>data!BA60</f>
        <v>3.0799999999999996</v>
      </c>
      <c r="E234" s="26">
        <f>data!BB60</f>
        <v>32.64</v>
      </c>
      <c r="F234" s="26">
        <f>data!BC60</f>
        <v>14.129999999999999</v>
      </c>
      <c r="G234" s="26">
        <f>data!BD60</f>
        <v>3.15</v>
      </c>
      <c r="H234" s="26">
        <f>data!BE60</f>
        <v>30.340000000000003</v>
      </c>
      <c r="I234" s="26">
        <f>data!BF60</f>
        <v>57.54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1178133.82</v>
      </c>
      <c r="D235" s="14">
        <f>data!BA61</f>
        <v>125902.37999999999</v>
      </c>
      <c r="E235" s="14">
        <f>data!BB61</f>
        <v>3121632.5300000003</v>
      </c>
      <c r="F235" s="14">
        <f>data!BC61</f>
        <v>707847.89</v>
      </c>
      <c r="G235" s="14">
        <f>data!BD61</f>
        <v>196271.25</v>
      </c>
      <c r="H235" s="14">
        <f>data!BE61</f>
        <v>1986632.1700000004</v>
      </c>
      <c r="I235" s="14">
        <f>data!BF61</f>
        <v>2720939.32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179563</v>
      </c>
      <c r="D236" s="14">
        <f>data!BA62</f>
        <v>19189</v>
      </c>
      <c r="E236" s="14">
        <f>data!BB62</f>
        <v>475777</v>
      </c>
      <c r="F236" s="14">
        <f>data!BC62</f>
        <v>107885</v>
      </c>
      <c r="G236" s="14">
        <f>data!BD62</f>
        <v>29914</v>
      </c>
      <c r="H236" s="14">
        <f>data!BE62</f>
        <v>302788</v>
      </c>
      <c r="I236" s="14">
        <f>data!BF62</f>
        <v>414706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2819.3199999999997</v>
      </c>
      <c r="F237" s="14">
        <f>data!BC63</f>
        <v>0</v>
      </c>
      <c r="G237" s="14">
        <f>data!BD63</f>
        <v>0</v>
      </c>
      <c r="H237" s="14">
        <f>data!BE63</f>
        <v>184390.76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1274718.5399999998</v>
      </c>
      <c r="D238" s="14">
        <f>data!BA64</f>
        <v>12435.879999999997</v>
      </c>
      <c r="E238" s="14">
        <f>data!BB64</f>
        <v>6498.2499999999991</v>
      </c>
      <c r="F238" s="14">
        <f>data!BC64</f>
        <v>89.57</v>
      </c>
      <c r="G238" s="14">
        <f>data!BD64</f>
        <v>82777.159999999974</v>
      </c>
      <c r="H238" s="14">
        <f>data!BE64</f>
        <v>645493.91</v>
      </c>
      <c r="I238" s="14">
        <f>data!BF64</f>
        <v>142352.81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37621.699999999997</v>
      </c>
      <c r="F239" s="14">
        <f>data!BC65</f>
        <v>0</v>
      </c>
      <c r="G239" s="14">
        <f>data!BD65</f>
        <v>0</v>
      </c>
      <c r="H239" s="14">
        <f>data!BE65</f>
        <v>1719858.4699999997</v>
      </c>
      <c r="I239" s="14">
        <f>data!BF65</f>
        <v>579613.43999999994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16597.61</v>
      </c>
      <c r="D240" s="14">
        <f>data!BA66</f>
        <v>-152426.35</v>
      </c>
      <c r="E240" s="14">
        <f>data!BB66</f>
        <v>53707.299999999996</v>
      </c>
      <c r="F240" s="14">
        <f>data!BC66</f>
        <v>0</v>
      </c>
      <c r="G240" s="14">
        <f>data!BD66</f>
        <v>22529.07</v>
      </c>
      <c r="H240" s="14">
        <f>data!BE66</f>
        <v>2316470.6000000006</v>
      </c>
      <c r="I240" s="14">
        <f>data!BF66</f>
        <v>565234.14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502879</v>
      </c>
      <c r="D241" s="14">
        <f>data!BA67</f>
        <v>0</v>
      </c>
      <c r="E241" s="14">
        <f>data!BB67</f>
        <v>8306</v>
      </c>
      <c r="F241" s="14">
        <f>data!BC67</f>
        <v>0</v>
      </c>
      <c r="G241" s="14">
        <f>data!BD67</f>
        <v>554597</v>
      </c>
      <c r="H241" s="14">
        <f>data!BE67</f>
        <v>8438004</v>
      </c>
      <c r="I241" s="14">
        <f>data!BF67</f>
        <v>135845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22664.31</v>
      </c>
      <c r="D242" s="14">
        <f>data!BA68</f>
        <v>0</v>
      </c>
      <c r="E242" s="14">
        <f>data!BB68</f>
        <v>34155</v>
      </c>
      <c r="F242" s="14">
        <f>data!BC68</f>
        <v>0</v>
      </c>
      <c r="G242" s="14">
        <f>data!BD68</f>
        <v>0</v>
      </c>
      <c r="H242" s="14">
        <f>data!BE68</f>
        <v>530443.2699999999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7207.26</v>
      </c>
      <c r="D243" s="14">
        <f>data!BA69</f>
        <v>0</v>
      </c>
      <c r="E243" s="14">
        <f>data!BB69</f>
        <v>207007.49</v>
      </c>
      <c r="F243" s="14">
        <f>data!BC69</f>
        <v>0</v>
      </c>
      <c r="G243" s="14">
        <f>data!BD69</f>
        <v>1844.8100000000002</v>
      </c>
      <c r="H243" s="14">
        <f>data!BE69</f>
        <v>58404.3</v>
      </c>
      <c r="I243" s="14">
        <f>data!BF69</f>
        <v>136.32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-2224882.7599999998</v>
      </c>
      <c r="D244" s="14">
        <f>-data!BA70</f>
        <v>177.89</v>
      </c>
      <c r="E244" s="14">
        <f>-data!BB70</f>
        <v>-3074.84</v>
      </c>
      <c r="F244" s="14">
        <f>-data!BC70</f>
        <v>0</v>
      </c>
      <c r="G244" s="14">
        <f>-data!BD70</f>
        <v>0</v>
      </c>
      <c r="H244" s="14">
        <f>-data!BE70</f>
        <v>-201881.8</v>
      </c>
      <c r="I244" s="14">
        <f>-data!BF70</f>
        <v>-480903.47999999992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956880.7799999998</v>
      </c>
      <c r="D245" s="14">
        <f>data!BA71</f>
        <v>5278.8000000000038</v>
      </c>
      <c r="E245" s="14">
        <f>data!BB71</f>
        <v>3944449.75</v>
      </c>
      <c r="F245" s="14">
        <f>data!BC71</f>
        <v>815822.46</v>
      </c>
      <c r="G245" s="14">
        <f>data!BD71</f>
        <v>887933.29</v>
      </c>
      <c r="H245" s="14">
        <f>data!BE71</f>
        <v>15980603.68</v>
      </c>
      <c r="I245" s="14">
        <f>data!BF71</f>
        <v>4077923.5500000003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17635.590801999999</v>
      </c>
      <c r="D252" s="85">
        <f>data!BA76</f>
        <v>0</v>
      </c>
      <c r="E252" s="85">
        <f>data!BB76</f>
        <v>291.27141599999999</v>
      </c>
      <c r="F252" s="85">
        <f>data!BC76</f>
        <v>0</v>
      </c>
      <c r="G252" s="85">
        <f>data!BD76</f>
        <v>19449.309701999999</v>
      </c>
      <c r="H252" s="85">
        <f>data!BE76</f>
        <v>295914.75108099979</v>
      </c>
      <c r="I252" s="85">
        <f>data!BF76</f>
        <v>4763.9991060000002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46.735291998797216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Health Services DBA Swedish Medical Center Cherry Hill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2.8099999999999996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297446.15999999997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45335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371.14000000000004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1536.29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76636.56</v>
      </c>
      <c r="E272" s="14">
        <f>data!BI66</f>
        <v>0</v>
      </c>
      <c r="F272" s="14">
        <f>data!BJ66</f>
        <v>405.57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63529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5721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4256.93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-9186.1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422116.98</v>
      </c>
      <c r="E277" s="14">
        <f>data!BI71</f>
        <v>0</v>
      </c>
      <c r="F277" s="14">
        <f>data!BJ71</f>
        <v>405.57</v>
      </c>
      <c r="G277" s="14">
        <f>data!BK71</f>
        <v>0</v>
      </c>
      <c r="H277" s="14">
        <f>data!BL71</f>
        <v>63529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2227.9141750000003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357.47489728578245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Health Services DBA Swedish Medical Center Cherry Hill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23.960000000000004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1.8900000000000003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2245300.8099999996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96308.32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342213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14679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251733.46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152165.38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41054.530000000006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1366.26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300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845946.7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5450.4600000000009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430921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57492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408496.06000000006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179138.55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22509.600000000006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-23460.699999999997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-38350.570000000007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4833820.5199999996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199443.34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15112.099647999996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2016.188056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323.50286483877738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Health Services DBA Swedish Medical Center Cherry Hill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25.26</v>
      </c>
      <c r="F330" s="26">
        <f>data!BX60</f>
        <v>0</v>
      </c>
      <c r="G330" s="26">
        <f>data!BY60</f>
        <v>5.38</v>
      </c>
      <c r="H330" s="26">
        <f>data!BZ60</f>
        <v>0</v>
      </c>
      <c r="I330" s="26">
        <f>data!CA60</f>
        <v>63.679999999999993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1910521.36</v>
      </c>
      <c r="F331" s="86">
        <f>data!BX61</f>
        <v>0</v>
      </c>
      <c r="G331" s="86">
        <f>data!BY61</f>
        <v>722013.34</v>
      </c>
      <c r="H331" s="86">
        <f>data!BZ61</f>
        <v>0</v>
      </c>
      <c r="I331" s="86">
        <f>data!CA61</f>
        <v>5689116.2299999995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291188</v>
      </c>
      <c r="F332" s="86">
        <f>data!BX62</f>
        <v>0</v>
      </c>
      <c r="G332" s="86">
        <f>data!BY62</f>
        <v>110044</v>
      </c>
      <c r="H332" s="86">
        <f>data!BZ62</f>
        <v>0</v>
      </c>
      <c r="I332" s="86">
        <f>data!CA62</f>
        <v>867094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239146.36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889684.62999999989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242928.94000000003</v>
      </c>
      <c r="F334" s="86">
        <f>data!BX64</f>
        <v>0</v>
      </c>
      <c r="G334" s="86">
        <f>data!BY64</f>
        <v>278.44</v>
      </c>
      <c r="H334" s="86">
        <f>data!BZ64</f>
        <v>0</v>
      </c>
      <c r="I334" s="86">
        <f>data!CA64</f>
        <v>68423.290000000008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1785.1000000000008</v>
      </c>
      <c r="F335" s="86">
        <f>data!BX65</f>
        <v>0</v>
      </c>
      <c r="G335" s="86">
        <f>data!BY65</f>
        <v>553.69999999999993</v>
      </c>
      <c r="H335" s="86">
        <f>data!BZ65</f>
        <v>0</v>
      </c>
      <c r="I335" s="86">
        <f>data!CA65</f>
        <v>1556.3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21845.65</v>
      </c>
      <c r="E336" s="86">
        <f>data!BW66</f>
        <v>6689474.5999999987</v>
      </c>
      <c r="F336" s="86">
        <f>data!BX66</f>
        <v>0</v>
      </c>
      <c r="G336" s="86">
        <f>data!BY66</f>
        <v>1562.97</v>
      </c>
      <c r="H336" s="86">
        <f>data!BZ66</f>
        <v>0</v>
      </c>
      <c r="I336" s="86">
        <f>data!CA66</f>
        <v>39751.01999999999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199040</v>
      </c>
      <c r="F337" s="86">
        <f>data!BX67</f>
        <v>0</v>
      </c>
      <c r="G337" s="86">
        <f>data!BY67</f>
        <v>4641</v>
      </c>
      <c r="H337" s="86">
        <f>data!BZ67</f>
        <v>0</v>
      </c>
      <c r="I337" s="86">
        <f>data!CA67</f>
        <v>160471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266451.67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204739.54000000004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6084.64</v>
      </c>
      <c r="F339" s="86">
        <f>data!BX69</f>
        <v>0</v>
      </c>
      <c r="G339" s="86">
        <f>data!BY69</f>
        <v>302.70999999999998</v>
      </c>
      <c r="H339" s="86">
        <f>data!BZ69</f>
        <v>0</v>
      </c>
      <c r="I339" s="86">
        <f>data!CA69</f>
        <v>417375.77999999997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-60179.80000000001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-137757.5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21845.65</v>
      </c>
      <c r="E341" s="14">
        <f>data!BW71</f>
        <v>9786440.8699999992</v>
      </c>
      <c r="F341" s="14">
        <f>data!BX71</f>
        <v>0</v>
      </c>
      <c r="G341" s="14">
        <f>data!BY71</f>
        <v>839396.1599999998</v>
      </c>
      <c r="H341" s="14">
        <f>data!BZ71</f>
        <v>0</v>
      </c>
      <c r="I341" s="14">
        <f>data!CA71</f>
        <v>8200454.2899999991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6980.180617</v>
      </c>
      <c r="F348" s="85">
        <f>data!BX76</f>
        <v>0</v>
      </c>
      <c r="G348" s="85">
        <f>data!BY76</f>
        <v>162.750325</v>
      </c>
      <c r="H348" s="85">
        <f>data!BZ76</f>
        <v>0</v>
      </c>
      <c r="I348" s="85">
        <f>data!CA76</f>
        <v>5627.5876360000002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1119.9889910922104</v>
      </c>
      <c r="F350" s="85">
        <f>data!BX78</f>
        <v>0</v>
      </c>
      <c r="G350" s="85">
        <f>data!BY78</f>
        <v>26.113732910112081</v>
      </c>
      <c r="H350" s="85">
        <f>data!BZ78</f>
        <v>0</v>
      </c>
      <c r="I350" s="85">
        <f>data!CA78</f>
        <v>902.96176339281067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Health Services DBA Swedish Medical Center Cherry Hill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27.36</v>
      </c>
      <c r="E362" s="217"/>
      <c r="F362" s="211"/>
      <c r="G362" s="211"/>
      <c r="H362" s="211"/>
      <c r="I362" s="87">
        <f>data!CE60</f>
        <v>1420.0500000000004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2158043.5900000003</v>
      </c>
      <c r="E363" s="218"/>
      <c r="F363" s="219"/>
      <c r="G363" s="219"/>
      <c r="H363" s="219"/>
      <c r="I363" s="86">
        <f>data!CE61</f>
        <v>129114240.45999999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328914</v>
      </c>
      <c r="E364" s="218"/>
      <c r="F364" s="219"/>
      <c r="G364" s="219"/>
      <c r="H364" s="219"/>
      <c r="I364" s="86">
        <f>data!CE62</f>
        <v>19678670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2284369.94</v>
      </c>
      <c r="E365" s="218"/>
      <c r="F365" s="219"/>
      <c r="G365" s="219"/>
      <c r="H365" s="219"/>
      <c r="I365" s="86">
        <f>data!CE63</f>
        <v>10240510.07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200737.04</v>
      </c>
      <c r="E366" s="218"/>
      <c r="F366" s="219"/>
      <c r="G366" s="219"/>
      <c r="H366" s="219"/>
      <c r="I366" s="86">
        <f>data!CE64</f>
        <v>95177337.930000007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8725.0300000000007</v>
      </c>
      <c r="E367" s="218"/>
      <c r="F367" s="219"/>
      <c r="G367" s="219"/>
      <c r="H367" s="219"/>
      <c r="I367" s="86">
        <f>data!CE65</f>
        <v>2405467.5099999993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2462251.1900000004</v>
      </c>
      <c r="E368" s="218"/>
      <c r="F368" s="219"/>
      <c r="G368" s="219"/>
      <c r="H368" s="219"/>
      <c r="I368" s="86">
        <f>data!CE66</f>
        <v>47809779.919999987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2353944</v>
      </c>
      <c r="E369" s="218"/>
      <c r="F369" s="219"/>
      <c r="G369" s="219"/>
      <c r="H369" s="219"/>
      <c r="I369" s="86">
        <f>data!CE67</f>
        <v>21268765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1229333.2799999998</v>
      </c>
      <c r="E370" s="218"/>
      <c r="F370" s="219"/>
      <c r="G370" s="219"/>
      <c r="H370" s="219"/>
      <c r="I370" s="86">
        <f>data!CE68</f>
        <v>6932817.2999999989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152602687.22530106</v>
      </c>
      <c r="E371" s="86">
        <f>data!CD69</f>
        <v>18148501.710000005</v>
      </c>
      <c r="F371" s="219"/>
      <c r="G371" s="219"/>
      <c r="H371" s="219"/>
      <c r="I371" s="86">
        <f>data!CE69</f>
        <v>172509922.18530107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-2685310.4600000004</v>
      </c>
      <c r="E372" s="229">
        <f>data!CD70</f>
        <v>0</v>
      </c>
      <c r="F372" s="220"/>
      <c r="G372" s="220"/>
      <c r="H372" s="220"/>
      <c r="I372" s="14">
        <f>-data!CE70</f>
        <v>-8894044.7400000002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160943694.83530104</v>
      </c>
      <c r="E373" s="86">
        <f>data!CD71</f>
        <v>18148501.710000005</v>
      </c>
      <c r="F373" s="219"/>
      <c r="G373" s="219"/>
      <c r="H373" s="219"/>
      <c r="I373" s="14">
        <f>data!CE71</f>
        <v>496243465.63530105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1304390836.52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459020400.61999989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1763411237.1399996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82551.119836000042</v>
      </c>
      <c r="E380" s="214"/>
      <c r="F380" s="211"/>
      <c r="G380" s="211"/>
      <c r="H380" s="211"/>
      <c r="I380" s="14">
        <f>data!CE76</f>
        <v>745880.32741499983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232695.00000000003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49429.116896454099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1620143.02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424.76000000000005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Swedish Cherry Hill Year End Report</dc:title>
  <dc:subject>2018 Swedish Cherry Hill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2019-06-14T22:54:53Z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