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expenses">'[1]Expenses (Essbase based)'!$A$8:$F$1270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ID" localSheetId="8" hidden="1">"df6173db-e1a0-4aa1-8046-91e2e7297c23"</definedName>
    <definedName name="ID" localSheetId="0" hidden="1">"a6a29399-71db-4bab-bab1-91c7c59989cb"</definedName>
    <definedName name="ID" localSheetId="7" hidden="1">"1cb141cb-1f59-473f-9a5c-d0a69284f2e5"</definedName>
    <definedName name="ID" localSheetId="2" hidden="1">"6c8a8658-8e04-47d2-99cb-76874695fbeb"</definedName>
    <definedName name="ID" localSheetId="3" hidden="1">"83fcc420-f0e1-4eda-a37b-5acd99b71937"</definedName>
    <definedName name="ID" localSheetId="9" hidden="1">"d11ead19-5646-4deb-9507-1e3de38366ee"</definedName>
    <definedName name="ID" localSheetId="4" hidden="1">"0f8deb2c-66f3-4236-86e9-e145292af99f"</definedName>
    <definedName name="ID" localSheetId="5" hidden="1">"19f1b72c-e317-48f3-a76c-18a14534411c"</definedName>
    <definedName name="ID" localSheetId="6" hidden="1">"4e863c9b-aa37-4489-9966-4bdc11aa4e98"</definedName>
    <definedName name="ID" localSheetId="1" hidden="1">"ee5b7709-e1a7-4b3d-a1a7-11fc15f8939c"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5" i="10" l="1"/>
  <c r="E550" i="10"/>
  <c r="F550" i="10"/>
  <c r="H546" i="10"/>
  <c r="F546" i="10"/>
  <c r="E546" i="10"/>
  <c r="E545" i="10"/>
  <c r="H545" i="10"/>
  <c r="E544" i="10"/>
  <c r="E540" i="10"/>
  <c r="F540" i="10"/>
  <c r="F539" i="10"/>
  <c r="E539" i="10"/>
  <c r="H539" i="10"/>
  <c r="H538" i="10"/>
  <c r="F538" i="10"/>
  <c r="E538" i="10"/>
  <c r="H537" i="10"/>
  <c r="F537" i="10"/>
  <c r="E537" i="10"/>
  <c r="F536" i="10"/>
  <c r="E536" i="10"/>
  <c r="H536" i="10"/>
  <c r="E535" i="10"/>
  <c r="E534" i="10"/>
  <c r="F534" i="10"/>
  <c r="H533" i="10"/>
  <c r="E533" i="10"/>
  <c r="F533" i="10"/>
  <c r="E532" i="10"/>
  <c r="F532" i="10"/>
  <c r="F531" i="10"/>
  <c r="E531" i="10"/>
  <c r="H531" i="10"/>
  <c r="H530" i="10"/>
  <c r="F530" i="10"/>
  <c r="E530" i="10"/>
  <c r="H529" i="10"/>
  <c r="F529" i="10"/>
  <c r="E529" i="10"/>
  <c r="F528" i="10"/>
  <c r="E528" i="10"/>
  <c r="H528" i="10"/>
  <c r="E527" i="10"/>
  <c r="E526" i="10"/>
  <c r="F526" i="10"/>
  <c r="H525" i="10"/>
  <c r="E525" i="10"/>
  <c r="F525" i="10"/>
  <c r="E524" i="10"/>
  <c r="F524" i="10"/>
  <c r="F523" i="10"/>
  <c r="E523" i="10"/>
  <c r="H523" i="10"/>
  <c r="E522" i="10"/>
  <c r="F522" i="10"/>
  <c r="E520" i="10"/>
  <c r="F520" i="10"/>
  <c r="H519" i="10"/>
  <c r="E519" i="10"/>
  <c r="F519" i="10"/>
  <c r="E518" i="10"/>
  <c r="F518" i="10"/>
  <c r="F517" i="10"/>
  <c r="E517" i="10"/>
  <c r="E516" i="10"/>
  <c r="F516" i="10"/>
  <c r="H515" i="10"/>
  <c r="F515" i="10"/>
  <c r="E515" i="10"/>
  <c r="F514" i="10"/>
  <c r="E514" i="10"/>
  <c r="F513" i="10"/>
  <c r="H513" i="10"/>
  <c r="F512" i="10"/>
  <c r="E511" i="10"/>
  <c r="F511" i="10"/>
  <c r="F510" i="10"/>
  <c r="E510" i="10"/>
  <c r="E509" i="10"/>
  <c r="H508" i="10"/>
  <c r="E508" i="10"/>
  <c r="F508" i="10"/>
  <c r="H507" i="10"/>
  <c r="E507" i="10"/>
  <c r="F507" i="10"/>
  <c r="E506" i="10"/>
  <c r="F506" i="10"/>
  <c r="F505" i="10"/>
  <c r="E505" i="10"/>
  <c r="H505" i="10"/>
  <c r="H504" i="10"/>
  <c r="F504" i="10"/>
  <c r="E504" i="10"/>
  <c r="H503" i="10"/>
  <c r="F503" i="10"/>
  <c r="E503" i="10"/>
  <c r="F502" i="10"/>
  <c r="E502" i="10"/>
  <c r="H502" i="10"/>
  <c r="E501" i="10"/>
  <c r="H500" i="10"/>
  <c r="E500" i="10"/>
  <c r="F500" i="10"/>
  <c r="H499" i="10"/>
  <c r="E499" i="10"/>
  <c r="F499" i="10"/>
  <c r="E498" i="10"/>
  <c r="F498" i="10"/>
  <c r="F497" i="10"/>
  <c r="E497" i="10"/>
  <c r="H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1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D372" i="10"/>
  <c r="D367" i="10"/>
  <c r="C448" i="10" s="1"/>
  <c r="D361" i="10"/>
  <c r="D329" i="10"/>
  <c r="D328" i="10"/>
  <c r="D330" i="10" s="1"/>
  <c r="D319" i="10"/>
  <c r="D314" i="10"/>
  <c r="D290" i="10"/>
  <c r="D283" i="10"/>
  <c r="D275" i="10"/>
  <c r="D277" i="10" s="1"/>
  <c r="D265" i="10"/>
  <c r="D260" i="10"/>
  <c r="D292" i="10" s="1"/>
  <c r="D341" i="10" s="1"/>
  <c r="C481" i="10" s="1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F76" i="10"/>
  <c r="BY52" i="10" s="1"/>
  <c r="BY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B53" i="10"/>
  <c r="CB52" i="10"/>
  <c r="CB67" i="10" s="1"/>
  <c r="CA52" i="10"/>
  <c r="CA67" i="10" s="1"/>
  <c r="BS52" i="10"/>
  <c r="BS67" i="10" s="1"/>
  <c r="BR52" i="10"/>
  <c r="BR67" i="10" s="1"/>
  <c r="BJ52" i="10"/>
  <c r="BJ67" i="10" s="1"/>
  <c r="BD52" i="10"/>
  <c r="BD67" i="10" s="1"/>
  <c r="AV52" i="10"/>
  <c r="AV67" i="10" s="1"/>
  <c r="AU52" i="10"/>
  <c r="AU67" i="10" s="1"/>
  <c r="AM52" i="10"/>
  <c r="AM67" i="10" s="1"/>
  <c r="AL52" i="10"/>
  <c r="AL67" i="10" s="1"/>
  <c r="AD52" i="10"/>
  <c r="AD67" i="10" s="1"/>
  <c r="X52" i="10"/>
  <c r="X67" i="10" s="1"/>
  <c r="P52" i="10"/>
  <c r="P67" i="10" s="1"/>
  <c r="O52" i="10"/>
  <c r="O67" i="10" s="1"/>
  <c r="G52" i="10"/>
  <c r="G67" i="10" s="1"/>
  <c r="F52" i="10"/>
  <c r="F67" i="10" s="1"/>
  <c r="CE51" i="10"/>
  <c r="B49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BD71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CE47" i="10"/>
  <c r="P71" i="10" l="1"/>
  <c r="E48" i="10"/>
  <c r="E62" i="10" s="1"/>
  <c r="Q48" i="10"/>
  <c r="Q62" i="10" s="1"/>
  <c r="AC48" i="10"/>
  <c r="AC62" i="10" s="1"/>
  <c r="AK48" i="10"/>
  <c r="AK62" i="10" s="1"/>
  <c r="AS48" i="10"/>
  <c r="AS62" i="10" s="1"/>
  <c r="BE48" i="10"/>
  <c r="BE62" i="10" s="1"/>
  <c r="BM48" i="10"/>
  <c r="BM62" i="10" s="1"/>
  <c r="BU48" i="10"/>
  <c r="BU62" i="10" s="1"/>
  <c r="CC48" i="10"/>
  <c r="CC62" i="10" s="1"/>
  <c r="F48" i="10"/>
  <c r="F62" i="10" s="1"/>
  <c r="F71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D71" i="10" s="1"/>
  <c r="AH48" i="10"/>
  <c r="AH62" i="10" s="1"/>
  <c r="AL48" i="10"/>
  <c r="AL62" i="10" s="1"/>
  <c r="AL71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J71" i="10" s="1"/>
  <c r="BN48" i="10"/>
  <c r="BN62" i="10" s="1"/>
  <c r="BR48" i="10"/>
  <c r="BR62" i="10" s="1"/>
  <c r="BR71" i="10" s="1"/>
  <c r="BV48" i="10"/>
  <c r="BV62" i="10" s="1"/>
  <c r="BZ48" i="10"/>
  <c r="BZ62" i="10" s="1"/>
  <c r="H52" i="10"/>
  <c r="H67" i="10" s="1"/>
  <c r="V52" i="10"/>
  <c r="V67" i="10" s="1"/>
  <c r="AE52" i="10"/>
  <c r="AE67" i="10" s="1"/>
  <c r="AN52" i="10"/>
  <c r="AN67" i="10" s="1"/>
  <c r="AN71" i="10" s="1"/>
  <c r="BB52" i="10"/>
  <c r="BB67" i="10" s="1"/>
  <c r="BK52" i="10"/>
  <c r="BK67" i="10" s="1"/>
  <c r="BT52" i="10"/>
  <c r="BT67" i="10" s="1"/>
  <c r="D435" i="10"/>
  <c r="CB71" i="10"/>
  <c r="U48" i="10"/>
  <c r="U62" i="10" s="1"/>
  <c r="AG48" i="10"/>
  <c r="AG62" i="10" s="1"/>
  <c r="BA48" i="10"/>
  <c r="BA62" i="10" s="1"/>
  <c r="BQ48" i="10"/>
  <c r="BQ62" i="10" s="1"/>
  <c r="BY48" i="10"/>
  <c r="BY62" i="10" s="1"/>
  <c r="C48" i="10"/>
  <c r="C62" i="10" s="1"/>
  <c r="G48" i="10"/>
  <c r="G62" i="10" s="1"/>
  <c r="G71" i="10" s="1"/>
  <c r="K48" i="10"/>
  <c r="K62" i="10" s="1"/>
  <c r="O48" i="10"/>
  <c r="O62" i="10" s="1"/>
  <c r="O71" i="10" s="1"/>
  <c r="S48" i="10"/>
  <c r="S62" i="10" s="1"/>
  <c r="W48" i="10"/>
  <c r="W62" i="10" s="1"/>
  <c r="AA48" i="10"/>
  <c r="AA62" i="10" s="1"/>
  <c r="AE48" i="10"/>
  <c r="AE62" i="10" s="1"/>
  <c r="AE71" i="10" s="1"/>
  <c r="AI48" i="10"/>
  <c r="AI62" i="10" s="1"/>
  <c r="AM48" i="10"/>
  <c r="AM62" i="10" s="1"/>
  <c r="AM71" i="10" s="1"/>
  <c r="AQ48" i="10"/>
  <c r="AQ62" i="10" s="1"/>
  <c r="AU48" i="10"/>
  <c r="AU62" i="10" s="1"/>
  <c r="AU71" i="10" s="1"/>
  <c r="AY48" i="10"/>
  <c r="AY62" i="10" s="1"/>
  <c r="BC48" i="10"/>
  <c r="BC62" i="10" s="1"/>
  <c r="BG48" i="10"/>
  <c r="BG62" i="10" s="1"/>
  <c r="BK48" i="10"/>
  <c r="BK62" i="10" s="1"/>
  <c r="BK71" i="10" s="1"/>
  <c r="BO48" i="10"/>
  <c r="BO62" i="10" s="1"/>
  <c r="BS48" i="10"/>
  <c r="BS62" i="10" s="1"/>
  <c r="BS71" i="10" s="1"/>
  <c r="BW48" i="10"/>
  <c r="BW62" i="10" s="1"/>
  <c r="CA48" i="10"/>
  <c r="CA62" i="10" s="1"/>
  <c r="CA71" i="10" s="1"/>
  <c r="N52" i="10"/>
  <c r="N67" i="10" s="1"/>
  <c r="W52" i="10"/>
  <c r="W67" i="10" s="1"/>
  <c r="AF52" i="10"/>
  <c r="AF67" i="10" s="1"/>
  <c r="AF71" i="10" s="1"/>
  <c r="AT52" i="10"/>
  <c r="AT67" i="10" s="1"/>
  <c r="BC52" i="10"/>
  <c r="BC67" i="10" s="1"/>
  <c r="BL52" i="10"/>
  <c r="BL67" i="10" s="1"/>
  <c r="BZ52" i="10"/>
  <c r="BZ67" i="10" s="1"/>
  <c r="D464" i="10"/>
  <c r="B440" i="10"/>
  <c r="BL71" i="10"/>
  <c r="C473" i="10"/>
  <c r="H71" i="10"/>
  <c r="BT71" i="10"/>
  <c r="I48" i="10"/>
  <c r="I62" i="10" s="1"/>
  <c r="M48" i="10"/>
  <c r="M62" i="10" s="1"/>
  <c r="Y48" i="10"/>
  <c r="Y62" i="10" s="1"/>
  <c r="AO48" i="10"/>
  <c r="AO62" i="10" s="1"/>
  <c r="AW48" i="10"/>
  <c r="AW62" i="10" s="1"/>
  <c r="BI48" i="10"/>
  <c r="BI62" i="10" s="1"/>
  <c r="B476" i="10"/>
  <c r="BY71" i="10"/>
  <c r="C563" i="10"/>
  <c r="C626" i="10"/>
  <c r="C695" i="10"/>
  <c r="C523" i="10"/>
  <c r="G523" i="10" s="1"/>
  <c r="C555" i="10"/>
  <c r="C617" i="10"/>
  <c r="C703" i="10"/>
  <c r="C531" i="10"/>
  <c r="G531" i="10" s="1"/>
  <c r="C672" i="10"/>
  <c r="C500" i="10"/>
  <c r="G500" i="10" s="1"/>
  <c r="C696" i="10"/>
  <c r="C524" i="10"/>
  <c r="G524" i="10" s="1"/>
  <c r="C704" i="10"/>
  <c r="C532" i="10"/>
  <c r="G532" i="10" s="1"/>
  <c r="C635" i="10"/>
  <c r="C556" i="10"/>
  <c r="C639" i="10"/>
  <c r="C564" i="10"/>
  <c r="C671" i="10"/>
  <c r="C499" i="10"/>
  <c r="G499" i="10" s="1"/>
  <c r="C673" i="10"/>
  <c r="C501" i="10"/>
  <c r="G501" i="10" s="1"/>
  <c r="AV71" i="10"/>
  <c r="C573" i="10"/>
  <c r="C622" i="10"/>
  <c r="C712" i="10"/>
  <c r="C540" i="10"/>
  <c r="G540" i="10" s="1"/>
  <c r="C681" i="10"/>
  <c r="C509" i="10"/>
  <c r="G509" i="10" s="1"/>
  <c r="C549" i="10"/>
  <c r="C624" i="10"/>
  <c r="C640" i="10"/>
  <c r="C565" i="10"/>
  <c r="C647" i="10"/>
  <c r="C572" i="10"/>
  <c r="C680" i="10"/>
  <c r="C508" i="10"/>
  <c r="G508" i="10" s="1"/>
  <c r="X71" i="10"/>
  <c r="C637" i="10"/>
  <c r="C557" i="10"/>
  <c r="CE48" i="10"/>
  <c r="CE62" i="10"/>
  <c r="C428" i="10" s="1"/>
  <c r="I52" i="10"/>
  <c r="I67" i="10" s="1"/>
  <c r="I71" i="10" s="1"/>
  <c r="Q52" i="10"/>
  <c r="Q67" i="10" s="1"/>
  <c r="Q71" i="10" s="1"/>
  <c r="Y52" i="10"/>
  <c r="Y67" i="10" s="1"/>
  <c r="Y71" i="10" s="1"/>
  <c r="AG52" i="10"/>
  <c r="AG67" i="10" s="1"/>
  <c r="AG71" i="10" s="1"/>
  <c r="AO52" i="10"/>
  <c r="AO67" i="10" s="1"/>
  <c r="AO71" i="10" s="1"/>
  <c r="AW52" i="10"/>
  <c r="AW67" i="10" s="1"/>
  <c r="AW71" i="10" s="1"/>
  <c r="BE52" i="10"/>
  <c r="BE67" i="10" s="1"/>
  <c r="BE71" i="10" s="1"/>
  <c r="BM52" i="10"/>
  <c r="BM67" i="10" s="1"/>
  <c r="BM71" i="10" s="1"/>
  <c r="BU52" i="10"/>
  <c r="BU67" i="10" s="1"/>
  <c r="BU71" i="10" s="1"/>
  <c r="CC52" i="10"/>
  <c r="CC67" i="10" s="1"/>
  <c r="CC71" i="10" s="1"/>
  <c r="CE75" i="10"/>
  <c r="B465" i="10"/>
  <c r="D368" i="10"/>
  <c r="D373" i="10" s="1"/>
  <c r="D391" i="10" s="1"/>
  <c r="D393" i="10" s="1"/>
  <c r="D396" i="10" s="1"/>
  <c r="F521" i="10"/>
  <c r="E204" i="10"/>
  <c r="C476" i="10" s="1"/>
  <c r="J52" i="10"/>
  <c r="J67" i="10" s="1"/>
  <c r="J71" i="10" s="1"/>
  <c r="R52" i="10"/>
  <c r="R67" i="10" s="1"/>
  <c r="R71" i="10" s="1"/>
  <c r="Z52" i="10"/>
  <c r="Z67" i="10" s="1"/>
  <c r="Z71" i="10" s="1"/>
  <c r="AH52" i="10"/>
  <c r="AH67" i="10" s="1"/>
  <c r="AP52" i="10"/>
  <c r="AP67" i="10" s="1"/>
  <c r="AP71" i="10" s="1"/>
  <c r="AX52" i="10"/>
  <c r="AX67" i="10" s="1"/>
  <c r="AX71" i="10" s="1"/>
  <c r="BF52" i="10"/>
  <c r="BF67" i="10" s="1"/>
  <c r="BF71" i="10" s="1"/>
  <c r="BN52" i="10"/>
  <c r="BN67" i="10" s="1"/>
  <c r="BN71" i="10" s="1"/>
  <c r="BV52" i="10"/>
  <c r="BV67" i="10" s="1"/>
  <c r="D463" i="10"/>
  <c r="D465" i="10" s="1"/>
  <c r="F544" i="10"/>
  <c r="BV71" i="10"/>
  <c r="E217" i="10"/>
  <c r="C478" i="10" s="1"/>
  <c r="C52" i="10"/>
  <c r="K52" i="10"/>
  <c r="K67" i="10" s="1"/>
  <c r="K71" i="10" s="1"/>
  <c r="S52" i="10"/>
  <c r="S67" i="10" s="1"/>
  <c r="S71" i="10" s="1"/>
  <c r="AA52" i="10"/>
  <c r="AA67" i="10" s="1"/>
  <c r="AA71" i="10" s="1"/>
  <c r="AI52" i="10"/>
  <c r="AI67" i="10" s="1"/>
  <c r="AI71" i="10" s="1"/>
  <c r="AQ52" i="10"/>
  <c r="AQ67" i="10" s="1"/>
  <c r="AQ71" i="10" s="1"/>
  <c r="AY52" i="10"/>
  <c r="AY67" i="10" s="1"/>
  <c r="AY71" i="10" s="1"/>
  <c r="BG52" i="10"/>
  <c r="BG67" i="10" s="1"/>
  <c r="BG71" i="10" s="1"/>
  <c r="BO52" i="10"/>
  <c r="BO67" i="10" s="1"/>
  <c r="BO71" i="10" s="1"/>
  <c r="BW52" i="10"/>
  <c r="BW67" i="10" s="1"/>
  <c r="BW71" i="10" s="1"/>
  <c r="F612" i="10"/>
  <c r="C430" i="10"/>
  <c r="H501" i="10"/>
  <c r="F501" i="10"/>
  <c r="D52" i="10"/>
  <c r="D67" i="10" s="1"/>
  <c r="D71" i="10" s="1"/>
  <c r="AJ52" i="10"/>
  <c r="AJ67" i="10" s="1"/>
  <c r="AJ71" i="10" s="1"/>
  <c r="H527" i="10"/>
  <c r="F527" i="10"/>
  <c r="AH71" i="10"/>
  <c r="L52" i="10"/>
  <c r="L67" i="10" s="1"/>
  <c r="T52" i="10"/>
  <c r="T67" i="10" s="1"/>
  <c r="T71" i="10" s="1"/>
  <c r="AB52" i="10"/>
  <c r="AB67" i="10" s="1"/>
  <c r="AB71" i="10" s="1"/>
  <c r="AR52" i="10"/>
  <c r="AR67" i="10" s="1"/>
  <c r="AR71" i="10" s="1"/>
  <c r="AZ52" i="10"/>
  <c r="AZ67" i="10" s="1"/>
  <c r="AZ71" i="10" s="1"/>
  <c r="BH52" i="10"/>
  <c r="BH67" i="10" s="1"/>
  <c r="BH71" i="10" s="1"/>
  <c r="BP52" i="10"/>
  <c r="BP67" i="10" s="1"/>
  <c r="BP71" i="10" s="1"/>
  <c r="BX52" i="10"/>
  <c r="BX67" i="10" s="1"/>
  <c r="BX71" i="10" s="1"/>
  <c r="L71" i="10"/>
  <c r="C458" i="10"/>
  <c r="E52" i="10"/>
  <c r="E67" i="10" s="1"/>
  <c r="E71" i="10" s="1"/>
  <c r="M52" i="10"/>
  <c r="M67" i="10" s="1"/>
  <c r="M71" i="10" s="1"/>
  <c r="U52" i="10"/>
  <c r="U67" i="10" s="1"/>
  <c r="U71" i="10" s="1"/>
  <c r="AC52" i="10"/>
  <c r="AC67" i="10" s="1"/>
  <c r="AC71" i="10" s="1"/>
  <c r="AK52" i="10"/>
  <c r="AK67" i="10" s="1"/>
  <c r="AK71" i="10" s="1"/>
  <c r="AS52" i="10"/>
  <c r="AS67" i="10" s="1"/>
  <c r="AS71" i="10" s="1"/>
  <c r="BA52" i="10"/>
  <c r="BA67" i="10" s="1"/>
  <c r="BA71" i="10" s="1"/>
  <c r="BI52" i="10"/>
  <c r="BI67" i="10" s="1"/>
  <c r="BI71" i="10" s="1"/>
  <c r="BQ52" i="10"/>
  <c r="BQ67" i="10" s="1"/>
  <c r="BQ71" i="10" s="1"/>
  <c r="D339" i="10"/>
  <c r="C482" i="10" s="1"/>
  <c r="F509" i="10"/>
  <c r="H509" i="10" s="1"/>
  <c r="H535" i="10"/>
  <c r="F535" i="10"/>
  <c r="B447" i="10"/>
  <c r="D242" i="10"/>
  <c r="B448" i="10" s="1"/>
  <c r="H506" i="10"/>
  <c r="H524" i="10"/>
  <c r="H532" i="10"/>
  <c r="H540" i="10"/>
  <c r="H550" i="10"/>
  <c r="CF77" i="10"/>
  <c r="F545" i="10"/>
  <c r="C525" i="10" l="1"/>
  <c r="G525" i="10" s="1"/>
  <c r="C697" i="10"/>
  <c r="C705" i="10"/>
  <c r="C533" i="10"/>
  <c r="G533" i="10" s="1"/>
  <c r="BB71" i="10"/>
  <c r="V71" i="10"/>
  <c r="BC71" i="10"/>
  <c r="W71" i="10"/>
  <c r="BZ71" i="10"/>
  <c r="AT71" i="10"/>
  <c r="N71" i="10"/>
  <c r="C710" i="10"/>
  <c r="C538" i="10"/>
  <c r="G538" i="10" s="1"/>
  <c r="C682" i="10"/>
  <c r="C510" i="10"/>
  <c r="C702" i="10"/>
  <c r="C530" i="10"/>
  <c r="G530" i="10" s="1"/>
  <c r="C512" i="10"/>
  <c r="C684" i="10"/>
  <c r="C675" i="10"/>
  <c r="C503" i="10"/>
  <c r="G503" i="10" s="1"/>
  <c r="C641" i="10"/>
  <c r="C566" i="10"/>
  <c r="C674" i="10"/>
  <c r="C502" i="10"/>
  <c r="G502" i="10" s="1"/>
  <c r="C690" i="10"/>
  <c r="C518" i="10"/>
  <c r="C692" i="10"/>
  <c r="C520" i="10"/>
  <c r="C574" i="10"/>
  <c r="C620" i="10"/>
  <c r="C694" i="10"/>
  <c r="C522" i="10"/>
  <c r="C636" i="10"/>
  <c r="C553" i="10"/>
  <c r="C643" i="10"/>
  <c r="C568" i="10"/>
  <c r="C504" i="10"/>
  <c r="G504" i="10" s="1"/>
  <c r="C676" i="10"/>
  <c r="C678" i="10"/>
  <c r="C506" i="10"/>
  <c r="G506" i="10" s="1"/>
  <c r="C709" i="10"/>
  <c r="C537" i="10"/>
  <c r="G537" i="10" s="1"/>
  <c r="C701" i="10"/>
  <c r="C529" i="10"/>
  <c r="G529" i="10" s="1"/>
  <c r="C552" i="10"/>
  <c r="C618" i="10"/>
  <c r="C543" i="10"/>
  <c r="C616" i="10"/>
  <c r="C631" i="10"/>
  <c r="C542" i="10"/>
  <c r="C551" i="10"/>
  <c r="C629" i="10"/>
  <c r="C670" i="10"/>
  <c r="C498" i="10"/>
  <c r="C669" i="10"/>
  <c r="C497" i="10"/>
  <c r="G497" i="10" s="1"/>
  <c r="C625" i="10"/>
  <c r="C544" i="10"/>
  <c r="C707" i="10"/>
  <c r="C535" i="10"/>
  <c r="G535" i="10" s="1"/>
  <c r="C630" i="10"/>
  <c r="C546" i="10"/>
  <c r="G546" i="10" s="1"/>
  <c r="C686" i="10"/>
  <c r="C514" i="10"/>
  <c r="C614" i="10"/>
  <c r="C550" i="10"/>
  <c r="G550" i="10" s="1"/>
  <c r="C634" i="10"/>
  <c r="C554" i="10"/>
  <c r="C685" i="10"/>
  <c r="C513" i="10"/>
  <c r="G513" i="10" s="1"/>
  <c r="C708" i="10"/>
  <c r="C536" i="10"/>
  <c r="G536" i="10" s="1"/>
  <c r="C465" i="10"/>
  <c r="K612" i="10"/>
  <c r="C683" i="10"/>
  <c r="C511" i="10"/>
  <c r="C561" i="10"/>
  <c r="C621" i="10"/>
  <c r="C623" i="10"/>
  <c r="C562" i="10"/>
  <c r="C689" i="10"/>
  <c r="C517" i="10"/>
  <c r="C644" i="10"/>
  <c r="C569" i="10"/>
  <c r="C619" i="10"/>
  <c r="C559" i="10"/>
  <c r="C706" i="10"/>
  <c r="C534" i="10"/>
  <c r="C642" i="10"/>
  <c r="C567" i="10"/>
  <c r="C700" i="10"/>
  <c r="C528" i="10"/>
  <c r="G528" i="10" s="1"/>
  <c r="C698" i="10"/>
  <c r="C526" i="10"/>
  <c r="C628" i="10"/>
  <c r="C545" i="10"/>
  <c r="G545" i="10" s="1"/>
  <c r="C638" i="10"/>
  <c r="C558" i="10"/>
  <c r="C691" i="10"/>
  <c r="C519" i="10"/>
  <c r="G519" i="10" s="1"/>
  <c r="C627" i="10"/>
  <c r="C560" i="10"/>
  <c r="C677" i="10"/>
  <c r="C505" i="10"/>
  <c r="G505" i="10" s="1"/>
  <c r="C67" i="10"/>
  <c r="CE52" i="10"/>
  <c r="C693" i="10"/>
  <c r="C521" i="10"/>
  <c r="C713" i="10"/>
  <c r="C541" i="10"/>
  <c r="C645" i="10"/>
  <c r="C570" i="10"/>
  <c r="C699" i="10"/>
  <c r="C527" i="10"/>
  <c r="G527" i="10" s="1"/>
  <c r="C688" i="10" l="1"/>
  <c r="C516" i="10"/>
  <c r="C679" i="10"/>
  <c r="C507" i="10"/>
  <c r="G507" i="10" s="1"/>
  <c r="C548" i="10"/>
  <c r="C633" i="10"/>
  <c r="C711" i="10"/>
  <c r="C539" i="10"/>
  <c r="G539" i="10" s="1"/>
  <c r="C687" i="10"/>
  <c r="C515" i="10"/>
  <c r="G515" i="10" s="1"/>
  <c r="C571" i="10"/>
  <c r="C646" i="10"/>
  <c r="C632" i="10"/>
  <c r="C547" i="10"/>
  <c r="C648" i="10"/>
  <c r="M716" i="10" s="1"/>
  <c r="D615" i="10"/>
  <c r="G534" i="10"/>
  <c r="H534" i="10" s="1"/>
  <c r="G514" i="10"/>
  <c r="H514" i="10"/>
  <c r="H522" i="10"/>
  <c r="G522" i="10"/>
  <c r="G517" i="10"/>
  <c r="H517" i="10"/>
  <c r="G521" i="10"/>
  <c r="H521" i="10"/>
  <c r="H512" i="10"/>
  <c r="G512" i="10"/>
  <c r="G498" i="10"/>
  <c r="H498" i="10"/>
  <c r="G510" i="10"/>
  <c r="H510" i="10" s="1"/>
  <c r="CE67" i="10"/>
  <c r="C71" i="10"/>
  <c r="G511" i="10"/>
  <c r="H511" i="10" s="1"/>
  <c r="H520" i="10"/>
  <c r="G520" i="10"/>
  <c r="G544" i="10"/>
  <c r="H544" i="10"/>
  <c r="G518" i="10"/>
  <c r="H518" i="10"/>
  <c r="G526" i="10"/>
  <c r="H526" i="10" s="1"/>
  <c r="G516" i="10" l="1"/>
  <c r="H516" i="10"/>
  <c r="C433" i="10"/>
  <c r="C441" i="10" s="1"/>
  <c r="CE71" i="10"/>
  <c r="C716" i="10" s="1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690" i="10"/>
  <c r="D682" i="10"/>
  <c r="D674" i="10"/>
  <c r="D711" i="10"/>
  <c r="D703" i="10"/>
  <c r="D695" i="10"/>
  <c r="D687" i="10"/>
  <c r="D679" i="10"/>
  <c r="D708" i="10"/>
  <c r="D700" i="10"/>
  <c r="D692" i="10"/>
  <c r="D684" i="10"/>
  <c r="D676" i="10"/>
  <c r="D668" i="10"/>
  <c r="D671" i="10"/>
  <c r="D623" i="10"/>
  <c r="D619" i="10"/>
  <c r="D697" i="10"/>
  <c r="D625" i="10"/>
  <c r="D628" i="10"/>
  <c r="D622" i="10"/>
  <c r="D618" i="10"/>
  <c r="D713" i="10"/>
  <c r="D673" i="10"/>
  <c r="D689" i="10"/>
  <c r="D629" i="10"/>
  <c r="D626" i="10"/>
  <c r="D621" i="10"/>
  <c r="D617" i="10"/>
  <c r="D624" i="10"/>
  <c r="D705" i="10"/>
  <c r="D620" i="10"/>
  <c r="D616" i="10"/>
  <c r="D627" i="10"/>
  <c r="D681" i="10"/>
  <c r="C668" i="10"/>
  <c r="C715" i="10" s="1"/>
  <c r="C496" i="10"/>
  <c r="D715" i="10" l="1"/>
  <c r="E623" i="10"/>
  <c r="H496" i="10"/>
  <c r="G496" i="10"/>
  <c r="E612" i="10"/>
  <c r="E716" i="10" l="1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687" i="10"/>
  <c r="E679" i="10"/>
  <c r="E671" i="10"/>
  <c r="E708" i="10"/>
  <c r="E700" i="10"/>
  <c r="E692" i="10"/>
  <c r="E684" i="10"/>
  <c r="E676" i="10"/>
  <c r="E713" i="10"/>
  <c r="E705" i="10"/>
  <c r="E697" i="10"/>
  <c r="E689" i="10"/>
  <c r="E681" i="10"/>
  <c r="E673" i="10"/>
  <c r="E686" i="10"/>
  <c r="E668" i="10"/>
  <c r="E625" i="10"/>
  <c r="E628" i="10"/>
  <c r="E702" i="10"/>
  <c r="E678" i="10"/>
  <c r="E670" i="10"/>
  <c r="E647" i="10"/>
  <c r="E629" i="10"/>
  <c r="E626" i="10"/>
  <c r="E624" i="10"/>
  <c r="E694" i="10"/>
  <c r="E646" i="10"/>
  <c r="E627" i="10"/>
  <c r="E710" i="10"/>
  <c r="E645" i="10"/>
  <c r="E715" i="10" l="1"/>
  <c r="F624" i="10"/>
  <c r="F712" i="10" l="1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3" i="10"/>
  <c r="F705" i="10"/>
  <c r="F697" i="10"/>
  <c r="F689" i="10"/>
  <c r="F681" i="10"/>
  <c r="F710" i="10"/>
  <c r="F702" i="10"/>
  <c r="F694" i="10"/>
  <c r="F686" i="10"/>
  <c r="F678" i="10"/>
  <c r="F670" i="10"/>
  <c r="F647" i="10"/>
  <c r="F646" i="10"/>
  <c r="F645" i="10"/>
  <c r="F716" i="10"/>
  <c r="F628" i="10"/>
  <c r="F691" i="10"/>
  <c r="F644" i="10"/>
  <c r="F640" i="10"/>
  <c r="F673" i="10"/>
  <c r="F637" i="10"/>
  <c r="F635" i="10"/>
  <c r="F633" i="10"/>
  <c r="F631" i="10"/>
  <c r="F629" i="10"/>
  <c r="F626" i="10"/>
  <c r="F707" i="10"/>
  <c r="F643" i="10"/>
  <c r="F683" i="10"/>
  <c r="F639" i="10"/>
  <c r="F642" i="10"/>
  <c r="F627" i="10"/>
  <c r="F699" i="10"/>
  <c r="F636" i="10"/>
  <c r="F634" i="10"/>
  <c r="F632" i="10"/>
  <c r="F630" i="10"/>
  <c r="F641" i="10"/>
  <c r="F625" i="10"/>
  <c r="F638" i="10"/>
  <c r="F675" i="10"/>
  <c r="F715" i="10" l="1"/>
  <c r="G625" i="10"/>
  <c r="G709" i="10" l="1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0" i="10"/>
  <c r="G702" i="10"/>
  <c r="G694" i="10"/>
  <c r="G686" i="10"/>
  <c r="G678" i="10"/>
  <c r="G716" i="10"/>
  <c r="G707" i="10"/>
  <c r="G699" i="10"/>
  <c r="G691" i="10"/>
  <c r="G683" i="10"/>
  <c r="G675" i="10"/>
  <c r="G644" i="10"/>
  <c r="G643" i="10"/>
  <c r="G642" i="10"/>
  <c r="G641" i="10"/>
  <c r="G640" i="10"/>
  <c r="G680" i="10"/>
  <c r="G637" i="10"/>
  <c r="G635" i="10"/>
  <c r="G633" i="10"/>
  <c r="G631" i="10"/>
  <c r="G629" i="10"/>
  <c r="G626" i="10"/>
  <c r="G696" i="10"/>
  <c r="G670" i="10"/>
  <c r="G647" i="10"/>
  <c r="G639" i="10"/>
  <c r="G712" i="10"/>
  <c r="G646" i="10"/>
  <c r="G627" i="10"/>
  <c r="G688" i="10"/>
  <c r="G672" i="10"/>
  <c r="G636" i="10"/>
  <c r="G634" i="10"/>
  <c r="G632" i="10"/>
  <c r="G630" i="10"/>
  <c r="G645" i="10"/>
  <c r="G638" i="10"/>
  <c r="G628" i="10"/>
  <c r="H628" i="10" s="1"/>
  <c r="G704" i="10"/>
  <c r="H706" i="10" l="1"/>
  <c r="H698" i="10"/>
  <c r="H690" i="10"/>
  <c r="H682" i="10"/>
  <c r="H674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647" i="10"/>
  <c r="H646" i="10"/>
  <c r="H645" i="10"/>
  <c r="H716" i="10"/>
  <c r="H707" i="10"/>
  <c r="H699" i="10"/>
  <c r="H691" i="10"/>
  <c r="H683" i="10"/>
  <c r="H675" i="10"/>
  <c r="H712" i="10"/>
  <c r="H704" i="10"/>
  <c r="H696" i="10"/>
  <c r="H688" i="10"/>
  <c r="H680" i="10"/>
  <c r="H672" i="10"/>
  <c r="H709" i="10"/>
  <c r="H644" i="10"/>
  <c r="H640" i="10"/>
  <c r="H637" i="10"/>
  <c r="H635" i="10"/>
  <c r="H633" i="10"/>
  <c r="H631" i="10"/>
  <c r="H629" i="10"/>
  <c r="H685" i="10"/>
  <c r="H643" i="10"/>
  <c r="H639" i="10"/>
  <c r="H701" i="10"/>
  <c r="H677" i="10"/>
  <c r="H642" i="10"/>
  <c r="H636" i="10"/>
  <c r="H634" i="10"/>
  <c r="H632" i="10"/>
  <c r="H630" i="10"/>
  <c r="H669" i="10"/>
  <c r="H638" i="10"/>
  <c r="H693" i="10"/>
  <c r="H641" i="10"/>
  <c r="G715" i="10"/>
  <c r="H715" i="10" l="1"/>
  <c r="I629" i="10"/>
  <c r="I711" i="10" l="1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696" i="10"/>
  <c r="I688" i="10"/>
  <c r="I680" i="10"/>
  <c r="I709" i="10"/>
  <c r="I701" i="10"/>
  <c r="I693" i="10"/>
  <c r="I685" i="10"/>
  <c r="I677" i="10"/>
  <c r="I669" i="10"/>
  <c r="I674" i="10"/>
  <c r="I690" i="10"/>
  <c r="I706" i="10"/>
  <c r="I672" i="10"/>
  <c r="I682" i="10"/>
  <c r="I698" i="10"/>
  <c r="I715" i="10" l="1"/>
  <c r="J630" i="10"/>
  <c r="J708" i="10" l="1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712" i="10"/>
  <c r="J704" i="10"/>
  <c r="J696" i="10"/>
  <c r="J688" i="10"/>
  <c r="J680" i="10"/>
  <c r="J672" i="10"/>
  <c r="J709" i="10"/>
  <c r="J701" i="10"/>
  <c r="J693" i="10"/>
  <c r="J685" i="10"/>
  <c r="J677" i="10"/>
  <c r="J706" i="10"/>
  <c r="J698" i="10"/>
  <c r="J690" i="10"/>
  <c r="J682" i="10"/>
  <c r="J674" i="10"/>
  <c r="J703" i="10"/>
  <c r="J679" i="10"/>
  <c r="J695" i="10"/>
  <c r="J636" i="10"/>
  <c r="J634" i="10"/>
  <c r="J632" i="10"/>
  <c r="J669" i="10"/>
  <c r="J711" i="10"/>
  <c r="J687" i="10"/>
  <c r="J671" i="10"/>
  <c r="J631" i="10"/>
  <c r="J635" i="10"/>
  <c r="J633" i="10"/>
  <c r="J715" i="10" l="1"/>
  <c r="L647" i="10"/>
  <c r="K644" i="10"/>
  <c r="K713" i="10" l="1"/>
  <c r="K705" i="10"/>
  <c r="K697" i="10"/>
  <c r="K689" i="10"/>
  <c r="K681" i="10"/>
  <c r="K673" i="10"/>
  <c r="K710" i="10"/>
  <c r="K702" i="10"/>
  <c r="K694" i="10"/>
  <c r="K686" i="10"/>
  <c r="K678" i="10"/>
  <c r="K670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669" i="10"/>
  <c r="K706" i="10"/>
  <c r="K698" i="10"/>
  <c r="K690" i="10"/>
  <c r="K682" i="10"/>
  <c r="K674" i="10"/>
  <c r="K711" i="10"/>
  <c r="K703" i="10"/>
  <c r="K695" i="10"/>
  <c r="K687" i="10"/>
  <c r="K679" i="10"/>
  <c r="K671" i="10"/>
  <c r="K708" i="10"/>
  <c r="K684" i="10"/>
  <c r="K700" i="10"/>
  <c r="K676" i="10"/>
  <c r="K668" i="10"/>
  <c r="K692" i="10"/>
  <c r="L710" i="10"/>
  <c r="M710" i="10" s="1"/>
  <c r="L702" i="10"/>
  <c r="L694" i="10"/>
  <c r="M694" i="10" s="1"/>
  <c r="L686" i="10"/>
  <c r="M686" i="10" s="1"/>
  <c r="L678" i="10"/>
  <c r="M678" i="10" s="1"/>
  <c r="L670" i="10"/>
  <c r="L716" i="10"/>
  <c r="L707" i="10"/>
  <c r="L699" i="10"/>
  <c r="M699" i="10" s="1"/>
  <c r="L691" i="10"/>
  <c r="L683" i="10"/>
  <c r="M683" i="10" s="1"/>
  <c r="L675" i="10"/>
  <c r="M675" i="10" s="1"/>
  <c r="L712" i="10"/>
  <c r="M712" i="10" s="1"/>
  <c r="L704" i="10"/>
  <c r="L696" i="10"/>
  <c r="M696" i="10" s="1"/>
  <c r="L688" i="10"/>
  <c r="L680" i="10"/>
  <c r="M680" i="10" s="1"/>
  <c r="L672" i="10"/>
  <c r="L709" i="10"/>
  <c r="M709" i="10" s="1"/>
  <c r="L701" i="10"/>
  <c r="M701" i="10" s="1"/>
  <c r="L693" i="10"/>
  <c r="M693" i="10" s="1"/>
  <c r="L685" i="10"/>
  <c r="L677" i="10"/>
  <c r="M677" i="10" s="1"/>
  <c r="L669" i="10"/>
  <c r="L706" i="10"/>
  <c r="M706" i="10" s="1"/>
  <c r="L698" i="10"/>
  <c r="L690" i="10"/>
  <c r="M690" i="10" s="1"/>
  <c r="L682" i="10"/>
  <c r="M682" i="10" s="1"/>
  <c r="L674" i="10"/>
  <c r="M674" i="10" s="1"/>
  <c r="L711" i="10"/>
  <c r="M711" i="10" s="1"/>
  <c r="L703" i="10"/>
  <c r="M703" i="10" s="1"/>
  <c r="L695" i="10"/>
  <c r="L687" i="10"/>
  <c r="M687" i="10" s="1"/>
  <c r="L679" i="10"/>
  <c r="L708" i="10"/>
  <c r="M708" i="10" s="1"/>
  <c r="L700" i="10"/>
  <c r="M700" i="10" s="1"/>
  <c r="L692" i="10"/>
  <c r="M692" i="10" s="1"/>
  <c r="L684" i="10"/>
  <c r="M684" i="10" s="1"/>
  <c r="L676" i="10"/>
  <c r="M676" i="10" s="1"/>
  <c r="L668" i="10"/>
  <c r="L697" i="10"/>
  <c r="M697" i="10" s="1"/>
  <c r="L673" i="10"/>
  <c r="L713" i="10"/>
  <c r="M713" i="10" s="1"/>
  <c r="L689" i="10"/>
  <c r="M689" i="10" s="1"/>
  <c r="L705" i="10"/>
  <c r="M705" i="10" s="1"/>
  <c r="L681" i="10"/>
  <c r="M681" i="10" s="1"/>
  <c r="L671" i="10"/>
  <c r="M671" i="10" s="1"/>
  <c r="L715" i="10" l="1"/>
  <c r="M668" i="10"/>
  <c r="M695" i="10"/>
  <c r="M669" i="10"/>
  <c r="M688" i="10"/>
  <c r="M707" i="10"/>
  <c r="M685" i="10"/>
  <c r="M704" i="10"/>
  <c r="M670" i="10"/>
  <c r="K715" i="10"/>
  <c r="M673" i="10"/>
  <c r="M679" i="10"/>
  <c r="M698" i="10"/>
  <c r="M672" i="10"/>
  <c r="M691" i="10"/>
  <c r="M702" i="10"/>
  <c r="M715" i="10" l="1"/>
  <c r="F493" i="1" l="1"/>
  <c r="D493" i="1"/>
  <c r="B493" i="1"/>
  <c r="B575" i="1" l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/>
  <c r="C217" i="1"/>
  <c r="D433" i="1" s="1"/>
  <c r="E196" i="1"/>
  <c r="F8" i="6" s="1"/>
  <c r="E197" i="1"/>
  <c r="F9" i="6" s="1"/>
  <c r="E198" i="1"/>
  <c r="E199" i="1"/>
  <c r="C472" i="1" s="1"/>
  <c r="E200" i="1"/>
  <c r="C473" i="1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D368" i="1"/>
  <c r="C120" i="8" s="1"/>
  <c r="D436" i="1"/>
  <c r="C34" i="5"/>
  <c r="C469" i="1"/>
  <c r="I377" i="9"/>
  <c r="C464" i="1"/>
  <c r="G122" i="9"/>
  <c r="F90" i="9"/>
  <c r="D366" i="9"/>
  <c r="CE64" i="1"/>
  <c r="D368" i="9"/>
  <c r="C276" i="9"/>
  <c r="CE70" i="1"/>
  <c r="I372" i="9" s="1"/>
  <c r="CE76" i="1"/>
  <c r="I380" i="9" s="1"/>
  <c r="CE77" i="1"/>
  <c r="CF77" i="1" s="1"/>
  <c r="I29" i="9"/>
  <c r="C95" i="9"/>
  <c r="CE79" i="1"/>
  <c r="E142" i="1"/>
  <c r="G10" i="4" s="1"/>
  <c r="G9" i="4"/>
  <c r="F9" i="4"/>
  <c r="E138" i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CD71" i="1"/>
  <c r="E373" i="9" s="1"/>
  <c r="C615" i="1"/>
  <c r="E372" i="9"/>
  <c r="J612" i="1"/>
  <c r="C14" i="5"/>
  <c r="D428" i="1"/>
  <c r="B441" i="1"/>
  <c r="D330" i="1" l="1"/>
  <c r="C86" i="8" s="1"/>
  <c r="C421" i="1"/>
  <c r="D463" i="1"/>
  <c r="C470" i="1"/>
  <c r="D32" i="6"/>
  <c r="F11" i="6"/>
  <c r="F12" i="6"/>
  <c r="CF76" i="1"/>
  <c r="AO52" i="1" s="1"/>
  <c r="AO67" i="1" s="1"/>
  <c r="F177" i="9" s="1"/>
  <c r="D612" i="1"/>
  <c r="O52" i="1"/>
  <c r="O67" i="1" s="1"/>
  <c r="BL52" i="1"/>
  <c r="BL67" i="1" s="1"/>
  <c r="G612" i="1"/>
  <c r="I612" i="1"/>
  <c r="I381" i="9"/>
  <c r="C218" i="9"/>
  <c r="I90" i="9"/>
  <c r="C575" i="1"/>
  <c r="C440" i="1"/>
  <c r="BD48" i="1"/>
  <c r="BD62" i="1" s="1"/>
  <c r="G236" i="9" s="1"/>
  <c r="BV48" i="1"/>
  <c r="BV62" i="1" s="1"/>
  <c r="AO48" i="1"/>
  <c r="AO62" i="1" s="1"/>
  <c r="AE48" i="1"/>
  <c r="AE62" i="1" s="1"/>
  <c r="V48" i="1"/>
  <c r="V62" i="1" s="1"/>
  <c r="H76" i="9" s="1"/>
  <c r="K48" i="1"/>
  <c r="K62" i="1" s="1"/>
  <c r="M48" i="1"/>
  <c r="M62" i="1" s="1"/>
  <c r="F44" i="9" s="1"/>
  <c r="AP48" i="1"/>
  <c r="AP62" i="1" s="1"/>
  <c r="AG48" i="1"/>
  <c r="AG62" i="1" s="1"/>
  <c r="Z48" i="1"/>
  <c r="Z62" i="1" s="1"/>
  <c r="BF48" i="1"/>
  <c r="BF62" i="1" s="1"/>
  <c r="BG48" i="1"/>
  <c r="BG62" i="1" s="1"/>
  <c r="AK48" i="1"/>
  <c r="AK62" i="1" s="1"/>
  <c r="AN48" i="1"/>
  <c r="AN62" i="1" s="1"/>
  <c r="BT48" i="1"/>
  <c r="BT62" i="1" s="1"/>
  <c r="I300" i="9" s="1"/>
  <c r="BO48" i="1"/>
  <c r="BO62" i="1" s="1"/>
  <c r="D300" i="9" s="1"/>
  <c r="BA48" i="1"/>
  <c r="BA62" i="1" s="1"/>
  <c r="L48" i="1"/>
  <c r="L62" i="1" s="1"/>
  <c r="E44" i="9" s="1"/>
  <c r="F48" i="1"/>
  <c r="F62" i="1" s="1"/>
  <c r="AF48" i="1"/>
  <c r="AF62" i="1" s="1"/>
  <c r="AV48" i="1"/>
  <c r="AV62" i="1" s="1"/>
  <c r="BL48" i="1"/>
  <c r="BL62" i="1" s="1"/>
  <c r="CA48" i="1"/>
  <c r="CA62" i="1" s="1"/>
  <c r="I332" i="9" s="1"/>
  <c r="CB48" i="1"/>
  <c r="CB62" i="1" s="1"/>
  <c r="C364" i="9" s="1"/>
  <c r="AA48" i="1"/>
  <c r="AA62" i="1" s="1"/>
  <c r="F108" i="9" s="1"/>
  <c r="CC48" i="1"/>
  <c r="CC62" i="1" s="1"/>
  <c r="BM48" i="1"/>
  <c r="BM62" i="1" s="1"/>
  <c r="I268" i="9" s="1"/>
  <c r="BI48" i="1"/>
  <c r="BI62" i="1" s="1"/>
  <c r="AC48" i="1"/>
  <c r="AC62" i="1" s="1"/>
  <c r="H108" i="9" s="1"/>
  <c r="P48" i="1"/>
  <c r="P62" i="1" s="1"/>
  <c r="J48" i="1"/>
  <c r="J62" i="1" s="1"/>
  <c r="AH48" i="1"/>
  <c r="AH62" i="1" s="1"/>
  <c r="AX48" i="1"/>
  <c r="AX62" i="1" s="1"/>
  <c r="H204" i="9" s="1"/>
  <c r="BN48" i="1"/>
  <c r="BN62" i="1" s="1"/>
  <c r="AI48" i="1"/>
  <c r="AI62" i="1" s="1"/>
  <c r="I48" i="1"/>
  <c r="I62" i="1" s="1"/>
  <c r="I12" i="9" s="1"/>
  <c r="BU48" i="1"/>
  <c r="BU62" i="1" s="1"/>
  <c r="C332" i="9" s="1"/>
  <c r="AM48" i="1"/>
  <c r="AM62" i="1" s="1"/>
  <c r="D172" i="9" s="1"/>
  <c r="G48" i="1"/>
  <c r="G62" i="1" s="1"/>
  <c r="G12" i="9" s="1"/>
  <c r="N48" i="1"/>
  <c r="N62" i="1" s="1"/>
  <c r="AD48" i="1"/>
  <c r="AD62" i="1" s="1"/>
  <c r="AJ48" i="1"/>
  <c r="AJ62" i="1" s="1"/>
  <c r="H140" i="9" s="1"/>
  <c r="AR48" i="1"/>
  <c r="AR62" i="1" s="1"/>
  <c r="AZ48" i="1"/>
  <c r="AZ62" i="1" s="1"/>
  <c r="BH48" i="1"/>
  <c r="BH62" i="1" s="1"/>
  <c r="D268" i="9" s="1"/>
  <c r="BP48" i="1"/>
  <c r="BP62" i="1" s="1"/>
  <c r="BX48" i="1"/>
  <c r="BX62" i="1" s="1"/>
  <c r="F332" i="9" s="1"/>
  <c r="C48" i="1"/>
  <c r="C62" i="1" s="1"/>
  <c r="AQ48" i="1"/>
  <c r="AQ62" i="1" s="1"/>
  <c r="Q48" i="1"/>
  <c r="Q62" i="1" s="1"/>
  <c r="AW48" i="1"/>
  <c r="AW62" i="1" s="1"/>
  <c r="E48" i="1"/>
  <c r="E62" i="1" s="1"/>
  <c r="BQ48" i="1"/>
  <c r="BQ62" i="1" s="1"/>
  <c r="F300" i="9" s="1"/>
  <c r="O48" i="1"/>
  <c r="O62" i="1" s="1"/>
  <c r="H44" i="9" s="1"/>
  <c r="BS48" i="1"/>
  <c r="BS62" i="1" s="1"/>
  <c r="BZ48" i="1"/>
  <c r="BZ62" i="1" s="1"/>
  <c r="H332" i="9" s="1"/>
  <c r="D48" i="1"/>
  <c r="D62" i="1" s="1"/>
  <c r="T48" i="1"/>
  <c r="T62" i="1" s="1"/>
  <c r="I363" i="9"/>
  <c r="AS48" i="1"/>
  <c r="AS62" i="1" s="1"/>
  <c r="R48" i="1"/>
  <c r="R62" i="1" s="1"/>
  <c r="AL48" i="1"/>
  <c r="AL62" i="1" s="1"/>
  <c r="AT48" i="1"/>
  <c r="AT62" i="1" s="1"/>
  <c r="BB48" i="1"/>
  <c r="BB62" i="1" s="1"/>
  <c r="E236" i="9" s="1"/>
  <c r="BJ48" i="1"/>
  <c r="BJ62" i="1" s="1"/>
  <c r="F268" i="9" s="1"/>
  <c r="BR48" i="1"/>
  <c r="BR62" i="1" s="1"/>
  <c r="BY48" i="1"/>
  <c r="BY62" i="1" s="1"/>
  <c r="G332" i="9" s="1"/>
  <c r="S48" i="1"/>
  <c r="S62" i="1" s="1"/>
  <c r="AY48" i="1"/>
  <c r="AY62" i="1" s="1"/>
  <c r="BW48" i="1"/>
  <c r="BW62" i="1" s="1"/>
  <c r="E332" i="9" s="1"/>
  <c r="Y48" i="1"/>
  <c r="Y62" i="1" s="1"/>
  <c r="BE48" i="1"/>
  <c r="BE62" i="1" s="1"/>
  <c r="U48" i="1"/>
  <c r="U62" i="1" s="1"/>
  <c r="C427" i="1"/>
  <c r="BC48" i="1"/>
  <c r="BC62" i="1" s="1"/>
  <c r="AU48" i="1"/>
  <c r="AU62" i="1" s="1"/>
  <c r="H48" i="1"/>
  <c r="H62" i="1" s="1"/>
  <c r="X48" i="1"/>
  <c r="X62" i="1" s="1"/>
  <c r="G108" i="9"/>
  <c r="F172" i="9"/>
  <c r="C414" i="1"/>
  <c r="B10" i="4"/>
  <c r="C458" i="1"/>
  <c r="F612" i="1"/>
  <c r="I366" i="9"/>
  <c r="D140" i="9"/>
  <c r="C430" i="1"/>
  <c r="S52" i="1"/>
  <c r="S67" i="1" s="1"/>
  <c r="U52" i="1"/>
  <c r="U67" i="1" s="1"/>
  <c r="Y52" i="1"/>
  <c r="Y67" i="1" s="1"/>
  <c r="AV52" i="1"/>
  <c r="AV67" i="1" s="1"/>
  <c r="V52" i="1"/>
  <c r="V67" i="1" s="1"/>
  <c r="W52" i="1"/>
  <c r="W67" i="1" s="1"/>
  <c r="L52" i="1"/>
  <c r="L67" i="1" s="1"/>
  <c r="BW52" i="1"/>
  <c r="BW67" i="1" s="1"/>
  <c r="F10" i="4"/>
  <c r="G28" i="4"/>
  <c r="I362" i="9"/>
  <c r="W48" i="1"/>
  <c r="W62" i="1" s="1"/>
  <c r="D186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D204" i="9"/>
  <c r="G172" i="9"/>
  <c r="B446" i="1"/>
  <c r="D242" i="1"/>
  <c r="E12" i="9"/>
  <c r="C418" i="1"/>
  <c r="D438" i="1"/>
  <c r="F14" i="6"/>
  <c r="C471" i="1"/>
  <c r="F10" i="6"/>
  <c r="D339" i="1"/>
  <c r="D26" i="9"/>
  <c r="CE75" i="1"/>
  <c r="E204" i="9"/>
  <c r="F7" i="6"/>
  <c r="E204" i="1"/>
  <c r="C468" i="1"/>
  <c r="I383" i="9"/>
  <c r="D22" i="7"/>
  <c r="C40" i="5"/>
  <c r="C420" i="1"/>
  <c r="B28" i="4"/>
  <c r="F186" i="9"/>
  <c r="BD52" i="1"/>
  <c r="BD67" i="1" s="1"/>
  <c r="BD71" i="1" s="1"/>
  <c r="G245" i="9" s="1"/>
  <c r="F52" i="1"/>
  <c r="F67" i="1" s="1"/>
  <c r="CB52" i="1"/>
  <c r="CB67" i="1" s="1"/>
  <c r="M52" i="1"/>
  <c r="M67" i="1" s="1"/>
  <c r="M71" i="1" s="1"/>
  <c r="AA52" i="1"/>
  <c r="AA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O52" i="1" l="1"/>
  <c r="BO67" i="1" s="1"/>
  <c r="BZ52" i="1"/>
  <c r="BZ67" i="1" s="1"/>
  <c r="H337" i="9" s="1"/>
  <c r="H52" i="1"/>
  <c r="H67" i="1" s="1"/>
  <c r="BT52" i="1"/>
  <c r="BT67" i="1" s="1"/>
  <c r="E49" i="9"/>
  <c r="BR71" i="1"/>
  <c r="AE71" i="1"/>
  <c r="C149" i="9" s="1"/>
  <c r="D52" i="1"/>
  <c r="D67" i="1" s="1"/>
  <c r="BN52" i="1"/>
  <c r="BN67" i="1" s="1"/>
  <c r="BQ52" i="1"/>
  <c r="BQ67" i="1" s="1"/>
  <c r="AS52" i="1"/>
  <c r="AS67" i="1" s="1"/>
  <c r="AS71" i="1" s="1"/>
  <c r="Q52" i="1"/>
  <c r="Q67" i="1" s="1"/>
  <c r="N52" i="1"/>
  <c r="N67" i="1" s="1"/>
  <c r="AL52" i="1"/>
  <c r="AL67" i="1" s="1"/>
  <c r="J52" i="1"/>
  <c r="J67" i="1" s="1"/>
  <c r="J71" i="1" s="1"/>
  <c r="AH52" i="1"/>
  <c r="AH67" i="1" s="1"/>
  <c r="F145" i="9" s="1"/>
  <c r="BS52" i="1"/>
  <c r="BS67" i="1" s="1"/>
  <c r="D305" i="9"/>
  <c r="AE52" i="1"/>
  <c r="AE67" i="1" s="1"/>
  <c r="R52" i="1"/>
  <c r="R67" i="1" s="1"/>
  <c r="R71" i="1" s="1"/>
  <c r="C511" i="1" s="1"/>
  <c r="G511" i="1" s="1"/>
  <c r="C52" i="1"/>
  <c r="C67" i="1" s="1"/>
  <c r="P52" i="1"/>
  <c r="P67" i="1" s="1"/>
  <c r="P71" i="1" s="1"/>
  <c r="X52" i="1"/>
  <c r="X67" i="1" s="1"/>
  <c r="BJ52" i="1"/>
  <c r="BJ67" i="1" s="1"/>
  <c r="AR52" i="1"/>
  <c r="AR67" i="1" s="1"/>
  <c r="AX52" i="1"/>
  <c r="AX67" i="1" s="1"/>
  <c r="BV52" i="1"/>
  <c r="BV67" i="1" s="1"/>
  <c r="T52" i="1"/>
  <c r="T67" i="1" s="1"/>
  <c r="AY52" i="1"/>
  <c r="AY67" i="1" s="1"/>
  <c r="I209" i="9" s="1"/>
  <c r="BF52" i="1"/>
  <c r="BF67" i="1" s="1"/>
  <c r="BF71" i="1" s="1"/>
  <c r="C629" i="1" s="1"/>
  <c r="AN52" i="1"/>
  <c r="AN67" i="1" s="1"/>
  <c r="BH52" i="1"/>
  <c r="BH67" i="1" s="1"/>
  <c r="D273" i="9" s="1"/>
  <c r="BP52" i="1"/>
  <c r="BP67" i="1" s="1"/>
  <c r="E305" i="9" s="1"/>
  <c r="Z52" i="1"/>
  <c r="Z67" i="1" s="1"/>
  <c r="AB52" i="1"/>
  <c r="AB67" i="1" s="1"/>
  <c r="G113" i="9" s="1"/>
  <c r="AF52" i="1"/>
  <c r="AF67" i="1" s="1"/>
  <c r="AF71" i="1" s="1"/>
  <c r="I52" i="1"/>
  <c r="I67" i="1" s="1"/>
  <c r="AI52" i="1"/>
  <c r="AI67" i="1" s="1"/>
  <c r="AZ52" i="1"/>
  <c r="AZ67" i="1" s="1"/>
  <c r="CC52" i="1"/>
  <c r="CC67" i="1" s="1"/>
  <c r="BG52" i="1"/>
  <c r="BG67" i="1" s="1"/>
  <c r="BG71" i="1" s="1"/>
  <c r="BB52" i="1"/>
  <c r="BB67" i="1" s="1"/>
  <c r="AD52" i="1"/>
  <c r="AD67" i="1" s="1"/>
  <c r="K52" i="1"/>
  <c r="K67" i="1" s="1"/>
  <c r="K71" i="1" s="1"/>
  <c r="BP71" i="1"/>
  <c r="C621" i="1" s="1"/>
  <c r="G52" i="1"/>
  <c r="G67" i="1" s="1"/>
  <c r="BM52" i="1"/>
  <c r="BM67" i="1" s="1"/>
  <c r="H17" i="9"/>
  <c r="BK52" i="1"/>
  <c r="BK67" i="1" s="1"/>
  <c r="BK71" i="1" s="1"/>
  <c r="G277" i="9" s="1"/>
  <c r="BE52" i="1"/>
  <c r="BE67" i="1" s="1"/>
  <c r="AK52" i="1"/>
  <c r="AK67" i="1" s="1"/>
  <c r="AW52" i="1"/>
  <c r="AW67" i="1" s="1"/>
  <c r="G209" i="9" s="1"/>
  <c r="BY52" i="1"/>
  <c r="BY67" i="1" s="1"/>
  <c r="BY71" i="1" s="1"/>
  <c r="C570" i="1" s="1"/>
  <c r="AM52" i="1"/>
  <c r="AM67" i="1" s="1"/>
  <c r="BU52" i="1"/>
  <c r="BU67" i="1" s="1"/>
  <c r="E52" i="1"/>
  <c r="E67" i="1" s="1"/>
  <c r="AC52" i="1"/>
  <c r="AC67" i="1" s="1"/>
  <c r="AC71" i="1" s="1"/>
  <c r="AU52" i="1"/>
  <c r="AU67" i="1" s="1"/>
  <c r="AP52" i="1"/>
  <c r="AP67" i="1" s="1"/>
  <c r="BA52" i="1"/>
  <c r="BA67" i="1" s="1"/>
  <c r="AG52" i="1"/>
  <c r="AG67" i="1" s="1"/>
  <c r="AG71" i="1" s="1"/>
  <c r="C698" i="1" s="1"/>
  <c r="CA52" i="1"/>
  <c r="CA67" i="1" s="1"/>
  <c r="AT52" i="1"/>
  <c r="AT67" i="1" s="1"/>
  <c r="D209" i="9" s="1"/>
  <c r="AJ52" i="1"/>
  <c r="AJ67" i="1" s="1"/>
  <c r="BI52" i="1"/>
  <c r="BI67" i="1" s="1"/>
  <c r="E273" i="9" s="1"/>
  <c r="BC52" i="1"/>
  <c r="BC67" i="1" s="1"/>
  <c r="AQ52" i="1"/>
  <c r="AQ67" i="1" s="1"/>
  <c r="BX52" i="1"/>
  <c r="BX67" i="1" s="1"/>
  <c r="BX71" i="1" s="1"/>
  <c r="C569" i="1" s="1"/>
  <c r="H49" i="9"/>
  <c r="H71" i="1"/>
  <c r="C673" i="1" s="1"/>
  <c r="BL71" i="1"/>
  <c r="C557" i="1" s="1"/>
  <c r="I305" i="9"/>
  <c r="H273" i="9"/>
  <c r="G49" i="9"/>
  <c r="AL71" i="1"/>
  <c r="C181" i="9" s="1"/>
  <c r="H305" i="9"/>
  <c r="BV71" i="1"/>
  <c r="C642" i="1" s="1"/>
  <c r="V71" i="1"/>
  <c r="C687" i="1" s="1"/>
  <c r="C268" i="9"/>
  <c r="CB71" i="1"/>
  <c r="C373" i="9" s="1"/>
  <c r="C300" i="9"/>
  <c r="C140" i="9"/>
  <c r="BO71" i="1"/>
  <c r="C627" i="1" s="1"/>
  <c r="D364" i="9"/>
  <c r="BN71" i="1"/>
  <c r="C619" i="1" s="1"/>
  <c r="I108" i="9"/>
  <c r="AO71" i="1"/>
  <c r="F181" i="9" s="1"/>
  <c r="G177" i="9"/>
  <c r="D332" i="9"/>
  <c r="U71" i="1"/>
  <c r="G85" i="9" s="1"/>
  <c r="E337" i="9"/>
  <c r="O71" i="1"/>
  <c r="C508" i="1" s="1"/>
  <c r="G508" i="1" s="1"/>
  <c r="F204" i="9"/>
  <c r="AU71" i="1"/>
  <c r="E213" i="9" s="1"/>
  <c r="S71" i="1"/>
  <c r="AP71" i="1"/>
  <c r="C535" i="1" s="1"/>
  <c r="G535" i="1" s="1"/>
  <c r="E140" i="9"/>
  <c r="AM71" i="1"/>
  <c r="C532" i="1" s="1"/>
  <c r="G532" i="1" s="1"/>
  <c r="L71" i="1"/>
  <c r="C677" i="1" s="1"/>
  <c r="Y71" i="1"/>
  <c r="C690" i="1" s="1"/>
  <c r="AN71" i="1"/>
  <c r="E181" i="9" s="1"/>
  <c r="F140" i="9"/>
  <c r="H12" i="9"/>
  <c r="AK71" i="1"/>
  <c r="C530" i="1" s="1"/>
  <c r="G530" i="1" s="1"/>
  <c r="H268" i="9"/>
  <c r="I172" i="9"/>
  <c r="C236" i="9"/>
  <c r="CA71" i="1"/>
  <c r="C572" i="1" s="1"/>
  <c r="E108" i="9"/>
  <c r="F71" i="1"/>
  <c r="F21" i="9" s="1"/>
  <c r="F12" i="9"/>
  <c r="C172" i="9"/>
  <c r="I236" i="9"/>
  <c r="C76" i="9"/>
  <c r="BM71" i="1"/>
  <c r="C638" i="1" s="1"/>
  <c r="G204" i="9"/>
  <c r="C108" i="9"/>
  <c r="BW71" i="1"/>
  <c r="C643" i="1" s="1"/>
  <c r="G300" i="9"/>
  <c r="G44" i="9"/>
  <c r="C549" i="1"/>
  <c r="E172" i="9"/>
  <c r="D44" i="9"/>
  <c r="Z71" i="1"/>
  <c r="C691" i="1" s="1"/>
  <c r="BQ71" i="1"/>
  <c r="C562" i="1" s="1"/>
  <c r="BT71" i="1"/>
  <c r="C640" i="1" s="1"/>
  <c r="AQ71" i="1"/>
  <c r="C536" i="1" s="1"/>
  <c r="G536" i="1" s="1"/>
  <c r="G71" i="1"/>
  <c r="C672" i="1" s="1"/>
  <c r="D236" i="9"/>
  <c r="G140" i="9"/>
  <c r="AA71" i="1"/>
  <c r="C692" i="1" s="1"/>
  <c r="E268" i="9"/>
  <c r="G76" i="9"/>
  <c r="BE71" i="1"/>
  <c r="H245" i="9" s="1"/>
  <c r="I140" i="9"/>
  <c r="C44" i="9"/>
  <c r="AV71" i="1"/>
  <c r="C713" i="1" s="1"/>
  <c r="H236" i="9"/>
  <c r="I44" i="9"/>
  <c r="N71" i="1"/>
  <c r="C679" i="1" s="1"/>
  <c r="C624" i="1"/>
  <c r="AZ71" i="1"/>
  <c r="C245" i="9" s="1"/>
  <c r="AW71" i="1"/>
  <c r="G213" i="9" s="1"/>
  <c r="CC71" i="1"/>
  <c r="C620" i="1" s="1"/>
  <c r="D108" i="9"/>
  <c r="AI71" i="1"/>
  <c r="G149" i="9" s="1"/>
  <c r="BU71" i="1"/>
  <c r="C641" i="1" s="1"/>
  <c r="D76" i="9"/>
  <c r="C204" i="9"/>
  <c r="I204" i="9"/>
  <c r="BB71" i="1"/>
  <c r="E245" i="9" s="1"/>
  <c r="BJ71" i="1"/>
  <c r="C555" i="1" s="1"/>
  <c r="AD71" i="1"/>
  <c r="C523" i="1" s="1"/>
  <c r="G523" i="1" s="1"/>
  <c r="D12" i="9"/>
  <c r="AJ71" i="1"/>
  <c r="C701" i="1" s="1"/>
  <c r="F236" i="9"/>
  <c r="H300" i="9"/>
  <c r="BS71" i="1"/>
  <c r="H172" i="9"/>
  <c r="CE62" i="1"/>
  <c r="I364" i="9" s="1"/>
  <c r="C12" i="9"/>
  <c r="BZ71" i="1"/>
  <c r="H341" i="9" s="1"/>
  <c r="E76" i="9"/>
  <c r="E300" i="9"/>
  <c r="F76" i="9"/>
  <c r="T71" i="1"/>
  <c r="I76" i="9"/>
  <c r="W71" i="1"/>
  <c r="C688" i="1" s="1"/>
  <c r="CE48" i="1"/>
  <c r="I341" i="9"/>
  <c r="H81" i="9"/>
  <c r="F209" i="9"/>
  <c r="D145" i="9"/>
  <c r="H277" i="9"/>
  <c r="E209" i="9"/>
  <c r="I337" i="9"/>
  <c r="E113" i="9"/>
  <c r="I81" i="9"/>
  <c r="D113" i="9"/>
  <c r="G81" i="9"/>
  <c r="E81" i="9"/>
  <c r="G145" i="9"/>
  <c r="E177" i="9"/>
  <c r="C177" i="9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F81" i="9"/>
  <c r="I378" i="9"/>
  <c r="K612" i="1"/>
  <c r="C465" i="1"/>
  <c r="C126" i="8"/>
  <c r="D391" i="1"/>
  <c r="F32" i="6"/>
  <c r="C478" i="1"/>
  <c r="C305" i="9"/>
  <c r="C102" i="8"/>
  <c r="C482" i="1"/>
  <c r="H85" i="9"/>
  <c r="F498" i="1"/>
  <c r="H21" i="9"/>
  <c r="H241" i="9"/>
  <c r="I145" i="9"/>
  <c r="D177" i="9"/>
  <c r="C476" i="1"/>
  <c r="F16" i="6"/>
  <c r="C563" i="1"/>
  <c r="G309" i="9"/>
  <c r="C626" i="1"/>
  <c r="F516" i="1"/>
  <c r="F305" i="9"/>
  <c r="C531" i="1"/>
  <c r="G531" i="1" s="1"/>
  <c r="F540" i="1"/>
  <c r="H540" i="1"/>
  <c r="F532" i="1"/>
  <c r="H532" i="1"/>
  <c r="H524" i="1"/>
  <c r="F524" i="1"/>
  <c r="F550" i="1"/>
  <c r="H550" i="1"/>
  <c r="G305" i="9"/>
  <c r="F113" i="9"/>
  <c r="F49" i="9"/>
  <c r="C369" i="9"/>
  <c r="F17" i="9"/>
  <c r="G241" i="9"/>
  <c r="C506" i="1"/>
  <c r="G506" i="1" s="1"/>
  <c r="F53" i="9"/>
  <c r="C678" i="1"/>
  <c r="C53" i="9" l="1"/>
  <c r="C675" i="1"/>
  <c r="AY71" i="1"/>
  <c r="I213" i="9" s="1"/>
  <c r="CE67" i="1"/>
  <c r="C433" i="1" s="1"/>
  <c r="C277" i="9"/>
  <c r="C618" i="1"/>
  <c r="C683" i="1"/>
  <c r="AX71" i="1"/>
  <c r="C616" i="1" s="1"/>
  <c r="AT71" i="1"/>
  <c r="C635" i="1"/>
  <c r="C637" i="1"/>
  <c r="C559" i="1"/>
  <c r="C209" i="9"/>
  <c r="D241" i="9"/>
  <c r="BA71" i="1"/>
  <c r="D245" i="9" s="1"/>
  <c r="AB71" i="1"/>
  <c r="C521" i="1" s="1"/>
  <c r="G521" i="1" s="1"/>
  <c r="C49" i="9"/>
  <c r="H117" i="9"/>
  <c r="C694" i="1"/>
  <c r="D149" i="9"/>
  <c r="C697" i="1"/>
  <c r="F241" i="9"/>
  <c r="E145" i="9"/>
  <c r="C273" i="9"/>
  <c r="I49" i="9"/>
  <c r="D53" i="9"/>
  <c r="C504" i="1"/>
  <c r="G504" i="1" s="1"/>
  <c r="C501" i="1"/>
  <c r="G501" i="1" s="1"/>
  <c r="H209" i="9"/>
  <c r="D71" i="1"/>
  <c r="C669" i="1" s="1"/>
  <c r="C676" i="1"/>
  <c r="AH71" i="1"/>
  <c r="C699" i="1" s="1"/>
  <c r="BI71" i="1"/>
  <c r="D369" i="9"/>
  <c r="I177" i="9"/>
  <c r="C17" i="9"/>
  <c r="C524" i="1"/>
  <c r="G524" i="1" s="1"/>
  <c r="C696" i="1"/>
  <c r="C703" i="1"/>
  <c r="D17" i="9"/>
  <c r="I241" i="9"/>
  <c r="C81" i="9"/>
  <c r="C552" i="1"/>
  <c r="I17" i="9"/>
  <c r="C503" i="1"/>
  <c r="G503" i="1" s="1"/>
  <c r="H113" i="9"/>
  <c r="C71" i="1"/>
  <c r="C496" i="1" s="1"/>
  <c r="G496" i="1" s="1"/>
  <c r="E309" i="9"/>
  <c r="BH71" i="1"/>
  <c r="C553" i="1" s="1"/>
  <c r="CE52" i="1"/>
  <c r="E71" i="1"/>
  <c r="C670" i="1" s="1"/>
  <c r="Q71" i="1"/>
  <c r="C510" i="1" s="1"/>
  <c r="G510" i="1" s="1"/>
  <c r="F337" i="9"/>
  <c r="H145" i="9"/>
  <c r="AR71" i="1"/>
  <c r="C337" i="9"/>
  <c r="I113" i="9"/>
  <c r="C241" i="9"/>
  <c r="F273" i="9"/>
  <c r="D81" i="9"/>
  <c r="C556" i="1"/>
  <c r="D49" i="9"/>
  <c r="C567" i="1"/>
  <c r="G337" i="9"/>
  <c r="G273" i="9"/>
  <c r="C571" i="1"/>
  <c r="BC71" i="1"/>
  <c r="C548" i="1" s="1"/>
  <c r="D85" i="9"/>
  <c r="I71" i="1"/>
  <c r="C561" i="1"/>
  <c r="E17" i="9"/>
  <c r="H177" i="9"/>
  <c r="E241" i="9"/>
  <c r="C113" i="9"/>
  <c r="C145" i="9"/>
  <c r="X71" i="1"/>
  <c r="C700" i="1"/>
  <c r="C560" i="1"/>
  <c r="C704" i="1"/>
  <c r="C705" i="1"/>
  <c r="D309" i="9"/>
  <c r="C309" i="9"/>
  <c r="D181" i="9"/>
  <c r="C674" i="1"/>
  <c r="C516" i="1"/>
  <c r="G516" i="1" s="1"/>
  <c r="C515" i="1"/>
  <c r="G515" i="1" s="1"/>
  <c r="C706" i="1"/>
  <c r="D341" i="9"/>
  <c r="C534" i="1"/>
  <c r="G534" i="1" s="1"/>
  <c r="G181" i="9"/>
  <c r="I245" i="9"/>
  <c r="C529" i="1"/>
  <c r="G529" i="1" s="1"/>
  <c r="C707" i="1"/>
  <c r="C622" i="1"/>
  <c r="I309" i="9"/>
  <c r="G341" i="9"/>
  <c r="C680" i="1"/>
  <c r="C520" i="1"/>
  <c r="G520" i="1" s="1"/>
  <c r="C546" i="1"/>
  <c r="G546" i="1" s="1"/>
  <c r="H53" i="9"/>
  <c r="C686" i="1"/>
  <c r="E149" i="9"/>
  <c r="C573" i="1"/>
  <c r="C551" i="1"/>
  <c r="H181" i="9"/>
  <c r="C505" i="1"/>
  <c r="G505" i="1" s="1"/>
  <c r="C514" i="1"/>
  <c r="G514" i="1" s="1"/>
  <c r="C507" i="1"/>
  <c r="G507" i="1" s="1"/>
  <c r="C522" i="1"/>
  <c r="G522" i="1" s="1"/>
  <c r="C630" i="1"/>
  <c r="C526" i="1"/>
  <c r="G526" i="1" s="1"/>
  <c r="C533" i="1"/>
  <c r="G533" i="1" s="1"/>
  <c r="C512" i="1"/>
  <c r="G512" i="1" s="1"/>
  <c r="E85" i="9"/>
  <c r="C684" i="1"/>
  <c r="C528" i="1"/>
  <c r="G528" i="1" s="1"/>
  <c r="E117" i="9"/>
  <c r="E53" i="9"/>
  <c r="C702" i="1"/>
  <c r="C525" i="1"/>
  <c r="G525" i="1" s="1"/>
  <c r="C712" i="1"/>
  <c r="C565" i="1"/>
  <c r="E341" i="9"/>
  <c r="C708" i="1"/>
  <c r="C519" i="1"/>
  <c r="G519" i="1" s="1"/>
  <c r="I149" i="9"/>
  <c r="C540" i="1"/>
  <c r="G540" i="1" s="1"/>
  <c r="D117" i="9"/>
  <c r="C518" i="1"/>
  <c r="G518" i="1" s="1"/>
  <c r="C645" i="1"/>
  <c r="C500" i="1"/>
  <c r="G500" i="1" s="1"/>
  <c r="D373" i="9"/>
  <c r="C631" i="1"/>
  <c r="C558" i="1"/>
  <c r="G21" i="9"/>
  <c r="C566" i="1"/>
  <c r="C574" i="1"/>
  <c r="I277" i="9"/>
  <c r="C542" i="1"/>
  <c r="C550" i="1"/>
  <c r="G550" i="1" s="1"/>
  <c r="C568" i="1"/>
  <c r="F309" i="9"/>
  <c r="C623" i="1"/>
  <c r="C499" i="1"/>
  <c r="G499" i="1" s="1"/>
  <c r="F277" i="9"/>
  <c r="C544" i="1"/>
  <c r="C647" i="1"/>
  <c r="C428" i="1"/>
  <c r="C441" i="1" s="1"/>
  <c r="C671" i="1"/>
  <c r="C614" i="1"/>
  <c r="C617" i="1"/>
  <c r="F117" i="9"/>
  <c r="C341" i="9"/>
  <c r="C541" i="1"/>
  <c r="F213" i="9"/>
  <c r="G53" i="9"/>
  <c r="H149" i="9"/>
  <c r="CE71" i="1"/>
  <c r="I373" i="9" s="1"/>
  <c r="C632" i="1"/>
  <c r="C646" i="1"/>
  <c r="C628" i="1"/>
  <c r="C644" i="1"/>
  <c r="I53" i="9"/>
  <c r="C681" i="1"/>
  <c r="C509" i="1"/>
  <c r="G509" i="1" s="1"/>
  <c r="C547" i="1"/>
  <c r="C545" i="1"/>
  <c r="G545" i="1" s="1"/>
  <c r="F341" i="9"/>
  <c r="I85" i="9"/>
  <c r="D277" i="9"/>
  <c r="C213" i="9"/>
  <c r="C538" i="1"/>
  <c r="G538" i="1" s="1"/>
  <c r="C710" i="1"/>
  <c r="I117" i="9"/>
  <c r="C625" i="1"/>
  <c r="C639" i="1"/>
  <c r="H309" i="9"/>
  <c r="C564" i="1"/>
  <c r="C695" i="1"/>
  <c r="F245" i="9"/>
  <c r="F85" i="9"/>
  <c r="C513" i="1"/>
  <c r="G513" i="1" s="1"/>
  <c r="C685" i="1"/>
  <c r="H511" i="1"/>
  <c r="F511" i="1"/>
  <c r="B496" i="1"/>
  <c r="H496" i="1" s="1"/>
  <c r="F522" i="1"/>
  <c r="F510" i="1"/>
  <c r="F513" i="1"/>
  <c r="H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16" i="1" l="1"/>
  <c r="D21" i="9"/>
  <c r="I369" i="9"/>
  <c r="C668" i="1"/>
  <c r="C527" i="1"/>
  <c r="G527" i="1" s="1"/>
  <c r="C693" i="1"/>
  <c r="G117" i="9"/>
  <c r="C21" i="9"/>
  <c r="H213" i="9"/>
  <c r="F149" i="9"/>
  <c r="C543" i="1"/>
  <c r="D213" i="9"/>
  <c r="C711" i="1"/>
  <c r="C539" i="1"/>
  <c r="G539" i="1" s="1"/>
  <c r="H510" i="1"/>
  <c r="C633" i="1"/>
  <c r="C497" i="1"/>
  <c r="G497" i="1" s="1"/>
  <c r="C636" i="1"/>
  <c r="C715" i="1" s="1"/>
  <c r="C554" i="1"/>
  <c r="E277" i="9"/>
  <c r="C634" i="1"/>
  <c r="C689" i="1"/>
  <c r="C517" i="1"/>
  <c r="C117" i="9"/>
  <c r="I181" i="9"/>
  <c r="C709" i="1"/>
  <c r="C537" i="1"/>
  <c r="G537" i="1" s="1"/>
  <c r="C85" i="9"/>
  <c r="C682" i="1"/>
  <c r="C502" i="1"/>
  <c r="G502" i="1" s="1"/>
  <c r="I21" i="9"/>
  <c r="C498" i="1"/>
  <c r="E21" i="9"/>
  <c r="H514" i="1"/>
  <c r="H518" i="1"/>
  <c r="H534" i="1"/>
  <c r="H520" i="1"/>
  <c r="C716" i="1"/>
  <c r="H512" i="1"/>
  <c r="H526" i="1"/>
  <c r="H522" i="1"/>
  <c r="G544" i="1"/>
  <c r="H544" i="1" s="1"/>
  <c r="D615" i="1"/>
  <c r="H509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G498" i="1"/>
  <c r="H498" i="1"/>
  <c r="G517" i="1"/>
  <c r="H517" i="1"/>
  <c r="D684" i="1"/>
  <c r="D672" i="1"/>
  <c r="D626" i="1"/>
  <c r="D641" i="1"/>
  <c r="D633" i="1"/>
  <c r="D646" i="1"/>
  <c r="D708" i="1"/>
  <c r="D688" i="1"/>
  <c r="D679" i="1"/>
  <c r="D693" i="1"/>
  <c r="D618" i="1"/>
  <c r="D710" i="1"/>
  <c r="D668" i="1"/>
  <c r="D643" i="1"/>
  <c r="D619" i="1"/>
  <c r="D695" i="1"/>
  <c r="D683" i="1"/>
  <c r="D625" i="1"/>
  <c r="D681" i="1"/>
  <c r="D644" i="1"/>
  <c r="D645" i="1"/>
  <c r="D704" i="1"/>
  <c r="D628" i="1"/>
  <c r="D705" i="1"/>
  <c r="D711" i="1"/>
  <c r="D706" i="1"/>
  <c r="D687" i="1"/>
  <c r="D692" i="1"/>
  <c r="D622" i="1"/>
  <c r="D700" i="1"/>
  <c r="D623" i="1"/>
  <c r="D686" i="1"/>
  <c r="D699" i="1"/>
  <c r="D675" i="1"/>
  <c r="D630" i="1"/>
  <c r="D682" i="1"/>
  <c r="D680" i="1"/>
  <c r="D624" i="1"/>
  <c r="D639" i="1"/>
  <c r="D631" i="1"/>
  <c r="D676" i="1"/>
  <c r="D701" i="1"/>
  <c r="D640" i="1"/>
  <c r="D673" i="1"/>
  <c r="D669" i="1"/>
  <c r="D629" i="1"/>
  <c r="D635" i="1"/>
  <c r="D694" i="1"/>
  <c r="D707" i="1"/>
  <c r="D685" i="1"/>
  <c r="D617" i="1"/>
  <c r="D678" i="1"/>
  <c r="D621" i="1"/>
  <c r="D638" i="1"/>
  <c r="D671" i="1"/>
  <c r="D702" i="1"/>
  <c r="D674" i="1"/>
  <c r="D712" i="1"/>
  <c r="D627" i="1"/>
  <c r="D703" i="1"/>
  <c r="D634" i="1"/>
  <c r="D616" i="1"/>
  <c r="D713" i="1"/>
  <c r="D636" i="1"/>
  <c r="D716" i="1"/>
  <c r="D642" i="1"/>
  <c r="D670" i="1"/>
  <c r="D698" i="1"/>
  <c r="D709" i="1"/>
  <c r="D696" i="1"/>
  <c r="D689" i="1"/>
  <c r="D677" i="1"/>
  <c r="D691" i="1"/>
  <c r="D620" i="1"/>
  <c r="D647" i="1"/>
  <c r="D637" i="1"/>
  <c r="D690" i="1"/>
  <c r="D697" i="1"/>
  <c r="D632" i="1"/>
  <c r="D715" i="1" l="1"/>
  <c r="E623" i="1"/>
  <c r="E612" i="1"/>
  <c r="E716" i="1" l="1"/>
  <c r="E708" i="1"/>
  <c r="E682" i="1"/>
  <c r="E685" i="1"/>
  <c r="E638" i="1"/>
  <c r="E704" i="1"/>
  <c r="E686" i="1"/>
  <c r="E632" i="1"/>
  <c r="E703" i="1"/>
  <c r="E645" i="1"/>
  <c r="E711" i="1"/>
  <c r="E627" i="1"/>
  <c r="E635" i="1"/>
  <c r="E626" i="1"/>
  <c r="E681" i="1"/>
  <c r="E669" i="1"/>
  <c r="E673" i="1"/>
  <c r="E694" i="1"/>
  <c r="E692" i="1"/>
  <c r="E699" i="1"/>
  <c r="E710" i="1"/>
  <c r="E691" i="1"/>
  <c r="E670" i="1"/>
  <c r="E642" i="1"/>
  <c r="E712" i="1"/>
  <c r="E713" i="1"/>
  <c r="E683" i="1"/>
  <c r="E679" i="1"/>
  <c r="E695" i="1"/>
  <c r="E690" i="1"/>
  <c r="E634" i="1"/>
  <c r="E706" i="1"/>
  <c r="E693" i="1"/>
  <c r="E697" i="1"/>
  <c r="E643" i="1"/>
  <c r="E684" i="1"/>
  <c r="E688" i="1"/>
  <c r="E687" i="1"/>
  <c r="E636" i="1"/>
  <c r="E639" i="1"/>
  <c r="E625" i="1"/>
  <c r="E676" i="1"/>
  <c r="E700" i="1"/>
  <c r="E680" i="1"/>
  <c r="E631" i="1"/>
  <c r="E624" i="1"/>
  <c r="F624" i="1" s="1"/>
  <c r="F707" i="1" s="1"/>
  <c r="E641" i="1"/>
  <c r="E675" i="1"/>
  <c r="E629" i="1"/>
  <c r="E644" i="1"/>
  <c r="E672" i="1"/>
  <c r="E637" i="1"/>
  <c r="E677" i="1"/>
  <c r="E678" i="1"/>
  <c r="E646" i="1"/>
  <c r="E698" i="1"/>
  <c r="E674" i="1"/>
  <c r="E696" i="1"/>
  <c r="E633" i="1"/>
  <c r="E630" i="1"/>
  <c r="E640" i="1"/>
  <c r="E647" i="1"/>
  <c r="E628" i="1"/>
  <c r="E689" i="1"/>
  <c r="E671" i="1"/>
  <c r="E709" i="1"/>
  <c r="E701" i="1"/>
  <c r="E707" i="1"/>
  <c r="E705" i="1"/>
  <c r="E702" i="1"/>
  <c r="E668" i="1"/>
  <c r="F695" i="1" l="1"/>
  <c r="F639" i="1"/>
  <c r="F683" i="1"/>
  <c r="F674" i="1"/>
  <c r="F630" i="1"/>
  <c r="F673" i="1"/>
  <c r="F644" i="1"/>
  <c r="F629" i="1"/>
  <c r="F694" i="1"/>
  <c r="F705" i="1"/>
  <c r="F691" i="1"/>
  <c r="F637" i="1"/>
  <c r="F712" i="1"/>
  <c r="F647" i="1"/>
  <c r="F692" i="1"/>
  <c r="F713" i="1"/>
  <c r="F702" i="1"/>
  <c r="F642" i="1"/>
  <c r="F690" i="1"/>
  <c r="F704" i="1"/>
  <c r="F643" i="1"/>
  <c r="F684" i="1"/>
  <c r="F703" i="1"/>
  <c r="F711" i="1"/>
  <c r="F641" i="1"/>
  <c r="F696" i="1"/>
  <c r="F678" i="1"/>
  <c r="F628" i="1"/>
  <c r="F625" i="1"/>
  <c r="G625" i="1" s="1"/>
  <c r="F635" i="1"/>
  <c r="F716" i="1"/>
  <c r="F677" i="1"/>
  <c r="F679" i="1"/>
  <c r="F631" i="1"/>
  <c r="F709" i="1"/>
  <c r="F634" i="1"/>
  <c r="F710" i="1"/>
  <c r="F668" i="1"/>
  <c r="F672" i="1"/>
  <c r="F632" i="1"/>
  <c r="F626" i="1"/>
  <c r="F688" i="1"/>
  <c r="F706" i="1"/>
  <c r="F697" i="1"/>
  <c r="F646" i="1"/>
  <c r="F686" i="1"/>
  <c r="F700" i="1"/>
  <c r="F681" i="1"/>
  <c r="F698" i="1"/>
  <c r="F701" i="1"/>
  <c r="F633" i="1"/>
  <c r="F671" i="1"/>
  <c r="F682" i="1"/>
  <c r="F699" i="1"/>
  <c r="F645" i="1"/>
  <c r="F685" i="1"/>
  <c r="F627" i="1"/>
  <c r="F689" i="1"/>
  <c r="F675" i="1"/>
  <c r="F676" i="1"/>
  <c r="F687" i="1"/>
  <c r="F669" i="1"/>
  <c r="F640" i="1"/>
  <c r="F670" i="1"/>
  <c r="F693" i="1"/>
  <c r="F680" i="1"/>
  <c r="F708" i="1"/>
  <c r="F638" i="1"/>
  <c r="F636" i="1"/>
  <c r="E715" i="1"/>
  <c r="F715" i="1" l="1"/>
  <c r="G647" i="1"/>
  <c r="G696" i="1"/>
  <c r="G708" i="1"/>
  <c r="G640" i="1"/>
  <c r="G691" i="1"/>
  <c r="G672" i="1"/>
  <c r="G713" i="1"/>
  <c r="G636" i="1"/>
  <c r="G682" i="1"/>
  <c r="G699" i="1"/>
  <c r="G712" i="1"/>
  <c r="G688" i="1"/>
  <c r="G711" i="1"/>
  <c r="G626" i="1"/>
  <c r="G692" i="1"/>
  <c r="G629" i="1"/>
  <c r="G632" i="1"/>
  <c r="G675" i="1"/>
  <c r="G679" i="1"/>
  <c r="G690" i="1"/>
  <c r="G695" i="1"/>
  <c r="G677" i="1"/>
  <c r="G686" i="1"/>
  <c r="G669" i="1"/>
  <c r="G644" i="1"/>
  <c r="G693" i="1"/>
  <c r="G706" i="1"/>
  <c r="G700" i="1"/>
  <c r="G645" i="1"/>
  <c r="G635" i="1"/>
  <c r="G707" i="1"/>
  <c r="G630" i="1"/>
  <c r="G633" i="1"/>
  <c r="G698" i="1"/>
  <c r="G680" i="1"/>
  <c r="G641" i="1"/>
  <c r="G676" i="1"/>
  <c r="G628" i="1"/>
  <c r="G701" i="1"/>
  <c r="G689" i="1"/>
  <c r="G646" i="1"/>
  <c r="G684" i="1"/>
  <c r="G670" i="1"/>
  <c r="G674" i="1"/>
  <c r="G681" i="1"/>
  <c r="G642" i="1"/>
  <c r="G703" i="1"/>
  <c r="G639" i="1"/>
  <c r="G671" i="1"/>
  <c r="G638" i="1"/>
  <c r="G702" i="1"/>
  <c r="G668" i="1"/>
  <c r="G634" i="1"/>
  <c r="G716" i="1"/>
  <c r="G643" i="1"/>
  <c r="G694" i="1"/>
  <c r="G697" i="1"/>
  <c r="G627" i="1"/>
  <c r="G705" i="1"/>
  <c r="G710" i="1"/>
  <c r="G637" i="1"/>
  <c r="G704" i="1"/>
  <c r="G678" i="1"/>
  <c r="G709" i="1"/>
  <c r="G683" i="1"/>
  <c r="G673" i="1"/>
  <c r="G687" i="1"/>
  <c r="G685" i="1"/>
  <c r="G631" i="1"/>
  <c r="H628" i="1"/>
  <c r="H675" i="1" s="1"/>
  <c r="H681" i="1" l="1"/>
  <c r="H701" i="1"/>
  <c r="H634" i="1"/>
  <c r="H695" i="1"/>
  <c r="H696" i="1"/>
  <c r="H629" i="1"/>
  <c r="I629" i="1" s="1"/>
  <c r="H710" i="1"/>
  <c r="H709" i="1"/>
  <c r="H676" i="1"/>
  <c r="H688" i="1"/>
  <c r="H685" i="1"/>
  <c r="H638" i="1"/>
  <c r="H713" i="1"/>
  <c r="H699" i="1"/>
  <c r="H707" i="1"/>
  <c r="H671" i="1"/>
  <c r="H706" i="1"/>
  <c r="H668" i="1"/>
  <c r="H697" i="1"/>
  <c r="H680" i="1"/>
  <c r="H704" i="1"/>
  <c r="H702" i="1"/>
  <c r="H637" i="1"/>
  <c r="H683" i="1"/>
  <c r="H641" i="1"/>
  <c r="H678" i="1"/>
  <c r="H635" i="1"/>
  <c r="H674" i="1"/>
  <c r="H630" i="1"/>
  <c r="H677" i="1"/>
  <c r="H703" i="1"/>
  <c r="H692" i="1"/>
  <c r="H712" i="1"/>
  <c r="H642" i="1"/>
  <c r="H686" i="1"/>
  <c r="H705" i="1"/>
  <c r="H646" i="1"/>
  <c r="H640" i="1"/>
  <c r="H679" i="1"/>
  <c r="H687" i="1"/>
  <c r="H631" i="1"/>
  <c r="H647" i="1"/>
  <c r="H669" i="1"/>
  <c r="H682" i="1"/>
  <c r="H632" i="1"/>
  <c r="H639" i="1"/>
  <c r="H690" i="1"/>
  <c r="H708" i="1"/>
  <c r="H645" i="1"/>
  <c r="H691" i="1"/>
  <c r="H693" i="1"/>
  <c r="H698" i="1"/>
  <c r="H716" i="1"/>
  <c r="H689" i="1"/>
  <c r="H670" i="1"/>
  <c r="H700" i="1"/>
  <c r="H711" i="1"/>
  <c r="H694" i="1"/>
  <c r="H644" i="1"/>
  <c r="H672" i="1"/>
  <c r="H643" i="1"/>
  <c r="H636" i="1"/>
  <c r="H684" i="1"/>
  <c r="H633" i="1"/>
  <c r="G715" i="1"/>
  <c r="H673" i="1"/>
  <c r="H715" i="1" l="1"/>
  <c r="I685" i="1"/>
  <c r="I690" i="1"/>
  <c r="I639" i="1"/>
  <c r="I638" i="1"/>
  <c r="I696" i="1"/>
  <c r="I680" i="1"/>
  <c r="I713" i="1"/>
  <c r="I678" i="1"/>
  <c r="I692" i="1"/>
  <c r="I640" i="1"/>
  <c r="I697" i="1"/>
  <c r="I674" i="1"/>
  <c r="I702" i="1"/>
  <c r="I642" i="1"/>
  <c r="I693" i="1"/>
  <c r="I683" i="1"/>
  <c r="I699" i="1"/>
  <c r="I688" i="1"/>
  <c r="I701" i="1"/>
  <c r="I632" i="1"/>
  <c r="I703" i="1"/>
  <c r="I687" i="1"/>
  <c r="I671" i="1"/>
  <c r="I707" i="1"/>
  <c r="I647" i="1"/>
  <c r="I709" i="1"/>
  <c r="I712" i="1"/>
  <c r="I689" i="1"/>
  <c r="I673" i="1"/>
  <c r="I681" i="1"/>
  <c r="I634" i="1"/>
  <c r="I704" i="1"/>
  <c r="I646" i="1"/>
  <c r="I686" i="1"/>
  <c r="I635" i="1"/>
  <c r="I695" i="1"/>
  <c r="I633" i="1"/>
  <c r="I630" i="1"/>
  <c r="I641" i="1"/>
  <c r="I684" i="1"/>
  <c r="I708" i="1"/>
  <c r="I700" i="1"/>
  <c r="I698" i="1"/>
  <c r="I668" i="1"/>
  <c r="I710" i="1"/>
  <c r="I637" i="1"/>
  <c r="I677" i="1"/>
  <c r="I694" i="1"/>
  <c r="I711" i="1"/>
  <c r="I631" i="1"/>
  <c r="I643" i="1"/>
  <c r="I669" i="1"/>
  <c r="I636" i="1"/>
  <c r="I675" i="1"/>
  <c r="I672" i="1"/>
  <c r="I679" i="1"/>
  <c r="I706" i="1"/>
  <c r="I705" i="1"/>
  <c r="I716" i="1"/>
  <c r="I644" i="1"/>
  <c r="I676" i="1"/>
  <c r="I645" i="1"/>
  <c r="I691" i="1"/>
  <c r="I682" i="1"/>
  <c r="I670" i="1"/>
  <c r="I715" i="1" l="1"/>
  <c r="J630" i="1"/>
  <c r="J644" i="1" l="1"/>
  <c r="J646" i="1"/>
  <c r="J670" i="1"/>
  <c r="J683" i="1"/>
  <c r="J669" i="1"/>
  <c r="J684" i="1"/>
  <c r="J631" i="1"/>
  <c r="J676" i="1"/>
  <c r="J709" i="1"/>
  <c r="J708" i="1"/>
  <c r="J700" i="1"/>
  <c r="J643" i="1"/>
  <c r="J698" i="1"/>
  <c r="J710" i="1"/>
  <c r="J711" i="1"/>
  <c r="J679" i="1"/>
  <c r="J638" i="1"/>
  <c r="J634" i="1"/>
  <c r="J637" i="1"/>
  <c r="J641" i="1"/>
  <c r="J691" i="1"/>
  <c r="J678" i="1"/>
  <c r="J707" i="1"/>
  <c r="J689" i="1"/>
  <c r="J697" i="1"/>
  <c r="J674" i="1"/>
  <c r="J681" i="1"/>
  <c r="J645" i="1"/>
  <c r="J703" i="1"/>
  <c r="J635" i="1"/>
  <c r="J696" i="1"/>
  <c r="J639" i="1"/>
  <c r="J705" i="1"/>
  <c r="J685" i="1"/>
  <c r="J695" i="1"/>
  <c r="J642" i="1"/>
  <c r="J686" i="1"/>
  <c r="J636" i="1"/>
  <c r="J693" i="1"/>
  <c r="J706" i="1"/>
  <c r="J677" i="1"/>
  <c r="J713" i="1"/>
  <c r="J692" i="1"/>
  <c r="J672" i="1"/>
  <c r="J702" i="1"/>
  <c r="J647" i="1"/>
  <c r="L647" i="1" s="1"/>
  <c r="J682" i="1"/>
  <c r="J632" i="1"/>
  <c r="J633" i="1"/>
  <c r="J701" i="1"/>
  <c r="J699" i="1"/>
  <c r="J716" i="1"/>
  <c r="J668" i="1"/>
  <c r="J712" i="1"/>
  <c r="J688" i="1"/>
  <c r="J673" i="1"/>
  <c r="J680" i="1"/>
  <c r="J675" i="1"/>
  <c r="J704" i="1"/>
  <c r="J640" i="1"/>
  <c r="J694" i="1"/>
  <c r="J671" i="1"/>
  <c r="J687" i="1"/>
  <c r="J690" i="1"/>
  <c r="K644" i="1" l="1"/>
  <c r="K700" i="1" s="1"/>
  <c r="J715" i="1"/>
  <c r="L704" i="1"/>
  <c r="L694" i="1"/>
  <c r="L707" i="1"/>
  <c r="L675" i="1"/>
  <c r="L693" i="1"/>
  <c r="L670" i="1"/>
  <c r="L673" i="1"/>
  <c r="L692" i="1"/>
  <c r="L701" i="1"/>
  <c r="L708" i="1"/>
  <c r="L688" i="1"/>
  <c r="L686" i="1"/>
  <c r="L712" i="1"/>
  <c r="L668" i="1"/>
  <c r="L682" i="1"/>
  <c r="L710" i="1"/>
  <c r="L691" i="1"/>
  <c r="L683" i="1"/>
  <c r="L711" i="1"/>
  <c r="L706" i="1"/>
  <c r="L696" i="1"/>
  <c r="L705" i="1"/>
  <c r="L709" i="1"/>
  <c r="L697" i="1"/>
  <c r="L700" i="1"/>
  <c r="L680" i="1"/>
  <c r="L695" i="1"/>
  <c r="L677" i="1"/>
  <c r="L716" i="1"/>
  <c r="L687" i="1"/>
  <c r="L703" i="1"/>
  <c r="L699" i="1"/>
  <c r="L676" i="1"/>
  <c r="L690" i="1"/>
  <c r="L678" i="1"/>
  <c r="L679" i="1"/>
  <c r="L685" i="1"/>
  <c r="L702" i="1"/>
  <c r="L684" i="1"/>
  <c r="L713" i="1"/>
  <c r="L674" i="1"/>
  <c r="L681" i="1"/>
  <c r="L689" i="1"/>
  <c r="L698" i="1"/>
  <c r="L669" i="1"/>
  <c r="L671" i="1"/>
  <c r="L672" i="1"/>
  <c r="K697" i="1" l="1"/>
  <c r="K689" i="1"/>
  <c r="K709" i="1"/>
  <c r="M709" i="1" s="1"/>
  <c r="K672" i="1"/>
  <c r="M672" i="1" s="1"/>
  <c r="G23" i="9" s="1"/>
  <c r="K708" i="1"/>
  <c r="M708" i="1" s="1"/>
  <c r="H183" i="9" s="1"/>
  <c r="K695" i="1"/>
  <c r="M695" i="1" s="1"/>
  <c r="K701" i="1"/>
  <c r="K703" i="1"/>
  <c r="M703" i="1" s="1"/>
  <c r="K694" i="1"/>
  <c r="M694" i="1" s="1"/>
  <c r="K690" i="1"/>
  <c r="M690" i="1" s="1"/>
  <c r="K711" i="1"/>
  <c r="M711" i="1" s="1"/>
  <c r="K712" i="1"/>
  <c r="M712" i="1" s="1"/>
  <c r="K716" i="1"/>
  <c r="K707" i="1"/>
  <c r="K713" i="1"/>
  <c r="K674" i="1"/>
  <c r="M674" i="1" s="1"/>
  <c r="I23" i="9" s="1"/>
  <c r="K698" i="1"/>
  <c r="M698" i="1" s="1"/>
  <c r="K684" i="1"/>
  <c r="M684" i="1" s="1"/>
  <c r="M689" i="1"/>
  <c r="K692" i="1"/>
  <c r="M692" i="1" s="1"/>
  <c r="K678" i="1"/>
  <c r="M678" i="1" s="1"/>
  <c r="K676" i="1"/>
  <c r="M676" i="1" s="1"/>
  <c r="D55" i="9" s="1"/>
  <c r="K670" i="1"/>
  <c r="M670" i="1" s="1"/>
  <c r="K691" i="1"/>
  <c r="K704" i="1"/>
  <c r="K699" i="1"/>
  <c r="K683" i="1"/>
  <c r="M683" i="1" s="1"/>
  <c r="K693" i="1"/>
  <c r="M693" i="1" s="1"/>
  <c r="G119" i="9" s="1"/>
  <c r="K706" i="1"/>
  <c r="M706" i="1" s="1"/>
  <c r="F183" i="9" s="1"/>
  <c r="K687" i="1"/>
  <c r="M687" i="1" s="1"/>
  <c r="K675" i="1"/>
  <c r="M675" i="1" s="1"/>
  <c r="K696" i="1"/>
  <c r="M696" i="1" s="1"/>
  <c r="K680" i="1"/>
  <c r="M680" i="1" s="1"/>
  <c r="M700" i="1"/>
  <c r="G151" i="9" s="1"/>
  <c r="M691" i="1"/>
  <c r="E119" i="9" s="1"/>
  <c r="M701" i="1"/>
  <c r="M704" i="1"/>
  <c r="D183" i="9" s="1"/>
  <c r="K710" i="1"/>
  <c r="M710" i="1" s="1"/>
  <c r="K688" i="1"/>
  <c r="M688" i="1" s="1"/>
  <c r="M682" i="1"/>
  <c r="C87" i="9" s="1"/>
  <c r="K677" i="1"/>
  <c r="M677" i="1" s="1"/>
  <c r="K681" i="1"/>
  <c r="M681" i="1" s="1"/>
  <c r="K679" i="1"/>
  <c r="M679" i="1" s="1"/>
  <c r="K668" i="1"/>
  <c r="M668" i="1" s="1"/>
  <c r="M707" i="1"/>
  <c r="K702" i="1"/>
  <c r="M702" i="1" s="1"/>
  <c r="K671" i="1"/>
  <c r="M671" i="1" s="1"/>
  <c r="K686" i="1"/>
  <c r="M686" i="1" s="1"/>
  <c r="K685" i="1"/>
  <c r="M685" i="1" s="1"/>
  <c r="K673" i="1"/>
  <c r="M673" i="1" s="1"/>
  <c r="K705" i="1"/>
  <c r="M705" i="1" s="1"/>
  <c r="K669" i="1"/>
  <c r="M669" i="1" s="1"/>
  <c r="K682" i="1"/>
  <c r="M713" i="1"/>
  <c r="M699" i="1"/>
  <c r="M697" i="1"/>
  <c r="D151" i="9" s="1"/>
  <c r="C119" i="9"/>
  <c r="G183" i="9"/>
  <c r="F151" i="9"/>
  <c r="L715" i="1"/>
  <c r="F215" i="9"/>
  <c r="H151" i="9"/>
  <c r="C55" i="9" l="1"/>
  <c r="E215" i="9"/>
  <c r="D23" i="9"/>
  <c r="G55" i="9"/>
  <c r="D119" i="9"/>
  <c r="I119" i="9"/>
  <c r="E87" i="9"/>
  <c r="E23" i="9"/>
  <c r="D215" i="9"/>
  <c r="E183" i="9"/>
  <c r="H119" i="9"/>
  <c r="F87" i="9"/>
  <c r="D87" i="9"/>
  <c r="F55" i="9"/>
  <c r="E55" i="9"/>
  <c r="I87" i="9"/>
  <c r="H55" i="9"/>
  <c r="F119" i="9"/>
  <c r="C183" i="9"/>
  <c r="G87" i="9"/>
  <c r="F23" i="9"/>
  <c r="C215" i="9"/>
  <c r="C151" i="9"/>
  <c r="I151" i="9"/>
  <c r="H23" i="9"/>
  <c r="I183" i="9"/>
  <c r="I55" i="9"/>
  <c r="K715" i="1"/>
  <c r="H87" i="9"/>
  <c r="E151" i="9"/>
  <c r="C23" i="9"/>
  <c r="M715" i="1"/>
</calcChain>
</file>

<file path=xl/sharedStrings.xml><?xml version="1.0" encoding="utf-8"?>
<sst xmlns="http://schemas.openxmlformats.org/spreadsheetml/2006/main" count="4399" uniqueCount="1014">
  <si>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</si>
  <si>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</si>
  <si>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</si>
  <si>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</si>
  <si>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</si>
  <si>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</si>
  <si>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</si>
  <si>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</si>
  <si>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</si>
  <si>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</si>
  <si>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</si>
  <si>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</si>
  <si>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</si>
  <si>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</si>
  <si>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</si>
  <si>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</si>
  <si>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</si>
  <si>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</si>
  <si>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</si>
  <si>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</si>
  <si>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</si>
  <si>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</si>
  <si>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</si>
  <si>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</si>
  <si>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</si>
  <si>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</si>
  <si>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</si>
  <si>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</si>
  <si>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</si>
  <si>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</si>
  <si>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</si>
  <si>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</si>
  <si>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</si>
  <si>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</si>
  <si>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</si>
  <si>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</si>
  <si>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</si>
  <si>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</si>
  <si>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</si>
  <si>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</si>
  <si>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</si>
  <si>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</si>
  <si>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</si>
  <si>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</si>
  <si>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</si>
  <si>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</si>
  <si>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</si>
  <si>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</si>
  <si>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</si>
  <si>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</si>
  <si>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</si>
  <si>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</si>
  <si>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</si>
  <si>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</si>
  <si>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</si>
  <si>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</si>
  <si>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</si>
  <si>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</si>
  <si>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</si>
  <si>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</si>
  <si>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</si>
  <si>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</si>
  <si>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</si>
  <si>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</si>
  <si>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</si>
  <si>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</si>
  <si>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</si>
  <si>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</si>
  <si>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</si>
  <si>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</si>
  <si>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</si>
  <si>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</si>
  <si>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</si>
  <si>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</si>
  <si>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</si>
  <si>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</si>
  <si>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</si>
  <si>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</si>
  <si>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</si>
  <si>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</si>
  <si>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</si>
  <si>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</si>
  <si>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</si>
  <si>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</si>
  <si>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</si>
  <si>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</si>
  <si>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</si>
  <si>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</si>
  <si>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</si>
  <si>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</si>
  <si>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</si>
  <si>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</si>
  <si>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</si>
  <si>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</si>
  <si>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</si>
  <si>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</si>
  <si>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</si>
  <si>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</si>
  <si>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</si>
  <si>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</si>
  <si>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</si>
  <si>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</si>
  <si>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</si>
  <si>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</si>
  <si>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</si>
  <si>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</si>
  <si>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</si>
  <si>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</si>
  <si>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</si>
  <si>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</si>
  <si>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</si>
  <si>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</si>
  <si>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</si>
  <si>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</si>
  <si>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</si>
  <si>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</si>
  <si>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</si>
  <si>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</si>
  <si>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</si>
  <si>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</si>
  <si>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</si>
  <si>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</si>
  <si>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</si>
  <si>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</si>
  <si>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</si>
  <si>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</si>
  <si>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</si>
  <si>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</si>
  <si>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</si>
  <si>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</si>
  <si>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</si>
  <si>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</si>
  <si>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</si>
  <si>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</si>
  <si>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</si>
  <si>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</si>
  <si>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</si>
  <si>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</si>
  <si>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</si>
  <si>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</si>
  <si>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</si>
  <si>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</si>
  <si>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</si>
  <si>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</si>
  <si>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</si>
  <si>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</si>
  <si>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</si>
  <si>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</si>
  <si>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</si>
  <si>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</si>
  <si>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</si>
  <si>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</si>
  <si>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</si>
  <si>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</si>
  <si>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</si>
  <si>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</si>
  <si>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</si>
  <si>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</si>
  <si>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</si>
  <si>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</si>
  <si>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</si>
  <si>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</si>
  <si>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</si>
  <si>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</si>
  <si>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</si>
  <si>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</si>
  <si>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</si>
  <si>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</si>
  <si>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</si>
  <si>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</si>
  <si>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</si>
  <si>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</si>
  <si>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</si>
  <si>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</si>
  <si>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</si>
  <si>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</si>
  <si>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</si>
  <si>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</si>
  <si>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</si>
  <si>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</si>
  <si>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</si>
  <si>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</si>
  <si>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</si>
  <si>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</si>
  <si>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</si>
  <si>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</si>
  <si>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</si>
  <si>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</si>
  <si>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</si>
  <si>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</si>
  <si>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</si>
  <si>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</si>
  <si>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</si>
  <si>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</si>
  <si>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</si>
  <si>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</si>
  <si>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</si>
  <si>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</si>
  <si>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</si>
  <si>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</si>
  <si>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</si>
  <si>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</si>
  <si>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</si>
  <si>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</si>
  <si>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</si>
  <si>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</si>
  <si>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</si>
  <si>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</si>
  <si>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</si>
  <si>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</si>
  <si>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</si>
  <si>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</si>
  <si>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</si>
  <si>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</si>
  <si>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</si>
  <si>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</si>
  <si>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</si>
  <si>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</si>
  <si>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</si>
  <si>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</si>
  <si>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</si>
  <si>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</si>
  <si>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</si>
  <si>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</si>
  <si>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</si>
  <si>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</si>
  <si>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</si>
  <si>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</si>
  <si>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</si>
  <si>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</si>
  <si>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</si>
  <si>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</si>
  <si>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</si>
  <si>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</si>
  <si>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</si>
  <si>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</si>
  <si>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</si>
  <si>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</si>
  <si>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</si>
  <si>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</si>
  <si>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</si>
  <si>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</si>
  <si>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</si>
  <si>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</si>
  <si>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</si>
  <si>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</si>
  <si>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</si>
  <si>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</si>
  <si>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</si>
  <si>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</si>
  <si>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</si>
  <si>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</si>
  <si>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</si>
  <si>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</si>
  <si>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</si>
  <si>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</si>
  <si>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</si>
  <si>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</si>
  <si>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</si>
  <si>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</si>
  <si>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</si>
  <si>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</si>
  <si>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</si>
  <si>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</si>
  <si>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</si>
  <si>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</si>
  <si>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</si>
  <si>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</si>
  <si>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</si>
  <si>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</si>
  <si>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</si>
  <si>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</si>
  <si>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</si>
  <si>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</si>
  <si>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</si>
  <si>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</si>
  <si>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</si>
  <si>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</si>
  <si>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</si>
  <si>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</si>
  <si>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</si>
  <si>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</si>
  <si>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</si>
  <si>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</si>
  <si>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</si>
  <si>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</si>
  <si>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</si>
  <si>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</si>
  <si>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</si>
  <si>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</si>
  <si>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</si>
  <si>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</si>
  <si>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</si>
  <si>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</si>
  <si>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</si>
  <si>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</si>
  <si>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</si>
  <si>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</si>
  <si>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</si>
  <si>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</si>
  <si>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</si>
  <si>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</si>
  <si>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</si>
  <si>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</si>
  <si>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</si>
  <si>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</si>
  <si>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</si>
  <si>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</si>
  <si>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</si>
  <si>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</si>
  <si>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</si>
  <si>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</si>
  <si>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</si>
  <si>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</si>
  <si>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</si>
  <si>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</si>
  <si>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</si>
  <si>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</si>
  <si>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</si>
  <si>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</si>
  <si>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</si>
  <si>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</si>
  <si>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</si>
  <si>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</si>
  <si>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</si>
  <si>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</si>
  <si>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</si>
  <si>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</si>
  <si>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</si>
  <si>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</si>
  <si>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</si>
  <si>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</si>
  <si>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</si>
  <si>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</si>
  <si>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</si>
  <si>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</si>
  <si>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</si>
  <si>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</si>
  <si>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</si>
  <si>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</si>
  <si>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</si>
  <si>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</si>
  <si>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</si>
  <si>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</si>
  <si>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</si>
  <si>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</si>
  <si>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</si>
  <si>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</si>
  <si>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</si>
  <si>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</si>
  <si>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</si>
  <si>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</si>
  <si>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</si>
  <si>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</si>
  <si>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</si>
  <si>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</si>
  <si>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</si>
  <si>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</si>
  <si>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</si>
  <si>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</si>
  <si>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</si>
  <si>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</si>
  <si>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</si>
  <si>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</si>
  <si>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</si>
  <si>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</si>
  <si>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</si>
  <si>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</si>
  <si>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</si>
  <si>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</si>
  <si>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</si>
  <si>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</si>
  <si>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</si>
  <si>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</si>
  <si>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</si>
  <si>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</si>
  <si>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</si>
  <si>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</si>
  <si>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</si>
  <si>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</si>
  <si>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</si>
  <si>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</si>
  <si>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</si>
  <si>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</si>
  <si>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</si>
  <si>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</si>
  <si>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</si>
  <si>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</si>
  <si>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</si>
  <si>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</si>
  <si>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</si>
  <si>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</si>
  <si>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</si>
  <si>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</si>
  <si>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</si>
  <si>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</si>
  <si>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</si>
  <si>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</si>
  <si>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</si>
  <si>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</si>
  <si>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</si>
  <si>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</si>
  <si>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</si>
  <si>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</si>
  <si>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</si>
  <si>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</si>
  <si>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</si>
  <si>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</si>
  <si>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</si>
  <si>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</si>
  <si>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</si>
  <si>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</si>
  <si>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</si>
  <si>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</si>
  <si>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</si>
  <si>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</si>
  <si>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</si>
  <si>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</si>
  <si>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</si>
  <si>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</si>
  <si>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</si>
  <si>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</si>
  <si>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</si>
  <si>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</si>
  <si>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</si>
  <si>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</si>
  <si>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</si>
  <si>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</si>
  <si>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</si>
  <si>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</si>
  <si>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</si>
  <si>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</si>
  <si>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</si>
  <si>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</si>
  <si>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</si>
  <si>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</si>
  <si>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</si>
  <si>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</si>
  <si>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</si>
  <si>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</si>
  <si>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</si>
  <si>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</si>
  <si>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</si>
  <si>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</si>
  <si>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</si>
  <si>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</si>
  <si>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</si>
  <si>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</si>
  <si>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</si>
  <si>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</si>
  <si>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</si>
  <si>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</si>
  <si>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</si>
  <si>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</si>
  <si>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</si>
  <si>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</si>
  <si>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</si>
  <si>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</si>
  <si>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</si>
  <si>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</si>
  <si>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</si>
  <si>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</si>
  <si>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</si>
  <si>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</si>
  <si>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</si>
  <si>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</si>
  <si>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</si>
  <si>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</si>
  <si>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</si>
  <si>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</si>
  <si>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</si>
  <si>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</si>
  <si>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</si>
  <si>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</si>
  <si>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</si>
  <si>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</si>
  <si>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</si>
  <si>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</si>
  <si>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</si>
  <si>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</si>
  <si>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</si>
  <si>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</si>
  <si>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</si>
  <si>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</si>
  <si>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</si>
  <si>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</si>
  <si>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</si>
  <si>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</si>
  <si>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</si>
  <si>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</si>
  <si>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</si>
  <si>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</si>
  <si>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</si>
  <si>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</si>
  <si>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</si>
  <si>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</si>
  <si>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</si>
  <si>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</si>
  <si>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</si>
  <si>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</si>
  <si>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</si>
  <si>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</si>
  <si>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</si>
  <si>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</si>
  <si>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</si>
  <si>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</si>
  <si>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</si>
  <si>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</si>
  <si>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</si>
  <si>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</si>
  <si>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</si>
  <si>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</si>
  <si>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</si>
  <si>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</si>
  <si>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</si>
  <si>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</si>
  <si>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</si>
  <si>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</si>
  <si>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</si>
  <si>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</si>
  <si>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</si>
  <si>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</si>
  <si>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</si>
  <si>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</si>
  <si>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</si>
  <si>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</si>
  <si>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</si>
  <si>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</si>
  <si>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</si>
  <si>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</si>
  <si>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</si>
  <si>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</si>
  <si>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</si>
  <si>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</si>
  <si>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</si>
  <si>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</si>
  <si>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</si>
  <si>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</si>
  <si>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</si>
  <si>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</si>
  <si>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</si>
  <si>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</si>
  <si>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</si>
  <si>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</si>
  <si>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</si>
  <si>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</si>
  <si>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</si>
  <si>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</si>
  <si>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</si>
  <si>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</si>
  <si>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</si>
  <si>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</si>
  <si>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</si>
  <si>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</si>
  <si>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</si>
  <si>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</si>
  <si>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</si>
  <si>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</si>
  <si>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</si>
  <si>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</si>
  <si>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</si>
  <si>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</si>
  <si>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</si>
  <si>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</si>
  <si>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</si>
  <si>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</si>
  <si>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</si>
  <si>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</si>
  <si>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</si>
  <si>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</si>
  <si>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</si>
  <si>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</si>
  <si>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</si>
  <si>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</si>
  <si>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</si>
  <si>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</si>
  <si>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</si>
  <si>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</si>
  <si>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</si>
  <si>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</si>
  <si>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</si>
  <si>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</si>
  <si>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</si>
  <si>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</si>
  <si>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</si>
  <si>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</si>
  <si>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</si>
  <si>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</si>
  <si>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</si>
  <si>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</si>
  <si>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</si>
  <si>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</si>
  <si>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</si>
  <si>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</si>
  <si>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</si>
  <si>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</si>
  <si>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</si>
  <si>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</si>
  <si>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</si>
  <si>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</si>
  <si>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</si>
  <si>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</si>
  <si>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</si>
  <si>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</si>
  <si>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</si>
  <si>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</si>
  <si>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</si>
  <si>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</si>
  <si>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</si>
  <si>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</si>
  <si>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</si>
  <si>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</si>
  <si>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</si>
  <si>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</si>
  <si>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</si>
  <si>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</si>
  <si>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</si>
  <si>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</si>
  <si>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</si>
  <si>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</si>
  <si>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</si>
  <si>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</si>
  <si>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</si>
  <si>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</si>
  <si>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</si>
  <si>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</si>
  <si>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</si>
  <si>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</si>
  <si>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</si>
  <si>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</si>
  <si>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</si>
  <si>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</si>
  <si>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</si>
  <si>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</si>
  <si>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</si>
  <si>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</si>
  <si>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</si>
  <si>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</si>
  <si>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</si>
  <si>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</si>
  <si>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</si>
  <si>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</si>
  <si>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</si>
  <si>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</si>
  <si>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</si>
  <si>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</si>
  <si>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</si>
  <si>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</si>
  <si>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</si>
  <si>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</si>
  <si>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</si>
  <si>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</si>
  <si>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</si>
  <si>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</si>
  <si>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</si>
  <si>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</si>
  <si>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</si>
  <si>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</si>
  <si>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</si>
  <si>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</si>
  <si>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</si>
  <si>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</si>
  <si>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</si>
  <si>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</si>
  <si>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</si>
  <si>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</si>
  <si>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</si>
  <si>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</si>
  <si>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</si>
  <si>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</si>
  <si>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</si>
  <si>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</si>
  <si>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</si>
  <si>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</si>
  <si>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</si>
  <si>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</si>
  <si>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</si>
  <si>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</si>
  <si>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</si>
  <si>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</si>
  <si>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</si>
  <si>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</si>
  <si>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</si>
  <si>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</si>
  <si>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</si>
  <si>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</si>
  <si>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</si>
  <si>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</si>
  <si>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</si>
  <si>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</si>
  <si>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</si>
  <si>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</si>
  <si>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</si>
  <si>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</si>
  <si>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</si>
  <si>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</si>
  <si>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</si>
  <si>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</si>
  <si>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</si>
  <si>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</si>
  <si>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</si>
  <si>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</si>
  <si>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</si>
  <si>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</si>
  <si>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</si>
  <si>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</si>
  <si>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</si>
  <si>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</si>
  <si>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</si>
  <si>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</si>
  <si>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</si>
  <si>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</si>
  <si>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</si>
  <si>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</si>
  <si>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</si>
  <si>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</si>
  <si>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</si>
  <si>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</si>
  <si>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</si>
  <si>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</si>
  <si>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</si>
  <si>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</si>
  <si>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</si>
  <si>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</si>
  <si>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</si>
  <si>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</si>
  <si>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</si>
  <si>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</si>
  <si>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</si>
  <si>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</si>
  <si>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</si>
  <si>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</si>
  <si>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</si>
  <si>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</si>
  <si>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</si>
  <si>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</si>
  <si>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</si>
  <si>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</si>
  <si>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</si>
  <si>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</si>
  <si>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</si>
  <si>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</si>
  <si>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</si>
  <si>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</si>
  <si>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</si>
  <si>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</si>
  <si>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</si>
  <si>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</si>
  <si>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</si>
  <si>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</si>
  <si>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</si>
  <si>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</si>
  <si>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</si>
  <si>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</si>
  <si>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</si>
  <si>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</si>
  <si>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</si>
  <si>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</si>
  <si>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</si>
  <si>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</si>
  <si>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</si>
  <si>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</si>
  <si>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</si>
  <si>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</si>
  <si>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</si>
  <si>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</si>
  <si>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</si>
  <si>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</si>
  <si>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</si>
  <si>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</si>
  <si>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</si>
  <si>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</si>
  <si>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</si>
  <si>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</si>
  <si>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</si>
  <si>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</si>
  <si>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</si>
  <si>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</si>
  <si>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</si>
  <si>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</si>
  <si>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</si>
  <si>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</si>
  <si>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</si>
  <si>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</si>
  <si>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</si>
  <si>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</si>
  <si>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</si>
  <si>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</si>
  <si>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</si>
  <si>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</si>
  <si>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</si>
  <si>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</si>
  <si>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</si>
  <si>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</si>
  <si>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</si>
  <si>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</si>
  <si>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</si>
  <si>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</si>
  <si>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</si>
  <si>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</si>
  <si>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</si>
  <si>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</si>
  <si>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</si>
  <si>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</si>
  <si>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</si>
  <si>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</si>
  <si>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</si>
  <si>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</si>
  <si>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</si>
  <si>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</si>
  <si>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</si>
  <si>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</si>
  <si>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</si>
  <si>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</si>
  <si>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</si>
  <si>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</si>
  <si>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</si>
  <si>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</si>
  <si>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</si>
  <si>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</si>
  <si>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</si>
  <si>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</si>
  <si>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</si>
  <si>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</si>
  <si>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</si>
  <si>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</si>
  <si>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</si>
  <si>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</si>
  <si>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</si>
  <si>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</si>
  <si>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</si>
  <si>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</si>
  <si>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</si>
  <si>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</si>
  <si>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</si>
  <si>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</si>
  <si>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</si>
  <si>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</si>
  <si>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</si>
  <si>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</si>
  <si>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</si>
  <si>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</si>
  <si>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</si>
  <si>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</si>
  <si>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</si>
  <si>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</si>
  <si>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</si>
  <si>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</si>
  <si>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</si>
  <si>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</si>
  <si>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</si>
  <si>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</si>
  <si>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</si>
  <si>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</si>
  <si>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</si>
  <si>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</si>
  <si>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</si>
  <si>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</si>
  <si>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</si>
  <si>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</si>
  <si>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</si>
  <si>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</si>
  <si>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</si>
  <si>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</si>
  <si>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</si>
  <si>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</si>
  <si>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</si>
  <si>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</si>
  <si>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</si>
  <si>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</si>
  <si>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</si>
  <si>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</si>
  <si>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</si>
  <si>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</si>
  <si>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</si>
  <si>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</si>
  <si>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</si>
  <si>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</si>
  <si>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</si>
  <si>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</si>
  <si>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</si>
  <si>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</si>
  <si>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</si>
  <si>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</si>
  <si>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</si>
  <si>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</si>
  <si>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</si>
  <si>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</si>
  <si>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</si>
  <si>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</si>
  <si>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</si>
  <si>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</si>
  <si>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</si>
  <si>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</si>
  <si>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</si>
  <si>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</si>
  <si>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</si>
  <si>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</si>
  <si>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</si>
  <si>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</si>
  <si>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</si>
  <si>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</si>
  <si>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</si>
  <si>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</si>
  <si>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</si>
  <si>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</si>
  <si>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</si>
  <si>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</si>
  <si>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</si>
  <si>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</si>
  <si>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</si>
  <si>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</si>
  <si>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</si>
  <si>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</si>
  <si>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</si>
  <si>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</si>
  <si>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</si>
  <si>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</si>
  <si>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</si>
  <si>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</si>
  <si>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</si>
  <si>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</si>
  <si>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</si>
  <si>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</si>
  <si>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</si>
  <si>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</si>
  <si>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</si>
  <si>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</si>
  <si>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</si>
  <si>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</si>
  <si>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</si>
  <si>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</si>
  <si>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</si>
  <si>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</si>
  <si>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</si>
  <si>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</si>
  <si>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</si>
  <si>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</si>
  <si>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</si>
  <si>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</si>
  <si>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</si>
  <si>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</si>
  <si>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</si>
  <si>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</si>
  <si>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</si>
  <si>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</si>
  <si>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</si>
  <si>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</si>
  <si>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</si>
  <si>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</si>
  <si>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</si>
  <si>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</si>
  <si>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</si>
  <si>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</si>
  <si>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</si>
  <si>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</si>
  <si>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</si>
  <si>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</si>
  <si>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</si>
  <si>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</si>
  <si>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</si>
  <si>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</si>
  <si>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</si>
  <si>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</si>
  <si>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</si>
  <si>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</si>
  <si>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</si>
  <si>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</si>
  <si>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</si>
  <si>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</si>
  <si>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</si>
  <si>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</si>
  <si>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</si>
  <si>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</si>
  <si>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</si>
  <si>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</si>
  <si>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</si>
  <si>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</si>
  <si>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</si>
  <si>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</si>
  <si>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</si>
  <si>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</si>
  <si>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</si>
  <si>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</si>
  <si>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</si>
  <si>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</si>
  <si>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</si>
  <si>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</si>
  <si>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</si>
  <si>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</si>
  <si>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</si>
  <si>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</si>
  <si>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</si>
  <si>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</si>
  <si>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</si>
  <si>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</si>
  <si>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</si>
  <si>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</si>
  <si>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</si>
  <si>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</si>
  <si>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</si>
  <si>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</si>
  <si>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</si>
  <si>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020</t>
  </si>
  <si>
    <t>Kaiser Permanente Capitol Hill Campus</t>
  </si>
  <si>
    <t>201 16th Ave E</t>
  </si>
  <si>
    <t>Seattle, WA 98112</t>
  </si>
  <si>
    <t>King</t>
  </si>
  <si>
    <t>Susan Mullaney</t>
  </si>
  <si>
    <t>Karen Schartman</t>
  </si>
  <si>
    <t>Greg Adams</t>
  </si>
  <si>
    <t>206-326-3000</t>
  </si>
  <si>
    <t>206-326-2785</t>
  </si>
  <si>
    <t>Kimberly 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</si>
</sst>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indexed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7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9" fontId="16" fillId="0" borderId="1" xfId="3" quotePrefix="1" applyNumberFormat="1" applyFont="1" applyBorder="1" applyProtection="1">
      <protection locked="0"/>
    </xf>
    <xf numFmtId="37" fontId="16" fillId="0" borderId="1" xfId="0" quotePrefix="1" applyNumberFormat="1" applyFont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PlanBudget\DSF\Clinical\Hospital\Multi-Specialty\Routine%20Reports\DOH%20Reporting\DOH%202019\WF\Hospital%20Activity_WashingtonStateDOH%20report%20working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Instructions-John Askew"/>
      <sheetName val="Instructions"/>
      <sheetName val="Draft Report (formula driven)"/>
      <sheetName val="RECON"/>
      <sheetName val="2009 Report (reference only)"/>
      <sheetName val="2008 Report (reference only)"/>
      <sheetName val="2012 Report-Ref only"/>
      <sheetName val="CHUR"/>
      <sheetName val="Sq Ft"/>
      <sheetName val="Units of Measurement"/>
      <sheetName val="Meal Stats"/>
      <sheetName val="Dry Laundry Weight"/>
      <sheetName val="Revenue"/>
      <sheetName val="Expenses (Essbase based)"/>
      <sheetName val="Essbase Pivot Source"/>
      <sheetName val="Essbase Pivot Source (2)"/>
      <sheetName val="Essbase FTE Query"/>
      <sheetName val="Essbase FTE Query New"/>
      <sheetName val="Essbase $ Query"/>
      <sheetName val="Essbase $ Query New"/>
      <sheetName val="Map - DOH Categories New"/>
      <sheetName val="Map - Natural Class New"/>
      <sheetName val="Map - Natural Class"/>
      <sheetName val="Map - GHC Structure"/>
      <sheetName val="Map - GHC Structure New"/>
      <sheetName val="Map - DOH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A8" t="str">
            <v>6070 Acute Care Salaries &amp; Wages</v>
          </cell>
          <cell r="B8" t="str">
            <v>Salaries &amp; Wages</v>
          </cell>
          <cell r="C8" t="str">
            <v>Salaries &amp; Wages</v>
          </cell>
          <cell r="D8" t="str">
            <v>6070 Acute Care</v>
          </cell>
          <cell r="E8">
            <v>2197683.4700000002</v>
          </cell>
          <cell r="F8">
            <v>25.20833</v>
          </cell>
        </row>
        <row r="9">
          <cell r="A9" t="str">
            <v>7020 Surgical Services Salaries &amp; Wages</v>
          </cell>
          <cell r="B9" t="str">
            <v>Salaries &amp; Wages</v>
          </cell>
          <cell r="C9" t="str">
            <v>Salaries &amp; Wages</v>
          </cell>
          <cell r="D9" t="str">
            <v>7020 Surgical Services</v>
          </cell>
          <cell r="E9">
            <v>2772139.9499999997</v>
          </cell>
          <cell r="F9">
            <v>33.414169999999999</v>
          </cell>
        </row>
        <row r="10">
          <cell r="A10" t="str">
            <v>7030 Recovery Room Salaries &amp; Wages</v>
          </cell>
          <cell r="B10" t="str">
            <v>Salaries &amp; Wages</v>
          </cell>
          <cell r="C10" t="str">
            <v>Salaries &amp; Wages</v>
          </cell>
          <cell r="D10" t="str">
            <v>7030 Recovery Room</v>
          </cell>
          <cell r="E10">
            <v>2065822.6600000001</v>
          </cell>
          <cell r="F10">
            <v>21.90333</v>
          </cell>
        </row>
        <row r="11">
          <cell r="A11" t="str">
            <v>7040 Anesthesiology  Salaries &amp; Wages</v>
          </cell>
          <cell r="B11" t="str">
            <v>Salaries &amp; Wages</v>
          </cell>
          <cell r="C11" t="str">
            <v>Salaries &amp; Wages</v>
          </cell>
          <cell r="D11" t="str">
            <v xml:space="preserve">7040 Anesthesiology </v>
          </cell>
          <cell r="E11">
            <v>3084012.71</v>
          </cell>
          <cell r="F11">
            <v>20.61834</v>
          </cell>
        </row>
        <row r="12">
          <cell r="A12" t="str">
            <v>7050 Central Services Salaries &amp; Wages</v>
          </cell>
          <cell r="B12" t="str">
            <v>Salaries &amp; Wages</v>
          </cell>
          <cell r="C12" t="str">
            <v>Salaries &amp; Wages</v>
          </cell>
          <cell r="D12" t="str">
            <v>7050 Central Services</v>
          </cell>
          <cell r="E12">
            <v>627330.66</v>
          </cell>
          <cell r="F12">
            <v>11.81334</v>
          </cell>
        </row>
        <row r="13">
          <cell r="A13" t="str">
            <v>7070 Laboratory Salaries &amp; Wages</v>
          </cell>
          <cell r="B13" t="str">
            <v>Salaries &amp; Wages</v>
          </cell>
          <cell r="C13" t="str">
            <v>Salaries &amp; Wages</v>
          </cell>
          <cell r="D13" t="str">
            <v>7070 Laboratory</v>
          </cell>
          <cell r="E13">
            <v>2561542.1</v>
          </cell>
          <cell r="F13">
            <v>34.29083</v>
          </cell>
        </row>
        <row r="14">
          <cell r="A14" t="str">
            <v>7120 Magnetic Res Imaging Salaries &amp; Wages</v>
          </cell>
          <cell r="B14" t="str">
            <v>Salaries &amp; Wages</v>
          </cell>
          <cell r="C14" t="str">
            <v>Salaries &amp; Wages</v>
          </cell>
          <cell r="D14" t="str">
            <v>7120 Magnetic Res Imaging</v>
          </cell>
          <cell r="E14">
            <v>509187.15</v>
          </cell>
          <cell r="F14">
            <v>4.4541700000000004</v>
          </cell>
        </row>
        <row r="15">
          <cell r="A15" t="str">
            <v>7130 CT Scanning Salaries &amp; Wages</v>
          </cell>
          <cell r="B15" t="str">
            <v>Salaries &amp; Wages</v>
          </cell>
          <cell r="C15" t="str">
            <v>Salaries &amp; Wages</v>
          </cell>
          <cell r="D15" t="str">
            <v>7130 CT Scanning</v>
          </cell>
          <cell r="E15">
            <v>537346.97000000009</v>
          </cell>
          <cell r="F15">
            <v>5.2383300000000004</v>
          </cell>
        </row>
        <row r="16">
          <cell r="A16" t="str">
            <v>7140 Radiology - Diagnostic Salaries &amp; Wages</v>
          </cell>
          <cell r="B16" t="str">
            <v>Salaries &amp; Wages</v>
          </cell>
          <cell r="C16" t="str">
            <v>Salaries &amp; Wages</v>
          </cell>
          <cell r="D16" t="str">
            <v>7140 Radiology - Diagnostic</v>
          </cell>
          <cell r="E16">
            <v>3133023.5700000003</v>
          </cell>
          <cell r="F16">
            <v>35.444169999999993</v>
          </cell>
        </row>
        <row r="17">
          <cell r="A17" t="str">
            <v>7160 Nuclear Medicine Salaries &amp; Wages</v>
          </cell>
          <cell r="B17" t="str">
            <v>Salaries &amp; Wages</v>
          </cell>
          <cell r="C17" t="str">
            <v>Salaries &amp; Wages</v>
          </cell>
          <cell r="D17" t="str">
            <v>7160 Nuclear Medicine</v>
          </cell>
          <cell r="E17">
            <v>283786.88</v>
          </cell>
          <cell r="F17">
            <v>2.1974999999999998</v>
          </cell>
        </row>
        <row r="18">
          <cell r="A18" t="str">
            <v>7180 Respiratory Therapy Salaries &amp; Wages</v>
          </cell>
          <cell r="B18" t="str">
            <v>Salaries &amp; Wages</v>
          </cell>
          <cell r="C18" t="str">
            <v>Salaries &amp; Wages</v>
          </cell>
          <cell r="D18" t="str">
            <v>7180 Respiratory Therapy</v>
          </cell>
          <cell r="E18">
            <v>422875.38</v>
          </cell>
          <cell r="F18">
            <v>4.5233299999999996</v>
          </cell>
        </row>
        <row r="19">
          <cell r="A19" t="str">
            <v>7230 Emergency Room Salaries &amp; Wages</v>
          </cell>
          <cell r="B19" t="str">
            <v>Salaries &amp; Wages</v>
          </cell>
          <cell r="C19" t="str">
            <v>Salaries &amp; Wages</v>
          </cell>
          <cell r="D19" t="str">
            <v>7230 Emergency Room</v>
          </cell>
          <cell r="E19">
            <v>4325243.3000000007</v>
          </cell>
          <cell r="F19">
            <v>46.824169999999995</v>
          </cell>
        </row>
        <row r="20">
          <cell r="A20" t="str">
            <v>7350 Observation Unit Salaries &amp; Wages</v>
          </cell>
          <cell r="B20" t="str">
            <v>Salaries &amp; Wages</v>
          </cell>
          <cell r="C20" t="str">
            <v>Salaries &amp; Wages</v>
          </cell>
          <cell r="D20" t="str">
            <v>7350 Observation Unit</v>
          </cell>
          <cell r="E20">
            <v>254791.32</v>
          </cell>
          <cell r="F20">
            <v>2.3016700000000001</v>
          </cell>
        </row>
        <row r="21">
          <cell r="A21" t="str">
            <v>8320 Dietary  Salaries &amp; Wages</v>
          </cell>
          <cell r="B21" t="str">
            <v>Salaries &amp; Wages</v>
          </cell>
          <cell r="C21" t="str">
            <v>Salaries &amp; Wages</v>
          </cell>
          <cell r="D21" t="str">
            <v xml:space="preserve">8320 Dietary </v>
          </cell>
          <cell r="E21">
            <v>300450.53000000003</v>
          </cell>
          <cell r="F21">
            <v>5.3550000000000004</v>
          </cell>
        </row>
        <row r="22">
          <cell r="A22" t="str">
            <v>8610 Hospital Administration Salaries &amp; Wages</v>
          </cell>
          <cell r="B22" t="str">
            <v>Salaries &amp; Wages</v>
          </cell>
          <cell r="C22" t="str">
            <v>Salaries &amp; Wages</v>
          </cell>
          <cell r="D22" t="str">
            <v>8610 Hospital Administration</v>
          </cell>
          <cell r="E22">
            <v>285176.27</v>
          </cell>
          <cell r="F22">
            <v>2.9992083333333328</v>
          </cell>
        </row>
        <row r="23">
          <cell r="A23" t="str">
            <v>8620 Employee Health Salaries &amp; Wages</v>
          </cell>
          <cell r="B23" t="str">
            <v>Salaries &amp; Wages</v>
          </cell>
          <cell r="C23" t="str">
            <v>Salaries &amp; Wages</v>
          </cell>
          <cell r="D23" t="str">
            <v>8620 Employee Health</v>
          </cell>
          <cell r="E23">
            <v>701366.76</v>
          </cell>
          <cell r="F23">
            <v>7.2674900000000004</v>
          </cell>
        </row>
        <row r="24">
          <cell r="A24" t="str">
            <v>8690 Medical Records Salaries &amp; Wages</v>
          </cell>
          <cell r="B24" t="str">
            <v>Salaries &amp; Wages</v>
          </cell>
          <cell r="C24" t="str">
            <v>Salaries &amp; Wages</v>
          </cell>
          <cell r="D24" t="str">
            <v>8690 Medical Records</v>
          </cell>
          <cell r="E24">
            <v>159648.54999999999</v>
          </cell>
          <cell r="F24">
            <v>3.0016699999999998</v>
          </cell>
        </row>
        <row r="25">
          <cell r="A25" t="str">
            <v>N/A - Gift Shop Salaries &amp; Wages</v>
          </cell>
          <cell r="B25" t="str">
            <v>Salaries &amp; Wages</v>
          </cell>
          <cell r="C25" t="str">
            <v>Salaries &amp; Wages</v>
          </cell>
          <cell r="D25" t="str">
            <v>N/A - Gift Shop</v>
          </cell>
          <cell r="E25">
            <v>44377.65</v>
          </cell>
          <cell r="F25">
            <v>0.74917</v>
          </cell>
        </row>
        <row r="26">
          <cell r="A26" t="str">
            <v>6070 Acute Care Employee benefits</v>
          </cell>
          <cell r="B26" t="str">
            <v>Employee benefits</v>
          </cell>
          <cell r="C26" t="str">
            <v>Employee benefits</v>
          </cell>
          <cell r="D26" t="str">
            <v>6070 Acute Care</v>
          </cell>
          <cell r="E26">
            <v>957790.34155400004</v>
          </cell>
        </row>
        <row r="27">
          <cell r="A27" t="str">
            <v>7020 Surgical Services Employee benefits</v>
          </cell>
          <cell r="B27" t="str">
            <v>Employee benefits</v>
          </cell>
          <cell r="C27" t="str">
            <v>Employee benefits</v>
          </cell>
          <cell r="D27" t="str">
            <v>7020 Surgical Services</v>
          </cell>
          <cell r="E27">
            <v>1207859.96</v>
          </cell>
        </row>
        <row r="28">
          <cell r="A28" t="str">
            <v>7030 Recovery Room Employee benefits</v>
          </cell>
          <cell r="B28" t="str">
            <v>Employee benefits</v>
          </cell>
          <cell r="C28" t="str">
            <v>Employee benefits</v>
          </cell>
          <cell r="D28" t="str">
            <v>7030 Recovery Room</v>
          </cell>
          <cell r="E28">
            <v>901417.71</v>
          </cell>
        </row>
        <row r="29">
          <cell r="A29" t="str">
            <v>7040 Anesthesiology  Employee benefits</v>
          </cell>
          <cell r="B29" t="str">
            <v>Employee benefits</v>
          </cell>
          <cell r="C29" t="str">
            <v>Employee benefits</v>
          </cell>
          <cell r="D29" t="str">
            <v xml:space="preserve">7040 Anesthesiology </v>
          </cell>
          <cell r="E29">
            <v>1342994.22</v>
          </cell>
        </row>
        <row r="30">
          <cell r="A30" t="str">
            <v>7050 Central Services Employee benefits</v>
          </cell>
          <cell r="B30" t="str">
            <v>Employee benefits</v>
          </cell>
          <cell r="C30" t="str">
            <v>Employee benefits</v>
          </cell>
          <cell r="D30" t="str">
            <v>7050 Central Services</v>
          </cell>
          <cell r="E30">
            <v>271227.03999999998</v>
          </cell>
        </row>
        <row r="31">
          <cell r="A31" t="str">
            <v>7070 Laboratory Employee benefits</v>
          </cell>
          <cell r="B31" t="str">
            <v>Employee benefits</v>
          </cell>
          <cell r="C31" t="str">
            <v>Employee benefits</v>
          </cell>
          <cell r="D31" t="str">
            <v>7070 Laboratory</v>
          </cell>
          <cell r="E31">
            <v>1115626.46</v>
          </cell>
        </row>
        <row r="32">
          <cell r="A32" t="str">
            <v>7120 Magnetic Res Imaging Employee benefits</v>
          </cell>
          <cell r="B32" t="str">
            <v>Employee benefits</v>
          </cell>
          <cell r="C32" t="str">
            <v>Employee benefits</v>
          </cell>
          <cell r="D32" t="str">
            <v>7120 Magnetic Res Imaging</v>
          </cell>
          <cell r="E32">
            <v>221770.27</v>
          </cell>
        </row>
        <row r="33">
          <cell r="A33" t="str">
            <v>7130 CT Scanning Employee benefits</v>
          </cell>
          <cell r="B33" t="str">
            <v>Employee benefits</v>
          </cell>
          <cell r="C33" t="str">
            <v>Employee benefits</v>
          </cell>
          <cell r="D33" t="str">
            <v>7130 CT Scanning</v>
          </cell>
          <cell r="E33">
            <v>234053.18</v>
          </cell>
        </row>
        <row r="34">
          <cell r="A34" t="str">
            <v>7140 Radiology - Diagnostic Employee benefits</v>
          </cell>
          <cell r="B34" t="str">
            <v>Employee benefits</v>
          </cell>
          <cell r="C34" t="str">
            <v>Employee benefits</v>
          </cell>
          <cell r="D34" t="str">
            <v>7140 Radiology - Diagnostic</v>
          </cell>
          <cell r="E34">
            <v>1361069.81</v>
          </cell>
        </row>
        <row r="35">
          <cell r="A35" t="str">
            <v>7160 Nuclear Medicine Employee benefits</v>
          </cell>
          <cell r="B35" t="str">
            <v>Employee benefits</v>
          </cell>
          <cell r="C35" t="str">
            <v>Employee benefits</v>
          </cell>
          <cell r="D35" t="str">
            <v>7160 Nuclear Medicine</v>
          </cell>
          <cell r="E35">
            <v>121320.94</v>
          </cell>
        </row>
        <row r="36">
          <cell r="A36" t="str">
            <v>7180 Respiratory Therapy Employee benefits</v>
          </cell>
          <cell r="B36" t="str">
            <v>Employee benefits</v>
          </cell>
          <cell r="C36" t="str">
            <v>Employee benefits</v>
          </cell>
          <cell r="D36" t="str">
            <v>7180 Respiratory Therapy</v>
          </cell>
          <cell r="E36">
            <v>184669.67844600001</v>
          </cell>
        </row>
        <row r="37">
          <cell r="A37" t="str">
            <v>7230 Emergency Room Employee benefits</v>
          </cell>
          <cell r="B37" t="str">
            <v>Employee benefits</v>
          </cell>
          <cell r="C37" t="str">
            <v>Employee benefits</v>
          </cell>
          <cell r="D37" t="str">
            <v>7230 Emergency Room</v>
          </cell>
          <cell r="E37">
            <v>1894883.6</v>
          </cell>
        </row>
        <row r="38">
          <cell r="A38" t="str">
            <v>7350 Observation Unit Employee benefits</v>
          </cell>
          <cell r="B38" t="str">
            <v>Employee benefits</v>
          </cell>
          <cell r="C38" t="str">
            <v>Employee benefits</v>
          </cell>
          <cell r="D38" t="str">
            <v>7350 Observation Unit</v>
          </cell>
          <cell r="E38">
            <v>111262.79</v>
          </cell>
        </row>
        <row r="39">
          <cell r="A39" t="str">
            <v>8320 Dietary  Employee benefits</v>
          </cell>
          <cell r="B39" t="str">
            <v>Employee benefits</v>
          </cell>
          <cell r="C39" t="str">
            <v>Employee benefits</v>
          </cell>
          <cell r="D39" t="str">
            <v xml:space="preserve">8320 Dietary </v>
          </cell>
          <cell r="E39">
            <v>131194.57999999999</v>
          </cell>
        </row>
        <row r="40">
          <cell r="A40" t="str">
            <v>8610 Hospital Administration Employee benefits</v>
          </cell>
          <cell r="B40" t="str">
            <v>Employee benefits</v>
          </cell>
          <cell r="C40" t="str">
            <v>Employee benefits</v>
          </cell>
          <cell r="D40" t="str">
            <v>8610 Hospital Administration</v>
          </cell>
          <cell r="E40">
            <v>124536.477109</v>
          </cell>
        </row>
        <row r="41">
          <cell r="A41" t="str">
            <v>8620 Employee Health Employee benefits</v>
          </cell>
          <cell r="B41" t="str">
            <v>Employee benefits</v>
          </cell>
          <cell r="C41" t="str">
            <v>Employee benefits</v>
          </cell>
          <cell r="D41" t="str">
            <v>8620 Employee Health</v>
          </cell>
          <cell r="E41">
            <v>306273.7</v>
          </cell>
        </row>
        <row r="42">
          <cell r="A42" t="str">
            <v>8690 Medical Records Employee benefits</v>
          </cell>
          <cell r="B42" t="str">
            <v>Employee benefits</v>
          </cell>
          <cell r="C42" t="str">
            <v>Employee benefits</v>
          </cell>
          <cell r="D42" t="str">
            <v>8690 Medical Records</v>
          </cell>
          <cell r="E42">
            <v>69522.600000000006</v>
          </cell>
        </row>
        <row r="43">
          <cell r="A43" t="str">
            <v>N/A - Gift Shop Employee benefits</v>
          </cell>
          <cell r="B43" t="str">
            <v>Employee benefits</v>
          </cell>
          <cell r="C43" t="str">
            <v>Employee benefits</v>
          </cell>
          <cell r="D43" t="str">
            <v>N/A - Gift Shop</v>
          </cell>
          <cell r="E43">
            <v>19379.7</v>
          </cell>
        </row>
        <row r="44">
          <cell r="A44" t="str">
            <v>6070 Acute Care Supplies</v>
          </cell>
          <cell r="B44" t="str">
            <v>Supplies</v>
          </cell>
          <cell r="C44" t="str">
            <v>Supplies</v>
          </cell>
          <cell r="D44" t="str">
            <v>6070 Acute Care</v>
          </cell>
          <cell r="E44">
            <v>118757.58000000003</v>
          </cell>
        </row>
        <row r="45">
          <cell r="A45" t="str">
            <v>7020 Surgical Services Supplies</v>
          </cell>
          <cell r="B45" t="str">
            <v>Supplies</v>
          </cell>
          <cell r="C45" t="str">
            <v>Supplies</v>
          </cell>
          <cell r="D45" t="str">
            <v>7020 Surgical Services</v>
          </cell>
          <cell r="E45">
            <v>7935664.2199999979</v>
          </cell>
        </row>
        <row r="46">
          <cell r="A46" t="str">
            <v>7030 Recovery Room Supplies</v>
          </cell>
          <cell r="B46" t="str">
            <v>Supplies</v>
          </cell>
          <cell r="C46" t="str">
            <v>Supplies</v>
          </cell>
          <cell r="D46" t="str">
            <v>7030 Recovery Room</v>
          </cell>
          <cell r="E46">
            <v>204150.17</v>
          </cell>
        </row>
        <row r="47">
          <cell r="A47" t="str">
            <v>7040 Anesthesiology  Supplies</v>
          </cell>
          <cell r="B47" t="str">
            <v>Supplies</v>
          </cell>
          <cell r="C47" t="str">
            <v>Supplies</v>
          </cell>
          <cell r="D47" t="str">
            <v xml:space="preserve">7040 Anesthesiology </v>
          </cell>
          <cell r="E47">
            <v>343929.74000000011</v>
          </cell>
        </row>
        <row r="48">
          <cell r="A48" t="str">
            <v>7050 Central Services Supplies</v>
          </cell>
          <cell r="B48" t="str">
            <v>Supplies</v>
          </cell>
          <cell r="C48" t="str">
            <v>Supplies</v>
          </cell>
          <cell r="D48" t="str">
            <v>7050 Central Services</v>
          </cell>
          <cell r="E48">
            <v>238615.26</v>
          </cell>
        </row>
        <row r="49">
          <cell r="A49" t="str">
            <v>7070 Laboratory Supplies</v>
          </cell>
          <cell r="B49" t="str">
            <v>Supplies</v>
          </cell>
          <cell r="C49" t="str">
            <v>Supplies</v>
          </cell>
          <cell r="D49" t="str">
            <v>7070 Laboratory</v>
          </cell>
          <cell r="E49">
            <v>1720440.83</v>
          </cell>
        </row>
        <row r="50">
          <cell r="A50" t="str">
            <v>7120 Magnetic Res Imaging Supplies</v>
          </cell>
          <cell r="B50" t="str">
            <v>Supplies</v>
          </cell>
          <cell r="C50" t="str">
            <v>Supplies</v>
          </cell>
          <cell r="D50" t="str">
            <v>7120 Magnetic Res Imaging</v>
          </cell>
          <cell r="E50">
            <v>53799.529999999992</v>
          </cell>
        </row>
        <row r="51">
          <cell r="A51" t="str">
            <v>7130 CT Scanning Supplies</v>
          </cell>
          <cell r="B51" t="str">
            <v>Supplies</v>
          </cell>
          <cell r="C51" t="str">
            <v>Supplies</v>
          </cell>
          <cell r="D51" t="str">
            <v>7130 CT Scanning</v>
          </cell>
          <cell r="E51">
            <v>218882.69999999998</v>
          </cell>
        </row>
        <row r="52">
          <cell r="A52" t="str">
            <v>7140 Radiology - Diagnostic Supplies</v>
          </cell>
          <cell r="B52" t="str">
            <v>Supplies</v>
          </cell>
          <cell r="C52" t="str">
            <v>Supplies</v>
          </cell>
          <cell r="D52" t="str">
            <v>7140 Radiology - Diagnostic</v>
          </cell>
          <cell r="E52">
            <v>1208610.1399999992</v>
          </cell>
        </row>
        <row r="53">
          <cell r="A53" t="str">
            <v>7160 Nuclear Medicine Supplies</v>
          </cell>
          <cell r="B53" t="str">
            <v>Supplies</v>
          </cell>
          <cell r="C53" t="str">
            <v>Supplies</v>
          </cell>
          <cell r="D53" t="str">
            <v>7160 Nuclear Medicine</v>
          </cell>
          <cell r="E53">
            <v>802604.58000000007</v>
          </cell>
        </row>
        <row r="54">
          <cell r="A54" t="str">
            <v>7170 Pharmacy Supplies</v>
          </cell>
          <cell r="B54" t="str">
            <v>Supplies</v>
          </cell>
          <cell r="C54" t="str">
            <v>Supplies</v>
          </cell>
          <cell r="D54" t="str">
            <v>7170 Pharmacy</v>
          </cell>
          <cell r="E54">
            <v>477290.91</v>
          </cell>
        </row>
        <row r="55">
          <cell r="A55" t="str">
            <v>7180 Respiratory Therapy Supplies</v>
          </cell>
          <cell r="B55" t="str">
            <v>Supplies</v>
          </cell>
          <cell r="C55" t="str">
            <v>Supplies</v>
          </cell>
          <cell r="D55" t="str">
            <v>7180 Respiratory Therapy</v>
          </cell>
          <cell r="E55">
            <v>41986.86</v>
          </cell>
        </row>
        <row r="56">
          <cell r="A56" t="str">
            <v>7230 Emergency Room Supplies</v>
          </cell>
          <cell r="B56" t="str">
            <v>Supplies</v>
          </cell>
          <cell r="C56" t="str">
            <v>Supplies</v>
          </cell>
          <cell r="D56" t="str">
            <v>7230 Emergency Room</v>
          </cell>
          <cell r="E56">
            <v>684677.40999999992</v>
          </cell>
        </row>
        <row r="57">
          <cell r="A57" t="str">
            <v>7350 Observation Unit Supplies</v>
          </cell>
          <cell r="B57" t="str">
            <v>Supplies</v>
          </cell>
          <cell r="C57" t="str">
            <v>Supplies</v>
          </cell>
          <cell r="D57" t="str">
            <v>7350 Observation Unit</v>
          </cell>
          <cell r="E57">
            <v>6576.99</v>
          </cell>
        </row>
        <row r="58">
          <cell r="A58" t="str">
            <v>8320 Dietary  Supplies</v>
          </cell>
          <cell r="B58" t="str">
            <v>Supplies</v>
          </cell>
          <cell r="C58" t="str">
            <v>Supplies</v>
          </cell>
          <cell r="D58" t="str">
            <v xml:space="preserve">8320 Dietary </v>
          </cell>
          <cell r="E58">
            <v>116751.98</v>
          </cell>
        </row>
        <row r="59">
          <cell r="A59" t="str">
            <v>8620 Employee Health Supplies</v>
          </cell>
          <cell r="B59" t="str">
            <v>Supplies</v>
          </cell>
          <cell r="C59" t="str">
            <v>Supplies</v>
          </cell>
          <cell r="D59" t="str">
            <v>8620 Employee Health</v>
          </cell>
          <cell r="E59">
            <v>15252.769999999999</v>
          </cell>
        </row>
        <row r="60">
          <cell r="A60" t="str">
            <v>8690 Medical Records Supplies</v>
          </cell>
          <cell r="B60" t="str">
            <v>Supplies</v>
          </cell>
          <cell r="C60" t="str">
            <v>Supplies</v>
          </cell>
          <cell r="D60" t="str">
            <v>8690 Medical Records</v>
          </cell>
          <cell r="E60">
            <v>10861.58</v>
          </cell>
        </row>
        <row r="61">
          <cell r="A61" t="str">
            <v>N/A - Gift Shop Supplies</v>
          </cell>
          <cell r="B61" t="str">
            <v>Supplies</v>
          </cell>
          <cell r="C61" t="str">
            <v>Supplies</v>
          </cell>
          <cell r="D61" t="str">
            <v>N/A - Gift Shop</v>
          </cell>
          <cell r="E61">
            <v>61733.279999999999</v>
          </cell>
        </row>
        <row r="62">
          <cell r="A62" t="str">
            <v>6070 Acute Care Purch. Serv. - Utilities</v>
          </cell>
          <cell r="B62" t="str">
            <v>Purch. Serv. - Utilities</v>
          </cell>
          <cell r="C62" t="str">
            <v>Purch. Serv. - Utilities</v>
          </cell>
          <cell r="D62" t="str">
            <v>6070 Acute Care</v>
          </cell>
          <cell r="E62">
            <v>1084.6299999999999</v>
          </cell>
        </row>
        <row r="63">
          <cell r="A63" t="str">
            <v>7020 Surgical Services Purch. Serv. - Utilities</v>
          </cell>
          <cell r="B63" t="str">
            <v>Purch. Serv. - Utilities</v>
          </cell>
          <cell r="C63" t="str">
            <v>Purch. Serv. - Utilities</v>
          </cell>
          <cell r="D63" t="str">
            <v>7020 Surgical Services</v>
          </cell>
          <cell r="E63">
            <v>75196.94</v>
          </cell>
        </row>
        <row r="64">
          <cell r="A64" t="str">
            <v>7030 Recovery Room Purch. Serv. - Utilities</v>
          </cell>
          <cell r="B64" t="str">
            <v>Purch. Serv. - Utilities</v>
          </cell>
          <cell r="C64" t="str">
            <v>Purch. Serv. - Utilities</v>
          </cell>
          <cell r="D64" t="str">
            <v>7030 Recovery Room</v>
          </cell>
          <cell r="E64">
            <v>431.78</v>
          </cell>
        </row>
        <row r="65">
          <cell r="A65" t="str">
            <v>7040 Anesthesiology  Purch. Serv. - Utilities</v>
          </cell>
          <cell r="B65" t="str">
            <v>Purch. Serv. - Utilities</v>
          </cell>
          <cell r="C65" t="str">
            <v>Purch. Serv. - Utilities</v>
          </cell>
          <cell r="D65" t="str">
            <v xml:space="preserve">7040 Anesthesiology </v>
          </cell>
          <cell r="E65">
            <v>1829.1200000000001</v>
          </cell>
        </row>
        <row r="66">
          <cell r="A66" t="str">
            <v>7050 Central Services Purch. Serv. - Utilities</v>
          </cell>
          <cell r="B66" t="str">
            <v>Purch. Serv. - Utilities</v>
          </cell>
          <cell r="C66" t="str">
            <v>Purch. Serv. - Utilities</v>
          </cell>
          <cell r="D66" t="str">
            <v>7050 Central Services</v>
          </cell>
          <cell r="E66">
            <v>1293.44</v>
          </cell>
        </row>
        <row r="67">
          <cell r="A67" t="str">
            <v>7070 Laboratory Purch. Serv. - Utilities</v>
          </cell>
          <cell r="B67" t="str">
            <v>Purch. Serv. - Utilities</v>
          </cell>
          <cell r="C67" t="str">
            <v>Purch. Serv. - Utilities</v>
          </cell>
          <cell r="D67" t="str">
            <v>7070 Laboratory</v>
          </cell>
          <cell r="E67">
            <v>26373.72</v>
          </cell>
        </row>
        <row r="68">
          <cell r="A68" t="str">
            <v>7120 Magnetic Res Imaging Purch. Serv. - Utilities</v>
          </cell>
          <cell r="B68" t="str">
            <v>Purch. Serv. - Utilities</v>
          </cell>
          <cell r="C68" t="str">
            <v>Purch. Serv. - Utilities</v>
          </cell>
          <cell r="D68" t="str">
            <v>7120 Magnetic Res Imaging</v>
          </cell>
          <cell r="E68">
            <v>318.47000000000003</v>
          </cell>
        </row>
        <row r="69">
          <cell r="A69" t="str">
            <v>7130 CT Scanning Purch. Serv. - Utilities</v>
          </cell>
          <cell r="B69" t="str">
            <v>Purch. Serv. - Utilities</v>
          </cell>
          <cell r="C69" t="str">
            <v>Purch. Serv. - Utilities</v>
          </cell>
          <cell r="D69" t="str">
            <v>7130 CT Scanning</v>
          </cell>
          <cell r="E69">
            <v>1169.4100000000001</v>
          </cell>
        </row>
        <row r="70">
          <cell r="A70" t="str">
            <v>7140 Radiology - Diagnostic Purch. Serv. - Utilities</v>
          </cell>
          <cell r="B70" t="str">
            <v>Purch. Serv. - Utilities</v>
          </cell>
          <cell r="C70" t="str">
            <v>Purch. Serv. - Utilities</v>
          </cell>
          <cell r="D70" t="str">
            <v>7140 Radiology - Diagnostic</v>
          </cell>
          <cell r="E70">
            <v>1906.5</v>
          </cell>
        </row>
        <row r="71">
          <cell r="A71" t="str">
            <v>7170 Pharmacy Purch. Serv. - Utilities</v>
          </cell>
          <cell r="B71" t="str">
            <v>Purch. Serv. - Utilities</v>
          </cell>
          <cell r="C71" t="str">
            <v>Purch. Serv. - Utilities</v>
          </cell>
          <cell r="D71" t="str">
            <v>7170 Pharmacy</v>
          </cell>
          <cell r="E71">
            <v>1634.18</v>
          </cell>
        </row>
        <row r="72">
          <cell r="A72" t="str">
            <v>7230 Emergency Room Purch. Serv. - Utilities</v>
          </cell>
          <cell r="B72" t="str">
            <v>Purch. Serv. - Utilities</v>
          </cell>
          <cell r="C72" t="str">
            <v>Purch. Serv. - Utilities</v>
          </cell>
          <cell r="D72" t="str">
            <v>7230 Emergency Room</v>
          </cell>
          <cell r="E72">
            <v>4167.21</v>
          </cell>
        </row>
        <row r="73">
          <cell r="A73" t="str">
            <v>8320 Dietary  Purch. Serv. - Utilities</v>
          </cell>
          <cell r="B73" t="str">
            <v>Purch. Serv. - Utilities</v>
          </cell>
          <cell r="C73" t="str">
            <v>Purch. Serv. - Utilities</v>
          </cell>
          <cell r="D73" t="str">
            <v xml:space="preserve">8320 Dietary </v>
          </cell>
          <cell r="E73">
            <v>559.64</v>
          </cell>
        </row>
        <row r="74">
          <cell r="A74" t="str">
            <v>8620 Employee Health Purch. Serv. - Utilities</v>
          </cell>
          <cell r="B74" t="str">
            <v>Purch. Serv. - Utilities</v>
          </cell>
          <cell r="C74" t="str">
            <v>Purch. Serv. - Utilities</v>
          </cell>
          <cell r="D74" t="str">
            <v>8620 Employee Health</v>
          </cell>
          <cell r="E74">
            <v>356.07</v>
          </cell>
        </row>
        <row r="75">
          <cell r="A75" t="str">
            <v>6070 Acute Care Purch. Serv. - Other</v>
          </cell>
          <cell r="B75" t="str">
            <v>Purch. Serv. - Other</v>
          </cell>
          <cell r="C75" t="str">
            <v>Purch. Serv. - Other</v>
          </cell>
          <cell r="D75" t="str">
            <v>6070 Acute Care</v>
          </cell>
          <cell r="E75">
            <v>471280.24000000005</v>
          </cell>
        </row>
        <row r="76">
          <cell r="A76" t="str">
            <v>7020 Surgical Services Purch. Serv. - Other</v>
          </cell>
          <cell r="B76" t="str">
            <v>Purch. Serv. - Other</v>
          </cell>
          <cell r="C76" t="str">
            <v>Purch. Serv. - Other</v>
          </cell>
          <cell r="D76" t="str">
            <v>7020 Surgical Services</v>
          </cell>
          <cell r="E76">
            <v>733360.59</v>
          </cell>
        </row>
        <row r="77">
          <cell r="A77" t="str">
            <v>7030 Recovery Room Purch. Serv. - Other</v>
          </cell>
          <cell r="B77" t="str">
            <v>Purch. Serv. - Other</v>
          </cell>
          <cell r="C77" t="str">
            <v>Purch. Serv. - Other</v>
          </cell>
          <cell r="D77" t="str">
            <v>7030 Recovery Room</v>
          </cell>
          <cell r="E77">
            <v>5843.2</v>
          </cell>
        </row>
        <row r="78">
          <cell r="A78" t="str">
            <v>7040 Anesthesiology  Purch. Serv. - Other</v>
          </cell>
          <cell r="B78" t="str">
            <v>Purch. Serv. - Other</v>
          </cell>
          <cell r="C78" t="str">
            <v>Purch. Serv. - Other</v>
          </cell>
          <cell r="D78" t="str">
            <v xml:space="preserve">7040 Anesthesiology </v>
          </cell>
          <cell r="E78">
            <v>105701.59</v>
          </cell>
        </row>
        <row r="79">
          <cell r="A79" t="str">
            <v>7050 Central Services Purch. Serv. - Other</v>
          </cell>
          <cell r="B79" t="str">
            <v>Purch. Serv. - Other</v>
          </cell>
          <cell r="C79" t="str">
            <v>Purch. Serv. - Other</v>
          </cell>
          <cell r="D79" t="str">
            <v>7050 Central Services</v>
          </cell>
          <cell r="E79">
            <v>424001.80000000005</v>
          </cell>
        </row>
        <row r="80">
          <cell r="A80" t="str">
            <v>7070 Laboratory Purch. Serv. - Other</v>
          </cell>
          <cell r="B80" t="str">
            <v>Purch. Serv. - Other</v>
          </cell>
          <cell r="C80" t="str">
            <v>Purch. Serv. - Other</v>
          </cell>
          <cell r="D80" t="str">
            <v>7070 Laboratory</v>
          </cell>
          <cell r="E80">
            <v>2256614.9300000002</v>
          </cell>
        </row>
        <row r="81">
          <cell r="A81" t="str">
            <v>7120 Magnetic Res Imaging Purch. Serv. - Other</v>
          </cell>
          <cell r="B81" t="str">
            <v>Purch. Serv. - Other</v>
          </cell>
          <cell r="C81" t="str">
            <v>Purch. Serv. - Other</v>
          </cell>
          <cell r="D81" t="str">
            <v>7120 Magnetic Res Imaging</v>
          </cell>
          <cell r="E81">
            <v>56370.14</v>
          </cell>
        </row>
        <row r="82">
          <cell r="A82" t="str">
            <v>7130 CT Scanning Purch. Serv. - Other</v>
          </cell>
          <cell r="B82" t="str">
            <v>Purch. Serv. - Other</v>
          </cell>
          <cell r="C82" t="str">
            <v>Purch. Serv. - Other</v>
          </cell>
          <cell r="D82" t="str">
            <v>7130 CT Scanning</v>
          </cell>
          <cell r="E82">
            <v>113503.08</v>
          </cell>
        </row>
        <row r="83">
          <cell r="A83" t="str">
            <v>7140 Radiology - Diagnostic Purch. Serv. - Other</v>
          </cell>
          <cell r="B83" t="str">
            <v>Purch. Serv. - Other</v>
          </cell>
          <cell r="C83" t="str">
            <v>Purch. Serv. - Other</v>
          </cell>
          <cell r="D83" t="str">
            <v>7140 Radiology - Diagnostic</v>
          </cell>
          <cell r="E83">
            <v>753087.3</v>
          </cell>
        </row>
        <row r="84">
          <cell r="A84" t="str">
            <v>7160 Nuclear Medicine Purch. Serv. - Other</v>
          </cell>
          <cell r="B84" t="str">
            <v>Purch. Serv. - Other</v>
          </cell>
          <cell r="C84" t="str">
            <v>Purch. Serv. - Other</v>
          </cell>
          <cell r="D84" t="str">
            <v>7160 Nuclear Medicine</v>
          </cell>
          <cell r="E84">
            <v>15959.03</v>
          </cell>
        </row>
        <row r="85">
          <cell r="A85" t="str">
            <v>7170 Pharmacy Purch. Serv. - Other</v>
          </cell>
          <cell r="B85" t="str">
            <v>Purch. Serv. - Other</v>
          </cell>
          <cell r="C85" t="str">
            <v>Purch. Serv. - Other</v>
          </cell>
          <cell r="D85" t="str">
            <v>7170 Pharmacy</v>
          </cell>
          <cell r="E85">
            <v>3104.4300000000003</v>
          </cell>
        </row>
        <row r="86">
          <cell r="A86" t="str">
            <v>7180 Respiratory Therapy Purch. Serv. - Other</v>
          </cell>
          <cell r="B86" t="str">
            <v>Purch. Serv. - Other</v>
          </cell>
          <cell r="C86" t="str">
            <v>Purch. Serv. - Other</v>
          </cell>
          <cell r="D86" t="str">
            <v>7180 Respiratory Therapy</v>
          </cell>
          <cell r="E86">
            <v>62151.360000000001</v>
          </cell>
        </row>
        <row r="87">
          <cell r="A87" t="str">
            <v>7230 Emergency Room Purch. Serv. - Other</v>
          </cell>
          <cell r="B87" t="str">
            <v>Purch. Serv. - Other</v>
          </cell>
          <cell r="C87" t="str">
            <v>Purch. Serv. - Other</v>
          </cell>
          <cell r="D87" t="str">
            <v>7230 Emergency Room</v>
          </cell>
          <cell r="E87">
            <v>279066.88</v>
          </cell>
        </row>
        <row r="88">
          <cell r="A88" t="str">
            <v>8320 Dietary  Purch. Serv. - Other</v>
          </cell>
          <cell r="B88" t="str">
            <v>Purch. Serv. - Other</v>
          </cell>
          <cell r="C88" t="str">
            <v>Purch. Serv. - Other</v>
          </cell>
          <cell r="D88" t="str">
            <v xml:space="preserve">8320 Dietary </v>
          </cell>
          <cell r="E88">
            <v>56971.25</v>
          </cell>
        </row>
        <row r="89">
          <cell r="A89" t="str">
            <v>8620 Employee Health Purch. Serv. - Other</v>
          </cell>
          <cell r="B89" t="str">
            <v>Purch. Serv. - Other</v>
          </cell>
          <cell r="C89" t="str">
            <v>Purch. Serv. - Other</v>
          </cell>
          <cell r="D89" t="str">
            <v>8620 Employee Health</v>
          </cell>
          <cell r="E89">
            <v>50722.64</v>
          </cell>
        </row>
        <row r="90">
          <cell r="A90" t="str">
            <v>8690 Medical Records Purch. Serv. - Other</v>
          </cell>
          <cell r="B90" t="str">
            <v>Purch. Serv. - Other</v>
          </cell>
          <cell r="C90" t="str">
            <v>Purch. Serv. - Other</v>
          </cell>
          <cell r="D90" t="str">
            <v>8690 Medical Records</v>
          </cell>
          <cell r="E90">
            <v>397.52</v>
          </cell>
        </row>
        <row r="91">
          <cell r="A91" t="str">
            <v>N/A - Gift Shop Purch. Serv. - Other</v>
          </cell>
          <cell r="B91" t="str">
            <v>Purch. Serv. - Other</v>
          </cell>
          <cell r="C91" t="str">
            <v>Purch. Serv. - Other</v>
          </cell>
          <cell r="D91" t="str">
            <v>N/A - Gift Shop</v>
          </cell>
          <cell r="E91">
            <v>448.21</v>
          </cell>
        </row>
        <row r="92">
          <cell r="A92" t="str">
            <v>6070 Acute Care Depreciation</v>
          </cell>
          <cell r="B92" t="str">
            <v>Depreciation</v>
          </cell>
          <cell r="C92" t="str">
            <v>Depreciation</v>
          </cell>
          <cell r="D92" t="str">
            <v>6070 Acute Care</v>
          </cell>
          <cell r="E92">
            <v>34120.57</v>
          </cell>
        </row>
        <row r="93">
          <cell r="A93" t="str">
            <v>7020 Surgical Services Depreciation</v>
          </cell>
          <cell r="B93" t="str">
            <v>Depreciation</v>
          </cell>
          <cell r="C93" t="str">
            <v>Depreciation</v>
          </cell>
          <cell r="D93" t="str">
            <v>7020 Surgical Services</v>
          </cell>
          <cell r="E93">
            <v>496190.68</v>
          </cell>
        </row>
        <row r="94">
          <cell r="A94" t="str">
            <v>7030 Recovery Room Depreciation</v>
          </cell>
          <cell r="B94" t="str">
            <v>Depreciation</v>
          </cell>
          <cell r="C94" t="str">
            <v>Depreciation</v>
          </cell>
          <cell r="D94" t="str">
            <v>7030 Recovery Room</v>
          </cell>
          <cell r="E94">
            <v>34641.120000000003</v>
          </cell>
        </row>
        <row r="95">
          <cell r="A95" t="str">
            <v>7040 Anesthesiology  Depreciation</v>
          </cell>
          <cell r="B95" t="str">
            <v>Depreciation</v>
          </cell>
          <cell r="C95" t="str">
            <v>Depreciation</v>
          </cell>
          <cell r="D95" t="str">
            <v xml:space="preserve">7040 Anesthesiology </v>
          </cell>
          <cell r="E95">
            <v>49163.079999999994</v>
          </cell>
        </row>
        <row r="96">
          <cell r="A96" t="str">
            <v>7050 Central Services Depreciation</v>
          </cell>
          <cell r="B96" t="str">
            <v>Depreciation</v>
          </cell>
          <cell r="C96" t="str">
            <v>Depreciation</v>
          </cell>
          <cell r="D96" t="str">
            <v>7050 Central Services</v>
          </cell>
          <cell r="E96">
            <v>16161.41</v>
          </cell>
        </row>
        <row r="97">
          <cell r="A97" t="str">
            <v>7070 Laboratory Depreciation</v>
          </cell>
          <cell r="B97" t="str">
            <v>Depreciation</v>
          </cell>
          <cell r="C97" t="str">
            <v>Depreciation</v>
          </cell>
          <cell r="D97" t="str">
            <v>7070 Laboratory</v>
          </cell>
          <cell r="E97">
            <v>63422.85</v>
          </cell>
        </row>
        <row r="98">
          <cell r="A98" t="str">
            <v>7120 Magnetic Res Imaging Depreciation</v>
          </cell>
          <cell r="B98" t="str">
            <v>Depreciation</v>
          </cell>
          <cell r="C98" t="str">
            <v>Depreciation</v>
          </cell>
          <cell r="D98" t="str">
            <v>7120 Magnetic Res Imaging</v>
          </cell>
          <cell r="E98">
            <v>7777.11</v>
          </cell>
        </row>
        <row r="99">
          <cell r="A99" t="str">
            <v>7140 Radiology - Diagnostic Depreciation</v>
          </cell>
          <cell r="B99" t="str">
            <v>Depreciation</v>
          </cell>
          <cell r="C99" t="str">
            <v>Depreciation</v>
          </cell>
          <cell r="D99" t="str">
            <v>7140 Radiology - Diagnostic</v>
          </cell>
          <cell r="E99">
            <v>243227.81</v>
          </cell>
        </row>
        <row r="100">
          <cell r="A100" t="str">
            <v>7160 Nuclear Medicine Depreciation</v>
          </cell>
          <cell r="B100" t="str">
            <v>Depreciation</v>
          </cell>
          <cell r="C100" t="str">
            <v>Depreciation</v>
          </cell>
          <cell r="D100" t="str">
            <v>7160 Nuclear Medicine</v>
          </cell>
          <cell r="E100">
            <v>3006.3900000000003</v>
          </cell>
        </row>
        <row r="101">
          <cell r="A101" t="str">
            <v>7170 Pharmacy Depreciation</v>
          </cell>
          <cell r="B101" t="str">
            <v>Depreciation</v>
          </cell>
          <cell r="C101" t="str">
            <v>Depreciation</v>
          </cell>
          <cell r="D101" t="str">
            <v>7170 Pharmacy</v>
          </cell>
          <cell r="E101">
            <v>160</v>
          </cell>
        </row>
        <row r="102">
          <cell r="A102" t="str">
            <v>7230 Emergency Room Depreciation</v>
          </cell>
          <cell r="B102" t="str">
            <v>Depreciation</v>
          </cell>
          <cell r="C102" t="str">
            <v>Depreciation</v>
          </cell>
          <cell r="D102" t="str">
            <v>7230 Emergency Room</v>
          </cell>
          <cell r="E102">
            <v>53257.45</v>
          </cell>
        </row>
        <row r="103">
          <cell r="A103" t="str">
            <v>8320 Dietary  Depreciation</v>
          </cell>
          <cell r="B103" t="str">
            <v>Depreciation</v>
          </cell>
          <cell r="C103" t="str">
            <v>Depreciation</v>
          </cell>
          <cell r="D103" t="str">
            <v xml:space="preserve">8320 Dietary </v>
          </cell>
          <cell r="E103">
            <v>7524.1100000000006</v>
          </cell>
        </row>
        <row r="104">
          <cell r="A104" t="str">
            <v>7020 Surgical Services Lease/Rental</v>
          </cell>
          <cell r="B104" t="str">
            <v>Lease/Rental</v>
          </cell>
          <cell r="C104" t="str">
            <v>Lease/Rental</v>
          </cell>
          <cell r="D104" t="str">
            <v>7020 Surgical Services</v>
          </cell>
          <cell r="E104">
            <v>31049.67</v>
          </cell>
        </row>
        <row r="105">
          <cell r="A105" t="str">
            <v>7040 Anesthesiology  Lease/Rental</v>
          </cell>
          <cell r="B105" t="str">
            <v>Lease/Rental</v>
          </cell>
          <cell r="C105" t="str">
            <v>Lease/Rental</v>
          </cell>
          <cell r="D105" t="str">
            <v xml:space="preserve">7040 Anesthesiology </v>
          </cell>
          <cell r="E105">
            <v>10425.14</v>
          </cell>
        </row>
        <row r="106">
          <cell r="A106" t="str">
            <v>6070 Acute Care Other Direct Expenses</v>
          </cell>
          <cell r="B106" t="str">
            <v>Other Direct Expenses</v>
          </cell>
          <cell r="C106" t="str">
            <v>Other Direct Expenses</v>
          </cell>
          <cell r="D106" t="str">
            <v>6070 Acute Care</v>
          </cell>
          <cell r="E106">
            <v>24892.439999999995</v>
          </cell>
        </row>
        <row r="107">
          <cell r="A107" t="str">
            <v>7020 Surgical Services Other Direct Expenses</v>
          </cell>
          <cell r="B107" t="str">
            <v>Other Direct Expenses</v>
          </cell>
          <cell r="C107" t="str">
            <v>Other Direct Expenses</v>
          </cell>
          <cell r="D107" t="str">
            <v>7020 Surgical Services</v>
          </cell>
          <cell r="E107">
            <v>377239.08999999991</v>
          </cell>
        </row>
        <row r="108">
          <cell r="A108" t="str">
            <v>7030 Recovery Room Other Direct Expenses</v>
          </cell>
          <cell r="B108" t="str">
            <v>Other Direct Expenses</v>
          </cell>
          <cell r="C108" t="str">
            <v>Other Direct Expenses</v>
          </cell>
          <cell r="D108" t="str">
            <v>7030 Recovery Room</v>
          </cell>
          <cell r="E108">
            <v>12670.279999999999</v>
          </cell>
        </row>
        <row r="109">
          <cell r="A109" t="str">
            <v>7040 Anesthesiology  Other Direct Expenses</v>
          </cell>
          <cell r="B109" t="str">
            <v>Other Direct Expenses</v>
          </cell>
          <cell r="C109" t="str">
            <v>Other Direct Expenses</v>
          </cell>
          <cell r="D109" t="str">
            <v xml:space="preserve">7040 Anesthesiology </v>
          </cell>
          <cell r="E109">
            <v>44421.060000000012</v>
          </cell>
        </row>
        <row r="110">
          <cell r="A110" t="str">
            <v>7050 Central Services Other Direct Expenses</v>
          </cell>
          <cell r="B110" t="str">
            <v>Other Direct Expenses</v>
          </cell>
          <cell r="C110" t="str">
            <v>Other Direct Expenses</v>
          </cell>
          <cell r="D110" t="str">
            <v>7050 Central Services</v>
          </cell>
          <cell r="E110">
            <v>90663.62</v>
          </cell>
        </row>
        <row r="111">
          <cell r="A111" t="str">
            <v>7070 Laboratory Other Direct Expenses</v>
          </cell>
          <cell r="B111" t="str">
            <v>Other Direct Expenses</v>
          </cell>
          <cell r="C111" t="str">
            <v>Other Direct Expenses</v>
          </cell>
          <cell r="D111" t="str">
            <v>7070 Laboratory</v>
          </cell>
          <cell r="E111">
            <v>124404.56000000001</v>
          </cell>
        </row>
        <row r="112">
          <cell r="A112" t="str">
            <v>7120 Magnetic Res Imaging Other Direct Expenses</v>
          </cell>
          <cell r="B112" t="str">
            <v>Other Direct Expenses</v>
          </cell>
          <cell r="C112" t="str">
            <v>Other Direct Expenses</v>
          </cell>
          <cell r="D112" t="str">
            <v>7120 Magnetic Res Imaging</v>
          </cell>
          <cell r="E112">
            <v>5194.12</v>
          </cell>
        </row>
        <row r="113">
          <cell r="A113" t="str">
            <v>7130 CT Scanning Other Direct Expenses</v>
          </cell>
          <cell r="B113" t="str">
            <v>Other Direct Expenses</v>
          </cell>
          <cell r="C113" t="str">
            <v>Other Direct Expenses</v>
          </cell>
          <cell r="D113" t="str">
            <v>7130 CT Scanning</v>
          </cell>
          <cell r="E113">
            <v>8186.7199999999993</v>
          </cell>
        </row>
        <row r="114">
          <cell r="A114" t="str">
            <v>7140 Radiology - Diagnostic Other Direct Expenses</v>
          </cell>
          <cell r="B114" t="str">
            <v>Other Direct Expenses</v>
          </cell>
          <cell r="C114" t="str">
            <v>Other Direct Expenses</v>
          </cell>
          <cell r="D114" t="str">
            <v>7140 Radiology - Diagnostic</v>
          </cell>
          <cell r="E114">
            <v>51209.990000000005</v>
          </cell>
        </row>
        <row r="115">
          <cell r="A115" t="str">
            <v>7160 Nuclear Medicine Other Direct Expenses</v>
          </cell>
          <cell r="B115" t="str">
            <v>Other Direct Expenses</v>
          </cell>
          <cell r="C115" t="str">
            <v>Other Direct Expenses</v>
          </cell>
          <cell r="D115" t="str">
            <v>7160 Nuclear Medicine</v>
          </cell>
          <cell r="E115">
            <v>25624.48</v>
          </cell>
        </row>
        <row r="116">
          <cell r="A116" t="str">
            <v>7170 Pharmacy Other Direct Expenses</v>
          </cell>
          <cell r="B116" t="str">
            <v>Other Direct Expenses</v>
          </cell>
          <cell r="C116" t="str">
            <v>Other Direct Expenses</v>
          </cell>
          <cell r="D116" t="str">
            <v>7170 Pharmacy</v>
          </cell>
          <cell r="E116">
            <v>14037.929999999998</v>
          </cell>
        </row>
        <row r="117">
          <cell r="A117" t="str">
            <v>7230 Emergency Room Other Direct Expenses</v>
          </cell>
          <cell r="B117" t="str">
            <v>Other Direct Expenses</v>
          </cell>
          <cell r="C117" t="str">
            <v>Other Direct Expenses</v>
          </cell>
          <cell r="D117" t="str">
            <v>7230 Emergency Room</v>
          </cell>
          <cell r="E117">
            <v>62323.780000000006</v>
          </cell>
        </row>
        <row r="118">
          <cell r="A118" t="str">
            <v>7350 Observation Unit Other Direct Expenses</v>
          </cell>
          <cell r="B118" t="str">
            <v>Other Direct Expenses</v>
          </cell>
          <cell r="C118" t="str">
            <v>Other Direct Expenses</v>
          </cell>
          <cell r="D118" t="str">
            <v>7350 Observation Unit</v>
          </cell>
          <cell r="E118">
            <v>1247</v>
          </cell>
        </row>
        <row r="119">
          <cell r="A119" t="str">
            <v>8320 Dietary  Other Direct Expenses</v>
          </cell>
          <cell r="B119" t="str">
            <v>Other Direct Expenses</v>
          </cell>
          <cell r="C119" t="str">
            <v>Other Direct Expenses</v>
          </cell>
          <cell r="D119" t="str">
            <v xml:space="preserve">8320 Dietary </v>
          </cell>
          <cell r="E119">
            <v>5789.58</v>
          </cell>
        </row>
        <row r="120">
          <cell r="A120" t="str">
            <v>8620 Employee Health Other Direct Expenses</v>
          </cell>
          <cell r="B120" t="str">
            <v>Other Direct Expenses</v>
          </cell>
          <cell r="C120" t="str">
            <v>Other Direct Expenses</v>
          </cell>
          <cell r="D120" t="str">
            <v>8620 Employee Health</v>
          </cell>
          <cell r="E120">
            <v>4820.21</v>
          </cell>
        </row>
        <row r="121">
          <cell r="A121" t="str">
            <v>8690 Medical Records Other Direct Expenses</v>
          </cell>
          <cell r="B121" t="str">
            <v>Other Direct Expenses</v>
          </cell>
          <cell r="C121" t="str">
            <v>Other Direct Expenses</v>
          </cell>
          <cell r="D121" t="str">
            <v>8690 Medical Records</v>
          </cell>
          <cell r="E121">
            <v>13950.19</v>
          </cell>
        </row>
        <row r="122">
          <cell r="A122" t="str">
            <v>N/A - Gift Shop Other Direct Expenses</v>
          </cell>
          <cell r="B122" t="str">
            <v>Other Direct Expenses</v>
          </cell>
          <cell r="C122" t="str">
            <v>Other Direct Expenses</v>
          </cell>
          <cell r="D122" t="str">
            <v>N/A - Gift Shop</v>
          </cell>
          <cell r="E122">
            <v>2395.7400000000002</v>
          </cell>
        </row>
        <row r="123">
          <cell r="A123" t="str">
            <v xml:space="preserve"> 0</v>
          </cell>
          <cell r="B123">
            <v>0</v>
          </cell>
        </row>
        <row r="124">
          <cell r="A124" t="str">
            <v xml:space="preserve"> 0</v>
          </cell>
          <cell r="B124">
            <v>0</v>
          </cell>
        </row>
        <row r="125">
          <cell r="A125" t="str">
            <v xml:space="preserve"> 0</v>
          </cell>
          <cell r="B125">
            <v>0</v>
          </cell>
        </row>
        <row r="126">
          <cell r="A126" t="str">
            <v xml:space="preserve"> 0</v>
          </cell>
          <cell r="B126">
            <v>0</v>
          </cell>
        </row>
        <row r="127">
          <cell r="A127" t="str">
            <v xml:space="preserve"> 0</v>
          </cell>
          <cell r="B127">
            <v>0</v>
          </cell>
        </row>
        <row r="128">
          <cell r="A128" t="str">
            <v xml:space="preserve"> 0</v>
          </cell>
          <cell r="B128">
            <v>0</v>
          </cell>
        </row>
        <row r="129">
          <cell r="A129" t="str">
            <v xml:space="preserve"> 0</v>
          </cell>
          <cell r="B129">
            <v>0</v>
          </cell>
        </row>
        <row r="130">
          <cell r="A130" t="str">
            <v xml:space="preserve"> 0</v>
          </cell>
          <cell r="B130">
            <v>0</v>
          </cell>
        </row>
        <row r="131">
          <cell r="A131" t="str">
            <v xml:space="preserve"> 0</v>
          </cell>
          <cell r="B131">
            <v>0</v>
          </cell>
        </row>
        <row r="132">
          <cell r="A132" t="str">
            <v xml:space="preserve"> 0</v>
          </cell>
          <cell r="B132">
            <v>0</v>
          </cell>
        </row>
        <row r="133">
          <cell r="A133" t="str">
            <v xml:space="preserve"> 0</v>
          </cell>
          <cell r="B133">
            <v>0</v>
          </cell>
        </row>
        <row r="134">
          <cell r="A134" t="str">
            <v xml:space="preserve"> 0</v>
          </cell>
          <cell r="B134">
            <v>0</v>
          </cell>
        </row>
        <row r="135">
          <cell r="A135" t="str">
            <v xml:space="preserve"> 0</v>
          </cell>
          <cell r="B13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10557473.357108999</v>
      </c>
      <c r="C47" s="184">
        <v>0</v>
      </c>
      <c r="D47" s="184">
        <v>0</v>
      </c>
      <c r="E47" s="184">
        <v>957790.34155400004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1207859.96</v>
      </c>
      <c r="Q47" s="184">
        <v>901417.71</v>
      </c>
      <c r="R47" s="184">
        <v>1342994.22</v>
      </c>
      <c r="S47" s="184">
        <v>271227.03999999998</v>
      </c>
      <c r="T47" s="184">
        <v>0</v>
      </c>
      <c r="U47" s="184">
        <v>1115626.46</v>
      </c>
      <c r="V47" s="184">
        <v>0</v>
      </c>
      <c r="W47" s="184">
        <v>221770.27</v>
      </c>
      <c r="X47" s="184">
        <v>234053.18</v>
      </c>
      <c r="Y47" s="184">
        <v>1361069.81</v>
      </c>
      <c r="Z47" s="184">
        <v>0</v>
      </c>
      <c r="AA47" s="184">
        <v>121320.94</v>
      </c>
      <c r="AB47" s="184">
        <v>0</v>
      </c>
      <c r="AC47" s="184">
        <v>184669.67844600001</v>
      </c>
      <c r="AD47" s="184">
        <v>0</v>
      </c>
      <c r="AE47" s="184">
        <v>0</v>
      </c>
      <c r="AF47" s="184">
        <v>0</v>
      </c>
      <c r="AG47" s="184">
        <v>1894883.6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111262.79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131194.57999999999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124536.477109</v>
      </c>
      <c r="BO47" s="184">
        <v>306273.7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69522.600000000006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10557473.357108999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10557473.357108999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1008652.5799999998</v>
      </c>
      <c r="C51" s="184">
        <v>0</v>
      </c>
      <c r="D51" s="184">
        <v>0</v>
      </c>
      <c r="E51" s="184">
        <v>34120.57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496190.68</v>
      </c>
      <c r="Q51" s="184">
        <v>34641.120000000003</v>
      </c>
      <c r="R51" s="184">
        <v>49163.079999999994</v>
      </c>
      <c r="S51" s="184">
        <v>16161.41</v>
      </c>
      <c r="T51" s="184">
        <v>0</v>
      </c>
      <c r="U51" s="184">
        <v>63422.85</v>
      </c>
      <c r="V51" s="184">
        <v>0</v>
      </c>
      <c r="W51" s="184">
        <v>7777.11</v>
      </c>
      <c r="X51" s="184">
        <v>0</v>
      </c>
      <c r="Y51" s="184">
        <v>243227.81</v>
      </c>
      <c r="Z51" s="184">
        <v>0</v>
      </c>
      <c r="AA51" s="184">
        <v>3006.3900000000003</v>
      </c>
      <c r="AB51" s="184">
        <v>160</v>
      </c>
      <c r="AC51" s="184">
        <v>0</v>
      </c>
      <c r="AD51" s="184">
        <v>0</v>
      </c>
      <c r="AE51" s="184">
        <v>0</v>
      </c>
      <c r="AF51" s="184">
        <v>0</v>
      </c>
      <c r="AG51" s="184">
        <v>53257.45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7524.1100000000006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1008652.5799999998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1008652.5799999998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1559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287165</v>
      </c>
      <c r="Q59" s="185">
        <v>154068</v>
      </c>
      <c r="R59" s="185">
        <v>478416</v>
      </c>
      <c r="S59" s="244"/>
      <c r="T59" s="244"/>
      <c r="U59" s="220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4"/>
      <c r="AC59" s="185">
        <v>0</v>
      </c>
      <c r="AD59" s="185">
        <v>0</v>
      </c>
      <c r="AE59" s="185">
        <v>0</v>
      </c>
      <c r="AF59" s="185">
        <v>0</v>
      </c>
      <c r="AG59" s="185">
        <v>44090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9108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10585</v>
      </c>
      <c r="AZ59" s="185">
        <v>0</v>
      </c>
      <c r="BA59" s="244"/>
      <c r="BB59" s="244"/>
      <c r="BC59" s="244"/>
      <c r="BD59" s="244"/>
      <c r="BE59" s="185">
        <v>200711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0</v>
      </c>
      <c r="D60" s="187">
        <v>0</v>
      </c>
      <c r="E60" s="187">
        <v>25.20833</v>
      </c>
      <c r="F60" s="219">
        <v>0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17">
        <v>33.414169999999999</v>
      </c>
      <c r="Q60" s="217">
        <v>21.90333</v>
      </c>
      <c r="R60" s="217">
        <v>20.61834</v>
      </c>
      <c r="S60" s="217">
        <v>11.81334</v>
      </c>
      <c r="T60" s="217">
        <v>0</v>
      </c>
      <c r="U60" s="217">
        <v>34.29083</v>
      </c>
      <c r="V60" s="217">
        <v>0</v>
      </c>
      <c r="W60" s="217">
        <v>4.4541700000000004</v>
      </c>
      <c r="X60" s="217">
        <v>5.2383300000000004</v>
      </c>
      <c r="Y60" s="217">
        <v>35.444169999999993</v>
      </c>
      <c r="Z60" s="217">
        <v>0</v>
      </c>
      <c r="AA60" s="217">
        <v>2.1974999999999998</v>
      </c>
      <c r="AB60" s="217">
        <v>0</v>
      </c>
      <c r="AC60" s="217">
        <v>4.5233299999999996</v>
      </c>
      <c r="AD60" s="217">
        <v>0</v>
      </c>
      <c r="AE60" s="217">
        <v>0</v>
      </c>
      <c r="AF60" s="217">
        <v>0</v>
      </c>
      <c r="AG60" s="217">
        <v>46.824169999999995</v>
      </c>
      <c r="AH60" s="217">
        <v>0</v>
      </c>
      <c r="AI60" s="217">
        <v>0</v>
      </c>
      <c r="AJ60" s="217">
        <v>0</v>
      </c>
      <c r="AK60" s="217">
        <v>0</v>
      </c>
      <c r="AL60" s="217">
        <v>0</v>
      </c>
      <c r="AM60" s="217">
        <v>0</v>
      </c>
      <c r="AN60" s="217">
        <v>0</v>
      </c>
      <c r="AO60" s="217">
        <v>2.3016700000000001</v>
      </c>
      <c r="AP60" s="217">
        <v>0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v>5.3550000000000004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0</v>
      </c>
      <c r="BF60" s="217">
        <v>0</v>
      </c>
      <c r="BG60" s="217">
        <v>0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2.9992083333333328</v>
      </c>
      <c r="BO60" s="217">
        <v>7.2674900000000004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3.0016699999999998</v>
      </c>
      <c r="BW60" s="217">
        <v>0</v>
      </c>
      <c r="BX60" s="217">
        <v>0</v>
      </c>
      <c r="BY60" s="217">
        <v>0</v>
      </c>
      <c r="BZ60" s="217">
        <v>0</v>
      </c>
      <c r="CA60" s="217">
        <v>0</v>
      </c>
      <c r="CB60" s="217">
        <v>0</v>
      </c>
      <c r="CC60" s="217">
        <v>0</v>
      </c>
      <c r="CD60" s="245" t="s">
        <v>221</v>
      </c>
      <c r="CE60" s="247">
        <f t="shared" ref="CE60:CE70" si="0">SUM(C60:CD60)</f>
        <v>266.85504833333323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2197683.4700000002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2772139.9499999997</v>
      </c>
      <c r="Q61" s="185">
        <v>2065822.6600000001</v>
      </c>
      <c r="R61" s="185">
        <v>3084012.71</v>
      </c>
      <c r="S61" s="185">
        <v>627330.66</v>
      </c>
      <c r="T61" s="185">
        <v>0</v>
      </c>
      <c r="U61" s="185">
        <v>2561542.1</v>
      </c>
      <c r="V61" s="185">
        <v>0</v>
      </c>
      <c r="W61" s="185">
        <v>509187.15</v>
      </c>
      <c r="X61" s="185">
        <v>537346.97000000009</v>
      </c>
      <c r="Y61" s="185">
        <v>3133023.5700000003</v>
      </c>
      <c r="Z61" s="185">
        <v>0</v>
      </c>
      <c r="AA61" s="185">
        <v>283786.88</v>
      </c>
      <c r="AB61" s="185">
        <v>0</v>
      </c>
      <c r="AC61" s="185">
        <v>422875.38</v>
      </c>
      <c r="AD61" s="185">
        <v>0</v>
      </c>
      <c r="AE61" s="185">
        <v>0</v>
      </c>
      <c r="AF61" s="185">
        <v>0</v>
      </c>
      <c r="AG61" s="185">
        <v>4325243.3000000007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254791.32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300450.53000000003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285176.27</v>
      </c>
      <c r="BO61" s="185">
        <v>701366.76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159648.54999999999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45" t="s">
        <v>221</v>
      </c>
      <c r="CE61" s="195">
        <f t="shared" si="0"/>
        <v>24221428.230000004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957790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1207860</v>
      </c>
      <c r="Q62" s="195">
        <f t="shared" si="1"/>
        <v>901418</v>
      </c>
      <c r="R62" s="195">
        <f t="shared" si="1"/>
        <v>1342994</v>
      </c>
      <c r="S62" s="195">
        <f t="shared" si="1"/>
        <v>271227</v>
      </c>
      <c r="T62" s="195">
        <f t="shared" si="1"/>
        <v>0</v>
      </c>
      <c r="U62" s="195">
        <f t="shared" si="1"/>
        <v>1115626</v>
      </c>
      <c r="V62" s="195">
        <f t="shared" si="1"/>
        <v>0</v>
      </c>
      <c r="W62" s="195">
        <f t="shared" si="1"/>
        <v>221770</v>
      </c>
      <c r="X62" s="195">
        <f t="shared" si="1"/>
        <v>234053</v>
      </c>
      <c r="Y62" s="195">
        <f t="shared" si="1"/>
        <v>1361070</v>
      </c>
      <c r="Z62" s="195">
        <f t="shared" si="1"/>
        <v>0</v>
      </c>
      <c r="AA62" s="195">
        <f t="shared" si="1"/>
        <v>121321</v>
      </c>
      <c r="AB62" s="195">
        <f t="shared" si="1"/>
        <v>0</v>
      </c>
      <c r="AC62" s="195">
        <f t="shared" si="1"/>
        <v>184670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1894884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111263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131195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124536</v>
      </c>
      <c r="BO62" s="195">
        <f t="shared" ref="BO62:CC62" si="2">ROUND(BO47+BO48,0)</f>
        <v>306274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69523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10557474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5" t="s">
        <v>221</v>
      </c>
      <c r="CE63" s="195">
        <f t="shared" si="0"/>
        <v>0</v>
      </c>
      <c r="CF63" s="248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118757.58000000003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7935664.2199999979</v>
      </c>
      <c r="Q64" s="185">
        <v>204150.17</v>
      </c>
      <c r="R64" s="185">
        <v>343929.74000000011</v>
      </c>
      <c r="S64" s="185">
        <v>238615.26</v>
      </c>
      <c r="T64" s="185">
        <v>0</v>
      </c>
      <c r="U64" s="185">
        <v>1720440.83</v>
      </c>
      <c r="V64" s="185">
        <v>0</v>
      </c>
      <c r="W64" s="185">
        <v>53799.529999999992</v>
      </c>
      <c r="X64" s="185">
        <v>218882.69999999998</v>
      </c>
      <c r="Y64" s="185">
        <v>1208610.1399999992</v>
      </c>
      <c r="Z64" s="185">
        <v>0</v>
      </c>
      <c r="AA64" s="185">
        <v>802604.58000000007</v>
      </c>
      <c r="AB64" s="185">
        <v>477290.91</v>
      </c>
      <c r="AC64" s="185">
        <v>41986.86</v>
      </c>
      <c r="AD64" s="185">
        <v>0</v>
      </c>
      <c r="AE64" s="185">
        <v>0</v>
      </c>
      <c r="AF64" s="185">
        <v>0</v>
      </c>
      <c r="AG64" s="185">
        <v>684677.40999999992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6576.99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116751.98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0</v>
      </c>
      <c r="BO64" s="185">
        <v>15252.769999999999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10861.58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45" t="s">
        <v>221</v>
      </c>
      <c r="CE64" s="195">
        <f t="shared" si="0"/>
        <v>14198853.249999994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1084.6299999999999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75196.94</v>
      </c>
      <c r="Q65" s="185">
        <v>431.78</v>
      </c>
      <c r="R65" s="185">
        <v>1829.1200000000001</v>
      </c>
      <c r="S65" s="185">
        <v>1293.44</v>
      </c>
      <c r="T65" s="185">
        <v>0</v>
      </c>
      <c r="U65" s="185">
        <v>26373.72</v>
      </c>
      <c r="V65" s="185">
        <v>0</v>
      </c>
      <c r="W65" s="185">
        <v>318.47000000000003</v>
      </c>
      <c r="X65" s="185">
        <v>1169.4100000000001</v>
      </c>
      <c r="Y65" s="185">
        <v>1906.5</v>
      </c>
      <c r="Z65" s="185">
        <v>0</v>
      </c>
      <c r="AA65" s="185">
        <v>0</v>
      </c>
      <c r="AB65" s="185">
        <v>1634.18</v>
      </c>
      <c r="AC65" s="185">
        <v>0</v>
      </c>
      <c r="AD65" s="185">
        <v>0</v>
      </c>
      <c r="AE65" s="185">
        <v>0</v>
      </c>
      <c r="AF65" s="185">
        <v>0</v>
      </c>
      <c r="AG65" s="185">
        <v>4167.21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559.64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356.07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5" t="s">
        <v>221</v>
      </c>
      <c r="CE65" s="195">
        <f t="shared" si="0"/>
        <v>116321.11000000002</v>
      </c>
      <c r="CF65" s="248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471280.24000000005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733360.59</v>
      </c>
      <c r="Q66" s="185">
        <v>5843.2</v>
      </c>
      <c r="R66" s="185">
        <v>105701.59</v>
      </c>
      <c r="S66" s="184">
        <v>424001.80000000005</v>
      </c>
      <c r="T66" s="184">
        <v>0</v>
      </c>
      <c r="U66" s="185">
        <v>2256614.9300000002</v>
      </c>
      <c r="V66" s="185">
        <v>0</v>
      </c>
      <c r="W66" s="185">
        <v>56370.14</v>
      </c>
      <c r="X66" s="185">
        <v>113503.08</v>
      </c>
      <c r="Y66" s="185">
        <v>753087.3</v>
      </c>
      <c r="Z66" s="185">
        <v>0</v>
      </c>
      <c r="AA66" s="185">
        <v>15959.03</v>
      </c>
      <c r="AB66" s="185">
        <v>3104.4300000000003</v>
      </c>
      <c r="AC66" s="185">
        <v>62151.360000000001</v>
      </c>
      <c r="AD66" s="185">
        <v>0</v>
      </c>
      <c r="AE66" s="185">
        <v>0</v>
      </c>
      <c r="AF66" s="185">
        <v>0</v>
      </c>
      <c r="AG66" s="185">
        <v>279066.88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56971.25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0</v>
      </c>
      <c r="BO66" s="185">
        <v>50722.64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397.52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45" t="s">
        <v>221</v>
      </c>
      <c r="CE66" s="195">
        <f t="shared" si="0"/>
        <v>5388135.9800000004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34121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496191</v>
      </c>
      <c r="Q67" s="195">
        <f t="shared" si="3"/>
        <v>34641</v>
      </c>
      <c r="R67" s="195">
        <f t="shared" si="3"/>
        <v>49163</v>
      </c>
      <c r="S67" s="195">
        <f t="shared" si="3"/>
        <v>16161</v>
      </c>
      <c r="T67" s="195">
        <f t="shared" si="3"/>
        <v>0</v>
      </c>
      <c r="U67" s="195">
        <f t="shared" si="3"/>
        <v>63423</v>
      </c>
      <c r="V67" s="195">
        <f t="shared" si="3"/>
        <v>0</v>
      </c>
      <c r="W67" s="195">
        <f t="shared" si="3"/>
        <v>7777</v>
      </c>
      <c r="X67" s="195">
        <f t="shared" si="3"/>
        <v>0</v>
      </c>
      <c r="Y67" s="195">
        <f t="shared" si="3"/>
        <v>243228</v>
      </c>
      <c r="Z67" s="195">
        <f t="shared" si="3"/>
        <v>0</v>
      </c>
      <c r="AA67" s="195">
        <f t="shared" si="3"/>
        <v>3006</v>
      </c>
      <c r="AB67" s="195">
        <f t="shared" si="3"/>
        <v>160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53257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7524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1008652</v>
      </c>
      <c r="CF67" s="248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31049.67</v>
      </c>
      <c r="Q68" s="185">
        <v>0</v>
      </c>
      <c r="R68" s="185">
        <v>10425.14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5" t="s">
        <v>221</v>
      </c>
      <c r="CE68" s="195">
        <f t="shared" si="0"/>
        <v>41474.81</v>
      </c>
      <c r="CF68" s="248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24892.439999999995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377239.08999999991</v>
      </c>
      <c r="Q69" s="185">
        <v>12670.279999999999</v>
      </c>
      <c r="R69" s="220">
        <v>44421.060000000012</v>
      </c>
      <c r="S69" s="185">
        <v>90663.62</v>
      </c>
      <c r="T69" s="184">
        <v>0</v>
      </c>
      <c r="U69" s="185">
        <v>124404.56000000001</v>
      </c>
      <c r="V69" s="185">
        <v>0</v>
      </c>
      <c r="W69" s="184">
        <v>5194.12</v>
      </c>
      <c r="X69" s="185">
        <v>8186.7199999999993</v>
      </c>
      <c r="Y69" s="185">
        <v>51209.990000000005</v>
      </c>
      <c r="Z69" s="185">
        <v>0</v>
      </c>
      <c r="AA69" s="185">
        <v>25624.48</v>
      </c>
      <c r="AB69" s="185">
        <v>14037.929999999998</v>
      </c>
      <c r="AC69" s="185">
        <v>0</v>
      </c>
      <c r="AD69" s="185">
        <v>0</v>
      </c>
      <c r="AE69" s="185">
        <v>0</v>
      </c>
      <c r="AF69" s="185">
        <v>0</v>
      </c>
      <c r="AG69" s="185">
        <v>62323.780000000006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1247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5789.58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0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0</v>
      </c>
      <c r="BO69" s="185">
        <v>4820.21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13950.19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0</v>
      </c>
      <c r="CD69" s="188">
        <v>0</v>
      </c>
      <c r="CE69" s="195">
        <f t="shared" si="0"/>
        <v>866675.04999999993</v>
      </c>
      <c r="CF69" s="248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3805609.3600000003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13628701.459999997</v>
      </c>
      <c r="Q71" s="195">
        <f t="shared" si="5"/>
        <v>3224977.09</v>
      </c>
      <c r="R71" s="195">
        <f t="shared" si="5"/>
        <v>4982476.3599999994</v>
      </c>
      <c r="S71" s="195">
        <f t="shared" si="5"/>
        <v>1669292.7799999998</v>
      </c>
      <c r="T71" s="195">
        <f t="shared" si="5"/>
        <v>0</v>
      </c>
      <c r="U71" s="195">
        <f t="shared" si="5"/>
        <v>7868425.1399999997</v>
      </c>
      <c r="V71" s="195">
        <f t="shared" si="5"/>
        <v>0</v>
      </c>
      <c r="W71" s="195">
        <f t="shared" si="5"/>
        <v>854416.41</v>
      </c>
      <c r="X71" s="195">
        <f t="shared" si="5"/>
        <v>1113141.8800000001</v>
      </c>
      <c r="Y71" s="195">
        <f t="shared" si="5"/>
        <v>6752135.4999999991</v>
      </c>
      <c r="Z71" s="195">
        <f t="shared" si="5"/>
        <v>0</v>
      </c>
      <c r="AA71" s="195">
        <f t="shared" si="5"/>
        <v>1252301.97</v>
      </c>
      <c r="AB71" s="195">
        <f t="shared" si="5"/>
        <v>496227.44999999995</v>
      </c>
      <c r="AC71" s="195">
        <f t="shared" si="5"/>
        <v>711683.6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7303619.580000001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373878.31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619241.98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409712.27</v>
      </c>
      <c r="BO71" s="195">
        <f t="shared" si="6"/>
        <v>1078792.45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254380.83999999997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0</v>
      </c>
      <c r="CE71" s="195">
        <f>SUM(CE61:CE69)-CE70</f>
        <v>56399014.429999992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5512500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5512500</v>
      </c>
      <c r="CF73" s="248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1919000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18544927.26240731</v>
      </c>
      <c r="Q74" s="185">
        <v>5166413.7678850219</v>
      </c>
      <c r="R74" s="185">
        <v>670564.53432187007</v>
      </c>
      <c r="S74" s="185">
        <v>0</v>
      </c>
      <c r="T74" s="185">
        <v>0</v>
      </c>
      <c r="U74" s="185">
        <v>3014363.1649674899</v>
      </c>
      <c r="V74" s="185">
        <v>0</v>
      </c>
      <c r="W74" s="185">
        <v>2900369.7987180171</v>
      </c>
      <c r="X74" s="185">
        <v>2773493.3642654307</v>
      </c>
      <c r="Y74" s="185">
        <v>10765936.977255376</v>
      </c>
      <c r="Z74" s="185">
        <v>0</v>
      </c>
      <c r="AA74" s="185">
        <v>587244.18649291643</v>
      </c>
      <c r="AB74" s="185">
        <v>842928.8215865948</v>
      </c>
      <c r="AC74" s="185">
        <v>236854.13604104007</v>
      </c>
      <c r="AD74" s="185">
        <v>0</v>
      </c>
      <c r="AE74" s="185">
        <v>0</v>
      </c>
      <c r="AF74" s="185">
        <v>0</v>
      </c>
      <c r="AG74" s="185">
        <v>5185189.6218438102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20903.360330087493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52628188.996114962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7431500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18544927.26240731</v>
      </c>
      <c r="Q75" s="195">
        <f t="shared" si="9"/>
        <v>5166413.7678850219</v>
      </c>
      <c r="R75" s="195">
        <f t="shared" si="9"/>
        <v>670564.53432187007</v>
      </c>
      <c r="S75" s="195">
        <f t="shared" si="9"/>
        <v>0</v>
      </c>
      <c r="T75" s="195">
        <f t="shared" si="9"/>
        <v>0</v>
      </c>
      <c r="U75" s="195">
        <f t="shared" si="9"/>
        <v>3014363.1649674899</v>
      </c>
      <c r="V75" s="195">
        <f t="shared" si="9"/>
        <v>0</v>
      </c>
      <c r="W75" s="195">
        <f t="shared" si="9"/>
        <v>2900369.7987180171</v>
      </c>
      <c r="X75" s="195">
        <f t="shared" si="9"/>
        <v>2773493.3642654307</v>
      </c>
      <c r="Y75" s="195">
        <f t="shared" si="9"/>
        <v>10765936.977255376</v>
      </c>
      <c r="Z75" s="195">
        <f t="shared" si="9"/>
        <v>0</v>
      </c>
      <c r="AA75" s="195">
        <f t="shared" si="9"/>
        <v>587244.18649291643</v>
      </c>
      <c r="AB75" s="195">
        <f t="shared" si="9"/>
        <v>842928.8215865948</v>
      </c>
      <c r="AC75" s="195">
        <f t="shared" si="9"/>
        <v>236854.13604104007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5185189.6218438102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20903.360330087493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58140688.996114969</v>
      </c>
      <c r="CF75" s="248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3673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5" t="s">
        <v>221</v>
      </c>
      <c r="CE76" s="195">
        <f t="shared" si="8"/>
        <v>200711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7461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2550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437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137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10585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7543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19488</v>
      </c>
      <c r="Q78" s="184">
        <v>9402</v>
      </c>
      <c r="R78" s="184">
        <v>6833</v>
      </c>
      <c r="S78" s="184">
        <v>5427</v>
      </c>
      <c r="T78" s="184">
        <v>0</v>
      </c>
      <c r="U78" s="184">
        <v>11654</v>
      </c>
      <c r="V78" s="184">
        <v>0</v>
      </c>
      <c r="W78" s="184">
        <v>3673</v>
      </c>
      <c r="X78" s="184">
        <v>0</v>
      </c>
      <c r="Y78" s="184">
        <v>33883</v>
      </c>
      <c r="Z78" s="184">
        <v>0</v>
      </c>
      <c r="AA78" s="184">
        <v>0</v>
      </c>
      <c r="AB78" s="184">
        <v>4623</v>
      </c>
      <c r="AC78" s="184">
        <v>743</v>
      </c>
      <c r="AD78" s="184">
        <v>0</v>
      </c>
      <c r="AE78" s="184">
        <v>0</v>
      </c>
      <c r="AF78" s="184">
        <v>0</v>
      </c>
      <c r="AG78" s="184">
        <v>14792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5958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0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5">
        <f t="shared" si="8"/>
        <v>124019</v>
      </c>
      <c r="CF78" s="195"/>
    </row>
    <row r="79" spans="1:84" ht="12.6" customHeight="1" x14ac:dyDescent="0.25">
      <c r="A79" s="171" t="s">
        <v>251</v>
      </c>
      <c r="B79" s="175"/>
      <c r="C79" s="184">
        <v>0</v>
      </c>
      <c r="D79" s="184">
        <v>0</v>
      </c>
      <c r="E79" s="184">
        <v>37857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6750</v>
      </c>
      <c r="O79" s="184">
        <v>0</v>
      </c>
      <c r="P79" s="184">
        <v>96098</v>
      </c>
      <c r="Q79" s="184">
        <v>0</v>
      </c>
      <c r="R79" s="184">
        <v>0</v>
      </c>
      <c r="S79" s="184">
        <v>97998.5</v>
      </c>
      <c r="T79" s="184">
        <v>0</v>
      </c>
      <c r="U79" s="184">
        <v>1078</v>
      </c>
      <c r="V79" s="184">
        <v>0</v>
      </c>
      <c r="W79" s="184">
        <v>0</v>
      </c>
      <c r="X79" s="184">
        <v>0</v>
      </c>
      <c r="Y79" s="184">
        <v>130400.5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119114.5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8690.5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497987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14.1625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16.352499999999999</v>
      </c>
      <c r="Q80" s="187">
        <v>14.845829999999999</v>
      </c>
      <c r="R80" s="187">
        <v>3.5466700000000002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3.8099999999999996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26.183330000000002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2.3016700000000001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81.202500000000001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1013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465</v>
      </c>
      <c r="D111" s="174">
        <v>1559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285</v>
      </c>
      <c r="C138" s="189">
        <v>0</v>
      </c>
      <c r="D138" s="174">
        <v>180</v>
      </c>
      <c r="E138" s="175">
        <f>SUM(B138:D138)</f>
        <v>465</v>
      </c>
    </row>
    <row r="139" spans="1:6" ht="12.6" customHeight="1" x14ac:dyDescent="0.25">
      <c r="A139" s="173" t="s">
        <v>215</v>
      </c>
      <c r="B139" s="174">
        <v>1002</v>
      </c>
      <c r="C139" s="189">
        <v>0</v>
      </c>
      <c r="D139" s="174">
        <v>557</v>
      </c>
      <c r="E139" s="175">
        <f>SUM(B139:D139)</f>
        <v>1559</v>
      </c>
    </row>
    <row r="140" spans="1:6" ht="12.6" customHeight="1" x14ac:dyDescent="0.25">
      <c r="A140" s="173" t="s">
        <v>298</v>
      </c>
      <c r="B140" s="174">
        <v>2356</v>
      </c>
      <c r="C140" s="174">
        <v>0</v>
      </c>
      <c r="D140" s="174">
        <v>3669</v>
      </c>
      <c r="E140" s="175">
        <f>SUM(B140:D140)</f>
        <v>6025</v>
      </c>
    </row>
    <row r="141" spans="1:6" ht="12.6" customHeight="1" x14ac:dyDescent="0.25">
      <c r="A141" s="173" t="s">
        <v>245</v>
      </c>
      <c r="B141" s="174">
        <v>3006000</v>
      </c>
      <c r="C141" s="189">
        <v>0</v>
      </c>
      <c r="D141" s="174">
        <v>2506500</v>
      </c>
      <c r="E141" s="175">
        <f>SUM(B141:D141)</f>
        <v>5512500</v>
      </c>
      <c r="F141" s="199"/>
    </row>
    <row r="142" spans="1:6" ht="12.6" customHeight="1" x14ac:dyDescent="0.25">
      <c r="A142" s="173" t="s">
        <v>246</v>
      </c>
      <c r="B142" s="174">
        <v>20528186.601634331</v>
      </c>
      <c r="C142" s="189">
        <v>0</v>
      </c>
      <c r="D142" s="174">
        <v>32100002.394480631</v>
      </c>
      <c r="E142" s="175">
        <f>SUM(B142:D142)</f>
        <v>52628188.996114962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/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10557473.357108999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10557473.357108999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41474.81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41474.81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6900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6900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4998216</v>
      </c>
      <c r="C200" s="189">
        <v>202558</v>
      </c>
      <c r="D200" s="174">
        <v>0</v>
      </c>
      <c r="E200" s="175">
        <f t="shared" si="10"/>
        <v>5200774</v>
      </c>
    </row>
    <row r="201" spans="1:8" ht="12.6" customHeight="1" x14ac:dyDescent="0.25">
      <c r="A201" s="173" t="s">
        <v>338</v>
      </c>
      <c r="B201" s="174">
        <v>15500</v>
      </c>
      <c r="C201" s="189">
        <v>0</v>
      </c>
      <c r="D201" s="174">
        <v>0</v>
      </c>
      <c r="E201" s="175">
        <f t="shared" si="10"/>
        <v>15500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5013716</v>
      </c>
      <c r="C204" s="191">
        <f>SUM(C195:C203)</f>
        <v>202558</v>
      </c>
      <c r="D204" s="175">
        <f>SUM(D195:D203)</f>
        <v>0</v>
      </c>
      <c r="E204" s="175">
        <f>SUM(E195:E203)</f>
        <v>5216274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5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2384640</v>
      </c>
      <c r="C213" s="189">
        <v>884111</v>
      </c>
      <c r="D213" s="174">
        <v>0</v>
      </c>
      <c r="E213" s="175">
        <f t="shared" si="11"/>
        <v>3268751</v>
      </c>
      <c r="H213" s="255"/>
    </row>
    <row r="214" spans="1:8" ht="12.6" customHeight="1" x14ac:dyDescent="0.25">
      <c r="A214" s="173" t="s">
        <v>338</v>
      </c>
      <c r="B214" s="174">
        <v>10368</v>
      </c>
      <c r="C214" s="189">
        <v>4106</v>
      </c>
      <c r="D214" s="174">
        <v>0</v>
      </c>
      <c r="E214" s="175">
        <f t="shared" si="11"/>
        <v>14474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2395008</v>
      </c>
      <c r="C217" s="191">
        <f>SUM(C208:C216)</f>
        <v>888217</v>
      </c>
      <c r="D217" s="175">
        <f>SUM(D208:D216)</f>
        <v>0</v>
      </c>
      <c r="E217" s="175">
        <f>SUM(E208:E216)</f>
        <v>3283225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957808.14072339493</v>
      </c>
      <c r="D221" s="172">
        <f>C221</f>
        <v>957808.14072339493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919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368579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368579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1326387.1407233949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1933049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1933049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1933049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1933049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1933049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1933049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1933049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5512500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52628188.996114962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58140688.996114962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957808.14072339493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368579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1326387.1407233949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56814301.855391569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56814301.855391569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24221428.230000004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10557474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14198853.249999994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116321.11000000002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5388135.9800000004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1008652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41474.81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866675.04999999993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56399014.429999992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415287.42539157718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415287.42539157718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415287.42539157718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Kaiser Permanente Capitol Hill Campus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465</v>
      </c>
      <c r="C414" s="194">
        <f>E138</f>
        <v>465</v>
      </c>
      <c r="D414" s="179"/>
    </row>
    <row r="415" spans="1:5" ht="12.6" customHeight="1" x14ac:dyDescent="0.25">
      <c r="A415" s="179" t="s">
        <v>464</v>
      </c>
      <c r="B415" s="179">
        <f>D111</f>
        <v>1559</v>
      </c>
      <c r="C415" s="179">
        <f>E139</f>
        <v>1559</v>
      </c>
      <c r="D415" s="194">
        <f>SUM(C59:H59)+N59</f>
        <v>1559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24221428.230000004</v>
      </c>
      <c r="C427" s="179">
        <f t="shared" ref="C427:C434" si="13">CE61</f>
        <v>24221428.230000004</v>
      </c>
      <c r="D427" s="179"/>
    </row>
    <row r="428" spans="1:7" ht="12.6" customHeight="1" x14ac:dyDescent="0.25">
      <c r="A428" s="179" t="s">
        <v>3</v>
      </c>
      <c r="B428" s="179">
        <f t="shared" si="12"/>
        <v>10557474</v>
      </c>
      <c r="C428" s="179">
        <f t="shared" si="13"/>
        <v>10557474</v>
      </c>
      <c r="D428" s="179">
        <f>D173</f>
        <v>10557473.357108999</v>
      </c>
    </row>
    <row r="429" spans="1:7" ht="12.6" customHeight="1" x14ac:dyDescent="0.2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14198853.249999994</v>
      </c>
      <c r="C430" s="179">
        <f t="shared" si="13"/>
        <v>14198853.249999994</v>
      </c>
      <c r="D430" s="179"/>
    </row>
    <row r="431" spans="1:7" ht="12.6" customHeight="1" x14ac:dyDescent="0.25">
      <c r="A431" s="179" t="s">
        <v>444</v>
      </c>
      <c r="B431" s="179">
        <f t="shared" si="12"/>
        <v>116321.11000000002</v>
      </c>
      <c r="C431" s="179">
        <f t="shared" si="13"/>
        <v>116321.11000000002</v>
      </c>
      <c r="D431" s="179"/>
    </row>
    <row r="432" spans="1:7" ht="12.6" customHeight="1" x14ac:dyDescent="0.25">
      <c r="A432" s="179" t="s">
        <v>445</v>
      </c>
      <c r="B432" s="179">
        <f t="shared" si="12"/>
        <v>5388135.9800000004</v>
      </c>
      <c r="C432" s="179">
        <f t="shared" si="13"/>
        <v>5388135.9800000004</v>
      </c>
      <c r="D432" s="179"/>
    </row>
    <row r="433" spans="1:7" ht="12.6" customHeight="1" x14ac:dyDescent="0.25">
      <c r="A433" s="179" t="s">
        <v>6</v>
      </c>
      <c r="B433" s="179">
        <f t="shared" si="12"/>
        <v>1008652</v>
      </c>
      <c r="C433" s="179">
        <f t="shared" si="13"/>
        <v>1008652</v>
      </c>
      <c r="D433" s="179">
        <f>C217</f>
        <v>888217</v>
      </c>
    </row>
    <row r="434" spans="1:7" ht="12.6" customHeight="1" x14ac:dyDescent="0.25">
      <c r="A434" s="179" t="s">
        <v>474</v>
      </c>
      <c r="B434" s="179">
        <f t="shared" si="12"/>
        <v>41474.81</v>
      </c>
      <c r="C434" s="179">
        <f t="shared" si="13"/>
        <v>41474.81</v>
      </c>
      <c r="D434" s="179">
        <f>D177</f>
        <v>41474.81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6900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6900</v>
      </c>
    </row>
    <row r="439" spans="1:7" ht="12.6" customHeight="1" x14ac:dyDescent="0.25">
      <c r="A439" s="179" t="s">
        <v>451</v>
      </c>
      <c r="B439" s="194">
        <f>C389</f>
        <v>866675.04999999993</v>
      </c>
      <c r="C439" s="194">
        <f>SUM(C69:CC69)</f>
        <v>866675.04999999993</v>
      </c>
      <c r="D439" s="179"/>
    </row>
    <row r="440" spans="1:7" ht="12.6" customHeight="1" x14ac:dyDescent="0.25">
      <c r="A440" s="179" t="s">
        <v>477</v>
      </c>
      <c r="B440" s="194">
        <f>B438+B439</f>
        <v>866675.04999999993</v>
      </c>
      <c r="C440" s="194">
        <f>CE69</f>
        <v>866675.04999999993</v>
      </c>
      <c r="D440" s="179"/>
    </row>
    <row r="441" spans="1:7" ht="12.6" customHeight="1" x14ac:dyDescent="0.25">
      <c r="A441" s="179" t="s">
        <v>478</v>
      </c>
      <c r="B441" s="179">
        <f>D390</f>
        <v>56399014.429999992</v>
      </c>
      <c r="C441" s="179">
        <f>SUM(C427:C437)+C440</f>
        <v>56399014.429999992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957808.14072339493</v>
      </c>
      <c r="C444" s="179">
        <f>C363</f>
        <v>957808.14072339493</v>
      </c>
      <c r="D444" s="179"/>
    </row>
    <row r="445" spans="1:7" ht="12.6" customHeight="1" x14ac:dyDescent="0.2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" customHeight="1" x14ac:dyDescent="0.25">
      <c r="A446" s="179" t="s">
        <v>351</v>
      </c>
      <c r="B446" s="179">
        <f>D236</f>
        <v>368579</v>
      </c>
      <c r="C446" s="179">
        <f>C365</f>
        <v>368579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1326387.1407233949</v>
      </c>
      <c r="C448" s="179">
        <f>D367</f>
        <v>1326387.1407233949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919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368579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5512500</v>
      </c>
      <c r="C463" s="194">
        <f>CE73</f>
        <v>5512500</v>
      </c>
      <c r="D463" s="194">
        <f>E141+E147+E153</f>
        <v>5512500</v>
      </c>
    </row>
    <row r="464" spans="1:7" ht="12.6" customHeight="1" x14ac:dyDescent="0.25">
      <c r="A464" s="179" t="s">
        <v>246</v>
      </c>
      <c r="B464" s="194">
        <f>C360</f>
        <v>52628188.996114962</v>
      </c>
      <c r="C464" s="194">
        <f>CE74</f>
        <v>52628188.996114962</v>
      </c>
      <c r="D464" s="194">
        <f>E142+E148+E154</f>
        <v>52628188.996114962</v>
      </c>
    </row>
    <row r="465" spans="1:7" ht="12.6" customHeight="1" x14ac:dyDescent="0.25">
      <c r="A465" s="179" t="s">
        <v>247</v>
      </c>
      <c r="B465" s="194">
        <f>D361</f>
        <v>58140688.996114962</v>
      </c>
      <c r="C465" s="194">
        <f>CE75</f>
        <v>58140688.996114969</v>
      </c>
      <c r="D465" s="194">
        <f>D463+D464</f>
        <v>58140688.996114962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1933049</v>
      </c>
      <c r="C473" s="179">
        <f>SUM(E200:E201)</f>
        <v>5216274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1933049</v>
      </c>
      <c r="C476" s="179">
        <f>E204</f>
        <v>5216274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3283225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1933049</v>
      </c>
    </row>
    <row r="482" spans="1:12" ht="12.6" customHeight="1" x14ac:dyDescent="0.25">
      <c r="A482" s="180" t="s">
        <v>499</v>
      </c>
      <c r="C482" s="180">
        <f>D339</f>
        <v>1933049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020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4047679.85</v>
      </c>
      <c r="C498" s="236">
        <f>E71</f>
        <v>3805609.3600000003</v>
      </c>
      <c r="D498" s="236">
        <f>'Prior Year'!E59</f>
        <v>1165.5222222222201</v>
      </c>
      <c r="E498" s="180">
        <f>E59</f>
        <v>1559</v>
      </c>
      <c r="F498" s="259">
        <f t="shared" si="15"/>
        <v>3472.8465685386682</v>
      </c>
      <c r="G498" s="259">
        <f t="shared" si="15"/>
        <v>2441.0579602309176</v>
      </c>
      <c r="H498" s="261">
        <f t="shared" si="16"/>
        <v>-0.29710169681982657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13134740.580000002</v>
      </c>
      <c r="C509" s="236">
        <f>P71</f>
        <v>13628701.459999997</v>
      </c>
      <c r="D509" s="236">
        <f>'Prior Year'!P59</f>
        <v>280650</v>
      </c>
      <c r="E509" s="180">
        <f>P59</f>
        <v>287165</v>
      </c>
      <c r="F509" s="259">
        <f t="shared" si="15"/>
        <v>46.801142276857306</v>
      </c>
      <c r="G509" s="259">
        <f t="shared" si="15"/>
        <v>47.459479602319213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3232831.32</v>
      </c>
      <c r="C510" s="236">
        <f>Q71</f>
        <v>3224977.09</v>
      </c>
      <c r="D510" s="236">
        <f>'Prior Year'!Q59</f>
        <v>138112</v>
      </c>
      <c r="E510" s="180">
        <f>Q59</f>
        <v>154068</v>
      </c>
      <c r="F510" s="259">
        <f t="shared" si="15"/>
        <v>23.407316670528267</v>
      </c>
      <c r="G510" s="259">
        <f t="shared" si="15"/>
        <v>20.932166900329722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4388181.580000001</v>
      </c>
      <c r="C511" s="236">
        <f>R71</f>
        <v>4982476.3599999994</v>
      </c>
      <c r="D511" s="236">
        <f>'Prior Year'!R59</f>
        <v>455963</v>
      </c>
      <c r="E511" s="180">
        <f>R59</f>
        <v>478416</v>
      </c>
      <c r="F511" s="259">
        <f t="shared" si="15"/>
        <v>9.6239861129082858</v>
      </c>
      <c r="G511" s="259">
        <f t="shared" si="15"/>
        <v>10.414527022507608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1418471.5299999998</v>
      </c>
      <c r="C512" s="236">
        <f>S71</f>
        <v>1669292.7799999998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7739144.5200000005</v>
      </c>
      <c r="C514" s="236">
        <f>U71</f>
        <v>7868425.1399999997</v>
      </c>
      <c r="D514" s="236">
        <f>'Prior Year'!U59</f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680354.54</v>
      </c>
      <c r="C516" s="236">
        <f>W71</f>
        <v>854416.41</v>
      </c>
      <c r="D516" s="236">
        <f>'Prior Year'!W59</f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1099388.2999999998</v>
      </c>
      <c r="C517" s="236">
        <f>X71</f>
        <v>1113141.8800000001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4990687.01</v>
      </c>
      <c r="C518" s="236">
        <f>Y71</f>
        <v>6752135.4999999991</v>
      </c>
      <c r="D518" s="236">
        <f>'Prior Year'!Y59</f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719687.98</v>
      </c>
      <c r="C520" s="236">
        <f>AA71</f>
        <v>1252301.97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397372.79000000021</v>
      </c>
      <c r="C521" s="236">
        <f>AB71</f>
        <v>496227.44999999995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32091.469999999998</v>
      </c>
      <c r="C522" s="236">
        <f>AC71</f>
        <v>711683.6</v>
      </c>
      <c r="D522" s="236">
        <f>'Prior Year'!AC59</f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0</v>
      </c>
      <c r="C524" s="236">
        <f>AE71</f>
        <v>0</v>
      </c>
      <c r="D524" s="236">
        <f>'Prior Year'!AE59</f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6158998.8599999994</v>
      </c>
      <c r="C526" s="236">
        <f>AG71</f>
        <v>7303619.580000001</v>
      </c>
      <c r="D526" s="236">
        <f>'Prior Year'!AG59</f>
        <v>42016</v>
      </c>
      <c r="E526" s="180">
        <f>AG59</f>
        <v>44090</v>
      </c>
      <c r="F526" s="259">
        <f t="shared" si="17"/>
        <v>146.58698733815689</v>
      </c>
      <c r="G526" s="259">
        <f t="shared" si="17"/>
        <v>165.65251939215244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0</v>
      </c>
      <c r="C529" s="236">
        <f>AJ71</f>
        <v>0</v>
      </c>
      <c r="D529" s="236">
        <f>'Prior Year'!AJ59</f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340446.55999999994</v>
      </c>
      <c r="C534" s="236">
        <f>AO71</f>
        <v>373878.31</v>
      </c>
      <c r="D534" s="236">
        <f>'Prior Year'!AO59</f>
        <v>9151.2000000000007</v>
      </c>
      <c r="E534" s="180">
        <f>AO59</f>
        <v>9108</v>
      </c>
      <c r="F534" s="259">
        <f t="shared" si="18"/>
        <v>37.202395314275712</v>
      </c>
      <c r="G534" s="259">
        <f t="shared" si="18"/>
        <v>41.049441150636802</v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638641.72</v>
      </c>
      <c r="C544" s="236">
        <f>AY71</f>
        <v>619241.98</v>
      </c>
      <c r="D544" s="236">
        <f>'Prior Year'!AY59</f>
        <v>9061</v>
      </c>
      <c r="E544" s="180">
        <f>AY59</f>
        <v>10585</v>
      </c>
      <c r="F544" s="259">
        <f t="shared" ref="F544:G550" si="19">IF(B544=0,"",IF(D544=0,"",B544/D544))</f>
        <v>70.482476547842396</v>
      </c>
      <c r="G544" s="259">
        <f t="shared" si="19"/>
        <v>58.501840340103918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0</v>
      </c>
      <c r="C546" s="236">
        <f>BA71</f>
        <v>0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0</v>
      </c>
      <c r="C550" s="236">
        <f>BE71</f>
        <v>0</v>
      </c>
      <c r="D550" s="236">
        <f>'Prior Year'!BE59</f>
        <v>197038</v>
      </c>
      <c r="E550" s="180">
        <f>BE59</f>
        <v>200711</v>
      </c>
      <c r="F550" s="259" t="str">
        <f t="shared" si="19"/>
        <v/>
      </c>
      <c r="G550" s="259" t="str">
        <f t="shared" si="19"/>
        <v/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0</v>
      </c>
      <c r="C551" s="236">
        <f>BF71</f>
        <v>0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1027902.8392017739</v>
      </c>
      <c r="C559" s="236">
        <f>BN71</f>
        <v>409712.27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1004964.79</v>
      </c>
      <c r="C560" s="236">
        <f>BO71</f>
        <v>1078792.45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200678.46</v>
      </c>
      <c r="C567" s="236">
        <f>BV71</f>
        <v>254380.83999999997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0</v>
      </c>
      <c r="C570" s="236">
        <f>BY71</f>
        <v>0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1050971.26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139493</v>
      </c>
      <c r="E612" s="180">
        <f>SUM(C624:D647)+SUM(C668:D713)</f>
        <v>55989302.160000004</v>
      </c>
      <c r="F612" s="180">
        <f>CE64-(AX64+BD64+BE64+BG64+BJ64+BN64+BP64+BQ64+CB64+CC64+CD64)</f>
        <v>14198853.249999994</v>
      </c>
      <c r="G612" s="180">
        <f>CE77-(AX77+AY77+BD77+BE77+BG77+BJ77+BN77+BP77+BQ77+CB77+CC77+CD77)</f>
        <v>10585</v>
      </c>
      <c r="H612" s="197">
        <f>CE60-(AX60+AY60+AZ60+BD60+BE60+BG60+BJ60+BN60+BO60+BP60+BQ60+BR60+CB60+CC60+CD60)</f>
        <v>251.23334999999989</v>
      </c>
      <c r="I612" s="180">
        <f>CE78-(AX78+AY78+AZ78+BD78+BE78+BF78+BG78+BJ78+BN78+BO78+BP78+BQ78+BR78+CB78+CC78+CD78)</f>
        <v>124019</v>
      </c>
      <c r="J612" s="180">
        <f>CE79-(AX79+AY79+AZ79+BA79+BD79+BE79+BF79+BG79+BJ79+BN79+BO79+BP79+BQ79+BR79+CB79+CC79+CD79)</f>
        <v>497987</v>
      </c>
      <c r="K612" s="180">
        <f>CE75-(AW75+AX75+AY75+AZ75+BA75+BB75+BC75+BD75+BE75+BF75+BG75+BH75+BI75+BJ75+BK75+BL75+BM75+BN75+BO75+BP75+BQ75+BR75+BS75+BT75+BU75+BV75+BW75+BX75+CB75+CC75+CD75)</f>
        <v>58140688.996114969</v>
      </c>
      <c r="L612" s="197">
        <f>CE80-(AW80+AX80+AY80+AZ80+BA80+BB80+BC80+BD80+BE80+BF80+BG80+BH80+BI80+BJ80+BK80+BL80+BM80+BN80+BO80+BP80+BQ80+BR80+BS80+BT80+BU80+BV80+BW80+BX80+BY80+BZ80+CA80+CB80+CC80+CD80)</f>
        <v>81.202500000000001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0</v>
      </c>
      <c r="D615" s="262">
        <f>SUM(C614:C615)</f>
        <v>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409712.27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409712.27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619241.98</v>
      </c>
      <c r="D625" s="180">
        <f>(D615/D612)*AY76</f>
        <v>0</v>
      </c>
      <c r="E625" s="180">
        <f>(E623/E612)*SUM(C625:D625)</f>
        <v>4531.4198876790315</v>
      </c>
      <c r="F625" s="180">
        <f>(F624/F612)*AY64</f>
        <v>0</v>
      </c>
      <c r="G625" s="180">
        <f>SUM(C625:F625)</f>
        <v>623773.39988767903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1078792.45</v>
      </c>
      <c r="D627" s="180">
        <f>(D615/D612)*BO76</f>
        <v>0</v>
      </c>
      <c r="E627" s="180">
        <f>(E623/E612)*SUM(C627:D627)</f>
        <v>7894.2670563258444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1086686.7170563259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254380.83999999997</v>
      </c>
      <c r="D642" s="180">
        <f>(D615/D612)*BV76</f>
        <v>0</v>
      </c>
      <c r="E642" s="180">
        <f>(E623/E612)*SUM(C642:D642)</f>
        <v>1861.4797359515219</v>
      </c>
      <c r="F642" s="180">
        <f>(F624/F612)*BV64</f>
        <v>0</v>
      </c>
      <c r="G642" s="180">
        <f>(G625/G612)*BV77</f>
        <v>0</v>
      </c>
      <c r="H642" s="180">
        <f>(H628/H612)*BV60</f>
        <v>12983.447133855689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269225.76686980715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2362127.54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3805609.3600000003</v>
      </c>
      <c r="D670" s="180">
        <f>(D615/D612)*E76</f>
        <v>0</v>
      </c>
      <c r="E670" s="180">
        <f>(E623/E612)*SUM(C670:D670)</f>
        <v>27848.263676570303</v>
      </c>
      <c r="F670" s="180">
        <f>(F624/F612)*E64</f>
        <v>0</v>
      </c>
      <c r="G670" s="180">
        <f>(G625/G612)*E77</f>
        <v>439676.27175833477</v>
      </c>
      <c r="H670" s="180">
        <f>(H628/H612)*E60</f>
        <v>109036.30975016854</v>
      </c>
      <c r="I670" s="180">
        <f>(I629/I612)*E78</f>
        <v>0</v>
      </c>
      <c r="J670" s="180">
        <f>(J630/J612)*E79</f>
        <v>0</v>
      </c>
      <c r="K670" s="180">
        <f>(K644/K612)*E75</f>
        <v>34412.239019504297</v>
      </c>
      <c r="L670" s="180">
        <f>(L647/L612)*E80</f>
        <v>0</v>
      </c>
      <c r="M670" s="180">
        <f t="shared" si="20"/>
        <v>610973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13628701.459999997</v>
      </c>
      <c r="D681" s="180">
        <f>(D615/D612)*P76</f>
        <v>0</v>
      </c>
      <c r="E681" s="180">
        <f>(E623/E612)*SUM(C681:D681)</f>
        <v>99730.591325678935</v>
      </c>
      <c r="F681" s="180">
        <f>(F624/F612)*P64</f>
        <v>0</v>
      </c>
      <c r="G681" s="180">
        <f>(G625/G612)*P77</f>
        <v>0</v>
      </c>
      <c r="H681" s="180">
        <f>(H628/H612)*P60</f>
        <v>144529.91491958368</v>
      </c>
      <c r="I681" s="180">
        <f>(I629/I612)*P78</f>
        <v>0</v>
      </c>
      <c r="J681" s="180">
        <f>(J630/J612)*P79</f>
        <v>0</v>
      </c>
      <c r="K681" s="180">
        <f>(K644/K612)*P75</f>
        <v>85873.978275352463</v>
      </c>
      <c r="L681" s="180">
        <f>(L647/L612)*P80</f>
        <v>0</v>
      </c>
      <c r="M681" s="180">
        <f t="shared" si="20"/>
        <v>330134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3224977.09</v>
      </c>
      <c r="D682" s="180">
        <f>(D615/D612)*Q76</f>
        <v>0</v>
      </c>
      <c r="E682" s="180">
        <f>(E623/E612)*SUM(C682:D682)</f>
        <v>23599.377617995553</v>
      </c>
      <c r="F682" s="180">
        <f>(F624/F612)*Q64</f>
        <v>0</v>
      </c>
      <c r="G682" s="180">
        <f>(G625/G612)*Q77</f>
        <v>0</v>
      </c>
      <c r="H682" s="180">
        <f>(H628/H612)*Q60</f>
        <v>94740.836637736778</v>
      </c>
      <c r="I682" s="180">
        <f>(I629/I612)*Q78</f>
        <v>0</v>
      </c>
      <c r="J682" s="180">
        <f>(J630/J612)*Q79</f>
        <v>0</v>
      </c>
      <c r="K682" s="180">
        <f>(K644/K612)*Q75</f>
        <v>23923.550488342484</v>
      </c>
      <c r="L682" s="180">
        <f>(L647/L612)*Q80</f>
        <v>0</v>
      </c>
      <c r="M682" s="180">
        <f t="shared" si="20"/>
        <v>142264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4982476.3599999994</v>
      </c>
      <c r="D683" s="180">
        <f>(D615/D612)*R76</f>
        <v>0</v>
      </c>
      <c r="E683" s="180">
        <f>(E623/E612)*SUM(C683:D683)</f>
        <v>36460.209735125885</v>
      </c>
      <c r="F683" s="180">
        <f>(F624/F612)*R64</f>
        <v>0</v>
      </c>
      <c r="G683" s="180">
        <f>(G625/G612)*R77</f>
        <v>0</v>
      </c>
      <c r="H683" s="180">
        <f>(H628/H612)*R60</f>
        <v>89182.730739175895</v>
      </c>
      <c r="I683" s="180">
        <f>(I629/I612)*R78</f>
        <v>0</v>
      </c>
      <c r="J683" s="180">
        <f>(J630/J612)*R79</f>
        <v>0</v>
      </c>
      <c r="K683" s="180">
        <f>(K644/K612)*R75</f>
        <v>3105.1102782865892</v>
      </c>
      <c r="L683" s="180">
        <f>(L647/L612)*R80</f>
        <v>0</v>
      </c>
      <c r="M683" s="180">
        <f t="shared" si="20"/>
        <v>128748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1669292.7799999998</v>
      </c>
      <c r="D684" s="180">
        <f>(D615/D612)*S76</f>
        <v>0</v>
      </c>
      <c r="E684" s="180">
        <f>(E623/E612)*SUM(C684:D684)</f>
        <v>12215.364503632358</v>
      </c>
      <c r="F684" s="180">
        <f>(F624/F612)*S64</f>
        <v>0</v>
      </c>
      <c r="G684" s="180">
        <f>(G625/G612)*S77</f>
        <v>0</v>
      </c>
      <c r="H684" s="180">
        <f>(H628/H612)*S60</f>
        <v>51097.514171865252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63313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150271.34338342765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150271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7868425.1399999997</v>
      </c>
      <c r="D686" s="180">
        <f>(D615/D612)*U76</f>
        <v>0</v>
      </c>
      <c r="E686" s="180">
        <f>(E623/E612)*SUM(C686:D686)</f>
        <v>57578.683803235806</v>
      </c>
      <c r="F686" s="180">
        <f>(F624/F612)*U64</f>
        <v>0</v>
      </c>
      <c r="G686" s="180">
        <f>(G625/G612)*U77</f>
        <v>0</v>
      </c>
      <c r="H686" s="180">
        <f>(H628/H612)*U60</f>
        <v>148321.82700997536</v>
      </c>
      <c r="I686" s="180">
        <f>(I629/I612)*U78</f>
        <v>0</v>
      </c>
      <c r="J686" s="180">
        <f>(J630/J612)*U79</f>
        <v>0</v>
      </c>
      <c r="K686" s="180">
        <f>(K644/K612)*U75</f>
        <v>13958.283754888074</v>
      </c>
      <c r="L686" s="180">
        <f>(L647/L612)*U80</f>
        <v>0</v>
      </c>
      <c r="M686" s="180">
        <f t="shared" si="20"/>
        <v>219859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854416.41</v>
      </c>
      <c r="D688" s="180">
        <f>(D615/D612)*W76</f>
        <v>0</v>
      </c>
      <c r="E688" s="180">
        <f>(E623/E612)*SUM(C688:D688)</f>
        <v>6252.3530989183291</v>
      </c>
      <c r="F688" s="180">
        <f>(F624/F612)*W64</f>
        <v>0</v>
      </c>
      <c r="G688" s="180">
        <f>(G625/G612)*W77</f>
        <v>0</v>
      </c>
      <c r="H688" s="180">
        <f>(H628/H612)*W60</f>
        <v>19266.10210989416</v>
      </c>
      <c r="I688" s="180">
        <f>(I629/I612)*W78</f>
        <v>0</v>
      </c>
      <c r="J688" s="180">
        <f>(J630/J612)*W79</f>
        <v>0</v>
      </c>
      <c r="K688" s="180">
        <f>(K644/K612)*W75</f>
        <v>13430.42706834905</v>
      </c>
      <c r="L688" s="180">
        <f>(L647/L612)*W80</f>
        <v>0</v>
      </c>
      <c r="M688" s="180">
        <f t="shared" si="20"/>
        <v>38949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1113141.8800000001</v>
      </c>
      <c r="D689" s="180">
        <f>(D615/D612)*X76</f>
        <v>0</v>
      </c>
      <c r="E689" s="180">
        <f>(E623/E612)*SUM(C689:D689)</f>
        <v>8145.6254836605667</v>
      </c>
      <c r="F689" s="180">
        <f>(F624/F612)*X64</f>
        <v>0</v>
      </c>
      <c r="G689" s="180">
        <f>(G625/G612)*X77</f>
        <v>0</v>
      </c>
      <c r="H689" s="180">
        <f>(H628/H612)*X60</f>
        <v>22657.913969453763</v>
      </c>
      <c r="I689" s="180">
        <f>(I629/I612)*X78</f>
        <v>0</v>
      </c>
      <c r="J689" s="180">
        <f>(J630/J612)*X79</f>
        <v>0</v>
      </c>
      <c r="K689" s="180">
        <f>(K644/K612)*X75</f>
        <v>12842.914158663943</v>
      </c>
      <c r="L689" s="180">
        <f>(L647/L612)*X80</f>
        <v>0</v>
      </c>
      <c r="M689" s="180">
        <f t="shared" si="20"/>
        <v>43646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6752135.4999999991</v>
      </c>
      <c r="D690" s="180">
        <f>(D615/D612)*Y76</f>
        <v>0</v>
      </c>
      <c r="E690" s="180">
        <f>(E623/E612)*SUM(C690:D690)</f>
        <v>49410.023992565235</v>
      </c>
      <c r="F690" s="180">
        <f>(F624/F612)*Y64</f>
        <v>0</v>
      </c>
      <c r="G690" s="180">
        <f>(G625/G612)*Y77</f>
        <v>0</v>
      </c>
      <c r="H690" s="180">
        <f>(H628/H612)*Y60</f>
        <v>153310.49295838442</v>
      </c>
      <c r="I690" s="180">
        <f>(I629/I612)*Y78</f>
        <v>0</v>
      </c>
      <c r="J690" s="180">
        <f>(J630/J612)*Y79</f>
        <v>0</v>
      </c>
      <c r="K690" s="180">
        <f>(K644/K612)*Y75</f>
        <v>49852.653775177503</v>
      </c>
      <c r="L690" s="180">
        <f>(L647/L612)*Y80</f>
        <v>0</v>
      </c>
      <c r="M690" s="180">
        <f t="shared" si="20"/>
        <v>252573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1252301.97</v>
      </c>
      <c r="D692" s="180">
        <f>(D615/D612)*AA76</f>
        <v>0</v>
      </c>
      <c r="E692" s="180">
        <f>(E623/E612)*SUM(C692:D692)</f>
        <v>9163.9556676012671</v>
      </c>
      <c r="F692" s="180">
        <f>(F624/F612)*AA64</f>
        <v>0</v>
      </c>
      <c r="G692" s="180">
        <f>(G625/G612)*AA77</f>
        <v>0</v>
      </c>
      <c r="H692" s="180">
        <f>(H628/H612)*AA60</f>
        <v>9505.0838621993335</v>
      </c>
      <c r="I692" s="180">
        <f>(I629/I612)*AA78</f>
        <v>0</v>
      </c>
      <c r="J692" s="180">
        <f>(J630/J612)*AA79</f>
        <v>0</v>
      </c>
      <c r="K692" s="180">
        <f>(K644/K612)*AA75</f>
        <v>2719.2878030557217</v>
      </c>
      <c r="L692" s="180">
        <f>(L647/L612)*AA80</f>
        <v>0</v>
      </c>
      <c r="M692" s="180">
        <f t="shared" si="20"/>
        <v>21388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496227.44999999995</v>
      </c>
      <c r="D693" s="180">
        <f>(D615/D612)*AB76</f>
        <v>0</v>
      </c>
      <c r="E693" s="180">
        <f>(E623/E612)*SUM(C693:D693)</f>
        <v>3631.2378817441481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3903.2588420732009</v>
      </c>
      <c r="L693" s="180">
        <f>(L647/L612)*AB80</f>
        <v>0</v>
      </c>
      <c r="M693" s="180">
        <f t="shared" si="20"/>
        <v>7534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711683.6</v>
      </c>
      <c r="D694" s="180">
        <f>(D615/D612)*AC76</f>
        <v>0</v>
      </c>
      <c r="E694" s="180">
        <f>(E623/E612)*SUM(C694:D694)</f>
        <v>5207.878863081939</v>
      </c>
      <c r="F694" s="180">
        <f>(F624/F612)*AC64</f>
        <v>0</v>
      </c>
      <c r="G694" s="180">
        <f>(G625/G612)*AC77</f>
        <v>0</v>
      </c>
      <c r="H694" s="180">
        <f>(H628/H612)*AC60</f>
        <v>19565.247320319508</v>
      </c>
      <c r="I694" s="180">
        <f>(I629/I612)*AC78</f>
        <v>0</v>
      </c>
      <c r="J694" s="180">
        <f>(J630/J612)*AC79</f>
        <v>0</v>
      </c>
      <c r="K694" s="180">
        <f>(K644/K612)*AC75</f>
        <v>1096.7746945034594</v>
      </c>
      <c r="L694" s="180">
        <f>(L647/L612)*AC80</f>
        <v>0</v>
      </c>
      <c r="M694" s="180">
        <f t="shared" si="20"/>
        <v>25870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7303619.580000001</v>
      </c>
      <c r="D698" s="180">
        <f>(D615/D612)*AG76</f>
        <v>0</v>
      </c>
      <c r="E698" s="180">
        <f>(E623/E612)*SUM(C698:D698)</f>
        <v>53445.612677703124</v>
      </c>
      <c r="F698" s="180">
        <f>(F624/F612)*AG64</f>
        <v>0</v>
      </c>
      <c r="G698" s="180">
        <f>(G625/G612)*AG77</f>
        <v>25752.383160218775</v>
      </c>
      <c r="H698" s="180">
        <f>(H628/H612)*AG60</f>
        <v>202533.63487047926</v>
      </c>
      <c r="I698" s="180">
        <f>(I629/I612)*AG78</f>
        <v>0</v>
      </c>
      <c r="J698" s="180">
        <f>(J630/J612)*AG79</f>
        <v>0</v>
      </c>
      <c r="K698" s="180">
        <f>(K644/K612)*AG75</f>
        <v>24010.493793761998</v>
      </c>
      <c r="L698" s="180">
        <f>(L647/L612)*AG80</f>
        <v>0</v>
      </c>
      <c r="M698" s="180">
        <f t="shared" si="20"/>
        <v>305742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373878.31</v>
      </c>
      <c r="D706" s="180">
        <f>(D615/D612)*AO76</f>
        <v>0</v>
      </c>
      <c r="E706" s="180">
        <f>(E623/E612)*SUM(C706:D706)</f>
        <v>2735.9249925301033</v>
      </c>
      <c r="F706" s="180">
        <f>(F624/F612)*AO64</f>
        <v>0</v>
      </c>
      <c r="G706" s="180">
        <f>(G625/G612)*AO77</f>
        <v>0</v>
      </c>
      <c r="H706" s="180">
        <f>(H628/H612)*AO60</f>
        <v>9955.6616032347411</v>
      </c>
      <c r="I706" s="180">
        <f>(I629/I612)*AO78</f>
        <v>0</v>
      </c>
      <c r="J706" s="180">
        <f>(J630/J612)*AO79</f>
        <v>0</v>
      </c>
      <c r="K706" s="180">
        <f>(K644/K612)*AO75</f>
        <v>96.794917848320665</v>
      </c>
      <c r="L706" s="180">
        <f>(L647/L612)*AO80</f>
        <v>0</v>
      </c>
      <c r="M706" s="180">
        <f t="shared" si="20"/>
        <v>12788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8073.4015856978776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8073</v>
      </c>
      <c r="N713" s="199" t="s">
        <v>741</v>
      </c>
    </row>
    <row r="715" spans="1:15" ht="12.6" customHeight="1" x14ac:dyDescent="0.25">
      <c r="C715" s="180">
        <f>SUM(C614:C647)+SUM(C668:C713)</f>
        <v>56399014.43</v>
      </c>
      <c r="D715" s="180">
        <f>SUM(D616:D647)+SUM(D668:D713)</f>
        <v>0</v>
      </c>
      <c r="E715" s="180">
        <f>SUM(E624:E647)+SUM(E668:E713)</f>
        <v>409712.2699999999</v>
      </c>
      <c r="F715" s="180">
        <f>SUM(F625:F648)+SUM(F668:F713)</f>
        <v>0</v>
      </c>
      <c r="G715" s="180">
        <f>SUM(G626:G647)+SUM(G668:G713)</f>
        <v>623773.39988767914</v>
      </c>
      <c r="H715" s="180">
        <f>SUM(H629:H647)+SUM(H668:H713)</f>
        <v>1086686.7170563263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269225.76686980709</v>
      </c>
      <c r="L715" s="180">
        <f>SUM(L668:L713)</f>
        <v>0</v>
      </c>
      <c r="M715" s="180">
        <f>SUM(M668:M713)</f>
        <v>2362125</v>
      </c>
      <c r="N715" s="198" t="s">
        <v>742</v>
      </c>
    </row>
    <row r="716" spans="1:15" ht="12.6" customHeight="1" x14ac:dyDescent="0.25">
      <c r="C716" s="180">
        <f>CE71</f>
        <v>56399014.429999992</v>
      </c>
      <c r="D716" s="180">
        <f>D615</f>
        <v>0</v>
      </c>
      <c r="E716" s="180">
        <f>E623</f>
        <v>409712.27</v>
      </c>
      <c r="F716" s="180">
        <f>F624</f>
        <v>0</v>
      </c>
      <c r="G716" s="180">
        <f>G625</f>
        <v>623773.39988767903</v>
      </c>
      <c r="H716" s="180">
        <f>H628</f>
        <v>1086686.7170563259</v>
      </c>
      <c r="I716" s="180">
        <f>I629</f>
        <v>0</v>
      </c>
      <c r="J716" s="180">
        <f>J630</f>
        <v>0</v>
      </c>
      <c r="K716" s="180">
        <f>K644</f>
        <v>269225.76686980715</v>
      </c>
      <c r="L716" s="180">
        <f>L647</f>
        <v>0</v>
      </c>
      <c r="M716" s="180">
        <f>C648</f>
        <v>2362127.54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 transitionEntry="1" codeName="Sheet10">
    <pageSetUpPr autoPageBreaks="0" fitToPage="1"/>
  </sheetPr>
  <dimension ref="A1:CF719"/>
  <sheetViews>
    <sheetView showGridLines="0" topLeftCell="A46" zoomScale="75" workbookViewId="0">
      <selection activeCell="A42" sqref="A4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9317275.6868209578</v>
      </c>
      <c r="C47" s="184">
        <v>0</v>
      </c>
      <c r="D47" s="184">
        <v>0</v>
      </c>
      <c r="E47" s="184">
        <v>896765.29999999993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1077983.71</v>
      </c>
      <c r="Q47" s="184">
        <v>877558.85999999987</v>
      </c>
      <c r="R47" s="184">
        <v>1144887.6099999999</v>
      </c>
      <c r="S47" s="184">
        <v>310042.14999999997</v>
      </c>
      <c r="T47" s="184">
        <v>0</v>
      </c>
      <c r="U47" s="184">
        <v>1065526.9500000002</v>
      </c>
      <c r="V47" s="184">
        <v>0</v>
      </c>
      <c r="W47" s="184">
        <v>179823.73</v>
      </c>
      <c r="X47" s="184">
        <v>205874.9</v>
      </c>
      <c r="Y47" s="184">
        <v>1032722.38</v>
      </c>
      <c r="Z47" s="184">
        <v>0</v>
      </c>
      <c r="AA47" s="184">
        <v>98887.819999999992</v>
      </c>
      <c r="AB47" s="184">
        <v>747.8900000000001</v>
      </c>
      <c r="AC47" s="184">
        <v>0</v>
      </c>
      <c r="AD47" s="184">
        <v>0</v>
      </c>
      <c r="AE47" s="184">
        <v>0</v>
      </c>
      <c r="AF47" s="184">
        <v>0</v>
      </c>
      <c r="AG47" s="184">
        <v>1381714.29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96940.21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105885.04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197187.41682095788</v>
      </c>
      <c r="BO47" s="184">
        <v>289579.47000000003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61876.259999999995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293271.69999999995</v>
      </c>
      <c r="CD47" s="195"/>
      <c r="CE47" s="195">
        <f>SUM(C47:CC47)</f>
        <v>9317275.6868209578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9317275.6868209578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1584054.8499999999</v>
      </c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985903.47</v>
      </c>
      <c r="Q51" s="184">
        <v>35127.839999999997</v>
      </c>
      <c r="R51" s="184">
        <v>48494.649999999994</v>
      </c>
      <c r="S51" s="184">
        <v>28885.279999999999</v>
      </c>
      <c r="T51" s="184">
        <v>0</v>
      </c>
      <c r="U51" s="184">
        <v>155749.76000000001</v>
      </c>
      <c r="V51" s="184">
        <v>0</v>
      </c>
      <c r="W51" s="184">
        <v>7777.16</v>
      </c>
      <c r="X51" s="184">
        <v>0</v>
      </c>
      <c r="Y51" s="184">
        <v>240730.19000000003</v>
      </c>
      <c r="Z51" s="184">
        <v>0</v>
      </c>
      <c r="AA51" s="184">
        <v>2429.3200000000002</v>
      </c>
      <c r="AB51" s="184">
        <v>240</v>
      </c>
      <c r="AC51" s="184">
        <v>3550.0000000000005</v>
      </c>
      <c r="AD51" s="184">
        <v>0</v>
      </c>
      <c r="AE51" s="184">
        <v>0</v>
      </c>
      <c r="AF51" s="184">
        <v>0</v>
      </c>
      <c r="AG51" s="184">
        <v>55833.2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7657.4599999999991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11566.52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110</v>
      </c>
      <c r="CD51" s="195"/>
      <c r="CE51" s="195">
        <f>SUM(C51:CD51)</f>
        <v>1584054.8499999999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1584054.8499999999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1165.5222222222201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280650</v>
      </c>
      <c r="Q59" s="185">
        <v>138112</v>
      </c>
      <c r="R59" s="185">
        <v>455963</v>
      </c>
      <c r="S59" s="244"/>
      <c r="T59" s="244"/>
      <c r="U59" s="220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4"/>
      <c r="AC59" s="185">
        <v>0</v>
      </c>
      <c r="AD59" s="185">
        <v>0</v>
      </c>
      <c r="AE59" s="185">
        <v>0</v>
      </c>
      <c r="AF59" s="185">
        <v>0</v>
      </c>
      <c r="AG59" s="185">
        <v>42016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9151.2000000000007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9061</v>
      </c>
      <c r="AZ59" s="185">
        <v>0</v>
      </c>
      <c r="BA59" s="244"/>
      <c r="BB59" s="244"/>
      <c r="BC59" s="244"/>
      <c r="BD59" s="244"/>
      <c r="BE59" s="185">
        <v>197038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3">
      <c r="A60" s="246" t="s">
        <v>234</v>
      </c>
      <c r="B60" s="175"/>
      <c r="C60" s="186">
        <v>0</v>
      </c>
      <c r="D60" s="187">
        <v>0</v>
      </c>
      <c r="E60" s="187">
        <v>20.149166666666666</v>
      </c>
      <c r="F60" s="219">
        <v>0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17">
        <v>22.609166666666667</v>
      </c>
      <c r="Q60" s="217">
        <v>17.148333333333333</v>
      </c>
      <c r="R60" s="217">
        <v>15.136666666666667</v>
      </c>
      <c r="S60" s="217">
        <v>9.8833333333333346</v>
      </c>
      <c r="T60" s="217">
        <v>0</v>
      </c>
      <c r="U60" s="217">
        <v>26.174166666666668</v>
      </c>
      <c r="V60" s="217">
        <v>0</v>
      </c>
      <c r="W60" s="217">
        <v>2.9599999999999995</v>
      </c>
      <c r="X60" s="217">
        <v>3.7691666666666666</v>
      </c>
      <c r="Y60" s="217">
        <v>21.600833333333338</v>
      </c>
      <c r="Z60" s="217">
        <v>0</v>
      </c>
      <c r="AA60" s="217">
        <v>1.4816666666666667</v>
      </c>
      <c r="AB60" s="276">
        <v>0</v>
      </c>
      <c r="AC60" s="217">
        <v>0</v>
      </c>
      <c r="AD60" s="217">
        <v>0</v>
      </c>
      <c r="AE60" s="217">
        <v>0</v>
      </c>
      <c r="AF60" s="217">
        <v>0</v>
      </c>
      <c r="AG60" s="217">
        <v>27.839166666666664</v>
      </c>
      <c r="AH60" s="217">
        <v>0</v>
      </c>
      <c r="AI60" s="217">
        <v>0</v>
      </c>
      <c r="AJ60" s="217">
        <v>0</v>
      </c>
      <c r="AK60" s="217">
        <v>0</v>
      </c>
      <c r="AL60" s="217">
        <v>0</v>
      </c>
      <c r="AM60" s="217">
        <v>0</v>
      </c>
      <c r="AN60" s="217">
        <v>0</v>
      </c>
      <c r="AO60" s="217">
        <v>1.7175</v>
      </c>
      <c r="AP60" s="217">
        <v>0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v>3.2916666666666665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0</v>
      </c>
      <c r="BF60" s="217">
        <v>0</v>
      </c>
      <c r="BG60" s="217">
        <v>0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4.184166666666667</v>
      </c>
      <c r="BO60" s="217">
        <v>5.4074999999999998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2.0858333333333339</v>
      </c>
      <c r="BW60" s="217">
        <v>0</v>
      </c>
      <c r="BX60" s="217">
        <v>0</v>
      </c>
      <c r="BY60" s="217">
        <v>0</v>
      </c>
      <c r="BZ60" s="217">
        <v>0</v>
      </c>
      <c r="CA60" s="217">
        <v>0</v>
      </c>
      <c r="CB60" s="217">
        <v>0</v>
      </c>
      <c r="CC60" s="217">
        <v>6.9899999999999993</v>
      </c>
      <c r="CD60" s="245" t="s">
        <v>221</v>
      </c>
      <c r="CE60" s="247">
        <f t="shared" ref="CE60:CE70" si="0">SUM(C60:CD60)</f>
        <v>192.42833333333334</v>
      </c>
    </row>
    <row r="61" spans="1:84" ht="12.6" customHeight="1" x14ac:dyDescent="0.3">
      <c r="A61" s="171" t="s">
        <v>235</v>
      </c>
      <c r="B61" s="175"/>
      <c r="C61" s="184">
        <v>0</v>
      </c>
      <c r="D61" s="184">
        <v>0</v>
      </c>
      <c r="E61" s="184">
        <v>2154382.23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2520314.36</v>
      </c>
      <c r="Q61" s="185">
        <v>2120097.65</v>
      </c>
      <c r="R61" s="185">
        <v>2856218.1900000004</v>
      </c>
      <c r="S61" s="185">
        <v>659728.97</v>
      </c>
      <c r="T61" s="185">
        <v>0</v>
      </c>
      <c r="U61" s="185">
        <v>2471394.1199999996</v>
      </c>
      <c r="V61" s="185">
        <v>0</v>
      </c>
      <c r="W61" s="185">
        <v>449900.12</v>
      </c>
      <c r="X61" s="185">
        <v>505895.62</v>
      </c>
      <c r="Y61" s="185">
        <v>2423592.0799999996</v>
      </c>
      <c r="Z61" s="185">
        <v>0</v>
      </c>
      <c r="AA61" s="185">
        <v>244135.36</v>
      </c>
      <c r="AB61" s="277">
        <v>5974.4500000000007</v>
      </c>
      <c r="AC61" s="185">
        <v>0</v>
      </c>
      <c r="AD61" s="185">
        <v>0</v>
      </c>
      <c r="AE61" s="185">
        <v>0</v>
      </c>
      <c r="AF61" s="185">
        <v>0</v>
      </c>
      <c r="AG61" s="185">
        <v>3421725.3599999994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237567.34999999998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226886.03999999998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468043.46920177387</v>
      </c>
      <c r="BO61" s="185">
        <v>682716.13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142856.85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674838.79</v>
      </c>
      <c r="CD61" s="245" t="s">
        <v>221</v>
      </c>
      <c r="CE61" s="195">
        <f t="shared" si="0"/>
        <v>22266267.139201771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896765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1077984</v>
      </c>
      <c r="Q62" s="195">
        <f t="shared" si="1"/>
        <v>877559</v>
      </c>
      <c r="R62" s="195">
        <f t="shared" si="1"/>
        <v>1144888</v>
      </c>
      <c r="S62" s="195">
        <f t="shared" si="1"/>
        <v>310042</v>
      </c>
      <c r="T62" s="195">
        <f t="shared" si="1"/>
        <v>0</v>
      </c>
      <c r="U62" s="195">
        <f t="shared" si="1"/>
        <v>1065527</v>
      </c>
      <c r="V62" s="195">
        <f t="shared" si="1"/>
        <v>0</v>
      </c>
      <c r="W62" s="195">
        <f t="shared" si="1"/>
        <v>179824</v>
      </c>
      <c r="X62" s="195">
        <f t="shared" si="1"/>
        <v>205875</v>
      </c>
      <c r="Y62" s="195">
        <f t="shared" si="1"/>
        <v>1032722</v>
      </c>
      <c r="Z62" s="195">
        <f t="shared" si="1"/>
        <v>0</v>
      </c>
      <c r="AA62" s="195">
        <f t="shared" si="1"/>
        <v>98888</v>
      </c>
      <c r="AB62" s="195">
        <f t="shared" si="1"/>
        <v>748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1381714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96940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105885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197187</v>
      </c>
      <c r="BO62" s="195">
        <f t="shared" ref="BO62:CC62" si="2">ROUND(BO47+BO48,0)</f>
        <v>289579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61876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293272</v>
      </c>
      <c r="CD62" s="245" t="s">
        <v>221</v>
      </c>
      <c r="CE62" s="195">
        <f t="shared" si="0"/>
        <v>9317275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5" t="s">
        <v>221</v>
      </c>
      <c r="CE63" s="195">
        <f t="shared" si="0"/>
        <v>0</v>
      </c>
      <c r="CF63" s="248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101928.75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7466894.410000002</v>
      </c>
      <c r="Q64" s="185">
        <v>161093.4</v>
      </c>
      <c r="R64" s="185">
        <v>227404.74</v>
      </c>
      <c r="S64" s="185">
        <v>245765.29000000004</v>
      </c>
      <c r="T64" s="185">
        <v>0</v>
      </c>
      <c r="U64" s="185">
        <v>1448364.9699999997</v>
      </c>
      <c r="V64" s="185">
        <v>0</v>
      </c>
      <c r="W64" s="185">
        <v>33066.310000000005</v>
      </c>
      <c r="X64" s="185">
        <v>238508.30999999997</v>
      </c>
      <c r="Y64" s="185">
        <v>882322.57000000018</v>
      </c>
      <c r="Z64" s="185">
        <v>0</v>
      </c>
      <c r="AA64" s="185">
        <v>369684.02</v>
      </c>
      <c r="AB64" s="185">
        <v>362081.44000000018</v>
      </c>
      <c r="AC64" s="185">
        <v>28497.989999999998</v>
      </c>
      <c r="AD64" s="185">
        <v>0</v>
      </c>
      <c r="AE64" s="185">
        <v>0</v>
      </c>
      <c r="AF64" s="185">
        <v>0</v>
      </c>
      <c r="AG64" s="185">
        <v>562798.94000000006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5753.47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77097.489999999991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25496.510000000002</v>
      </c>
      <c r="BO64" s="185">
        <v>24673.3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5675.3300000000008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37719.61</v>
      </c>
      <c r="CD64" s="245" t="s">
        <v>221</v>
      </c>
      <c r="CE64" s="195">
        <f t="shared" si="0"/>
        <v>12304826.850000003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302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39693.240000000005</v>
      </c>
      <c r="Q65" s="185">
        <v>209.20999999999998</v>
      </c>
      <c r="R65" s="185">
        <v>187.04000000000002</v>
      </c>
      <c r="S65" s="185">
        <v>147.89000000000001</v>
      </c>
      <c r="T65" s="185">
        <v>0</v>
      </c>
      <c r="U65" s="185">
        <v>4804.92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28.74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316.31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1987.6100000000001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3222.59</v>
      </c>
      <c r="BO65" s="185">
        <v>151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5" t="s">
        <v>221</v>
      </c>
      <c r="CE65" s="195">
        <f t="shared" si="0"/>
        <v>51050.55</v>
      </c>
      <c r="CF65" s="248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859711.17999999993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502980.39999999991</v>
      </c>
      <c r="Q66" s="185">
        <v>7465.59</v>
      </c>
      <c r="R66" s="185">
        <v>5962.3200000000006</v>
      </c>
      <c r="S66" s="184">
        <v>118652.22999999998</v>
      </c>
      <c r="T66" s="184">
        <v>0</v>
      </c>
      <c r="U66" s="185">
        <v>2550113.1200000006</v>
      </c>
      <c r="V66" s="185">
        <v>0</v>
      </c>
      <c r="W66" s="185">
        <v>8226.86</v>
      </c>
      <c r="X66" s="185">
        <v>144262.19</v>
      </c>
      <c r="Y66" s="185">
        <v>286692.99999999988</v>
      </c>
      <c r="Z66" s="185">
        <v>0</v>
      </c>
      <c r="AA66" s="185">
        <v>3700</v>
      </c>
      <c r="AB66" s="185">
        <v>11380.32</v>
      </c>
      <c r="AC66" s="185">
        <v>43.48</v>
      </c>
      <c r="AD66" s="185">
        <v>0</v>
      </c>
      <c r="AE66" s="185">
        <v>0</v>
      </c>
      <c r="AF66" s="185">
        <v>0</v>
      </c>
      <c r="AG66" s="185">
        <v>626330.72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211040.64000000004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266420.15000000002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44326.14</v>
      </c>
      <c r="CD66" s="245" t="s">
        <v>221</v>
      </c>
      <c r="CE66" s="195">
        <f t="shared" si="0"/>
        <v>5647308.3400000008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985903</v>
      </c>
      <c r="Q67" s="195">
        <f t="shared" si="3"/>
        <v>35128</v>
      </c>
      <c r="R67" s="195">
        <f t="shared" si="3"/>
        <v>48495</v>
      </c>
      <c r="S67" s="195">
        <f t="shared" si="3"/>
        <v>28885</v>
      </c>
      <c r="T67" s="195">
        <f t="shared" si="3"/>
        <v>0</v>
      </c>
      <c r="U67" s="195">
        <f t="shared" si="3"/>
        <v>155750</v>
      </c>
      <c r="V67" s="195">
        <f t="shared" si="3"/>
        <v>0</v>
      </c>
      <c r="W67" s="195">
        <f t="shared" si="3"/>
        <v>7777</v>
      </c>
      <c r="X67" s="195">
        <f t="shared" si="3"/>
        <v>0</v>
      </c>
      <c r="Y67" s="195">
        <f t="shared" si="3"/>
        <v>240730</v>
      </c>
      <c r="Z67" s="195">
        <f t="shared" si="3"/>
        <v>0</v>
      </c>
      <c r="AA67" s="195">
        <f t="shared" si="3"/>
        <v>2429</v>
      </c>
      <c r="AB67" s="195">
        <f t="shared" si="3"/>
        <v>240</v>
      </c>
      <c r="AC67" s="195">
        <f t="shared" si="3"/>
        <v>3550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55833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7657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11567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110</v>
      </c>
      <c r="CD67" s="245" t="s">
        <v>221</v>
      </c>
      <c r="CE67" s="195">
        <f t="shared" si="0"/>
        <v>1584054</v>
      </c>
      <c r="CF67" s="248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5236.18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308.94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5" t="s">
        <v>221</v>
      </c>
      <c r="CE68" s="195">
        <f t="shared" si="0"/>
        <v>5545.12</v>
      </c>
      <c r="CF68" s="248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34590.69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535734.98999999987</v>
      </c>
      <c r="Q69" s="185">
        <v>31278.47</v>
      </c>
      <c r="R69" s="220">
        <v>105026.29000000001</v>
      </c>
      <c r="S69" s="185">
        <v>55250.149999999987</v>
      </c>
      <c r="T69" s="184">
        <v>0</v>
      </c>
      <c r="U69" s="185">
        <v>43190.390000000007</v>
      </c>
      <c r="V69" s="185">
        <v>0</v>
      </c>
      <c r="W69" s="184">
        <v>1560.25</v>
      </c>
      <c r="X69" s="185">
        <v>4847.18</v>
      </c>
      <c r="Y69" s="185">
        <v>124627.36</v>
      </c>
      <c r="Z69" s="185">
        <v>0</v>
      </c>
      <c r="AA69" s="185">
        <v>822.86</v>
      </c>
      <c r="AB69" s="185">
        <v>16948.579999999998</v>
      </c>
      <c r="AC69" s="185">
        <v>0</v>
      </c>
      <c r="AD69" s="185">
        <v>0</v>
      </c>
      <c r="AE69" s="185">
        <v>0</v>
      </c>
      <c r="AF69" s="185">
        <v>0</v>
      </c>
      <c r="AG69" s="185">
        <v>110280.53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185.74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7779.0000000000009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0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55966.119999999995</v>
      </c>
      <c r="BO69" s="185">
        <v>7845.3600000000006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-9729.7200000000012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704.72</v>
      </c>
      <c r="CD69" s="188">
        <v>0</v>
      </c>
      <c r="CE69" s="195">
        <f t="shared" si="0"/>
        <v>1126908.9600000002</v>
      </c>
      <c r="CF69" s="248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4047679.85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13134740.580000002</v>
      </c>
      <c r="Q71" s="195">
        <f t="shared" si="5"/>
        <v>3232831.32</v>
      </c>
      <c r="R71" s="195">
        <f t="shared" si="5"/>
        <v>4388181.580000001</v>
      </c>
      <c r="S71" s="195">
        <f t="shared" si="5"/>
        <v>1418471.5299999998</v>
      </c>
      <c r="T71" s="195">
        <f t="shared" si="5"/>
        <v>0</v>
      </c>
      <c r="U71" s="195">
        <f t="shared" si="5"/>
        <v>7739144.5200000005</v>
      </c>
      <c r="V71" s="195">
        <f t="shared" si="5"/>
        <v>0</v>
      </c>
      <c r="W71" s="195">
        <f t="shared" si="5"/>
        <v>680354.54</v>
      </c>
      <c r="X71" s="195">
        <f t="shared" si="5"/>
        <v>1099388.2999999998</v>
      </c>
      <c r="Y71" s="195">
        <f t="shared" si="5"/>
        <v>4990687.01</v>
      </c>
      <c r="Z71" s="195">
        <f t="shared" si="5"/>
        <v>0</v>
      </c>
      <c r="AA71" s="195">
        <f t="shared" si="5"/>
        <v>719687.98</v>
      </c>
      <c r="AB71" s="195">
        <f t="shared" si="5"/>
        <v>397372.79000000021</v>
      </c>
      <c r="AC71" s="195">
        <f t="shared" si="5"/>
        <v>32091.469999999998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6158998.8599999994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340446.55999999994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638641.72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1027902.8392017739</v>
      </c>
      <c r="BO71" s="195">
        <f t="shared" si="6"/>
        <v>1004964.79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200678.46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1050971.26</v>
      </c>
      <c r="CD71" s="241">
        <f>CD69-CD70</f>
        <v>0</v>
      </c>
      <c r="CE71" s="195">
        <f>SUM(CE61:CE69)-CE70</f>
        <v>52303235.959201775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0</v>
      </c>
      <c r="CF72" s="248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7096056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7096056</v>
      </c>
      <c r="CF73" s="248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14224752.35</v>
      </c>
      <c r="Q74" s="185">
        <v>7214736.9000000004</v>
      </c>
      <c r="R74" s="185">
        <v>921280.62</v>
      </c>
      <c r="S74" s="185">
        <v>0</v>
      </c>
      <c r="T74" s="185">
        <v>0</v>
      </c>
      <c r="U74" s="185">
        <v>8205992.2199999997</v>
      </c>
      <c r="V74" s="185">
        <v>0</v>
      </c>
      <c r="W74" s="185">
        <v>1696882.68</v>
      </c>
      <c r="X74" s="185">
        <v>1745793</v>
      </c>
      <c r="Y74" s="185">
        <v>5231253.97</v>
      </c>
      <c r="Z74" s="185">
        <v>0</v>
      </c>
      <c r="AA74" s="185">
        <v>419303.26</v>
      </c>
      <c r="AB74" s="185">
        <v>496345.76</v>
      </c>
      <c r="AC74" s="185">
        <v>13791</v>
      </c>
      <c r="AD74" s="185">
        <v>0</v>
      </c>
      <c r="AE74" s="185">
        <v>0</v>
      </c>
      <c r="AF74" s="185">
        <v>0</v>
      </c>
      <c r="AG74" s="185">
        <v>7002605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38192.769999999997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47210929.529999994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7096056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14224752.35</v>
      </c>
      <c r="Q75" s="195">
        <f t="shared" si="9"/>
        <v>7214736.9000000004</v>
      </c>
      <c r="R75" s="195">
        <f t="shared" si="9"/>
        <v>921280.62</v>
      </c>
      <c r="S75" s="195">
        <f t="shared" si="9"/>
        <v>0</v>
      </c>
      <c r="T75" s="195">
        <f t="shared" si="9"/>
        <v>0</v>
      </c>
      <c r="U75" s="195">
        <f t="shared" si="9"/>
        <v>8205992.2199999997</v>
      </c>
      <c r="V75" s="195">
        <f t="shared" si="9"/>
        <v>0</v>
      </c>
      <c r="W75" s="195">
        <f t="shared" si="9"/>
        <v>1696882.68</v>
      </c>
      <c r="X75" s="195">
        <f t="shared" si="9"/>
        <v>1745793</v>
      </c>
      <c r="Y75" s="195">
        <f t="shared" si="9"/>
        <v>5231253.97</v>
      </c>
      <c r="Z75" s="195">
        <f t="shared" si="9"/>
        <v>0</v>
      </c>
      <c r="AA75" s="195">
        <f t="shared" si="9"/>
        <v>419303.26</v>
      </c>
      <c r="AB75" s="195">
        <f t="shared" si="9"/>
        <v>496345.76</v>
      </c>
      <c r="AC75" s="195">
        <f t="shared" si="9"/>
        <v>13791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7002605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38192.769999999997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54306985.530000001</v>
      </c>
      <c r="CF75" s="248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0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5" t="s">
        <v>221</v>
      </c>
      <c r="CE76" s="195">
        <f t="shared" si="8"/>
        <v>197038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5523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2764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704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70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9061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7543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19488</v>
      </c>
      <c r="Q78" s="184">
        <v>9402</v>
      </c>
      <c r="R78" s="184">
        <v>6833</v>
      </c>
      <c r="S78" s="184">
        <v>5427</v>
      </c>
      <c r="T78" s="184">
        <v>0</v>
      </c>
      <c r="U78" s="184">
        <v>11654</v>
      </c>
      <c r="V78" s="184">
        <v>0</v>
      </c>
      <c r="W78" s="184">
        <v>0</v>
      </c>
      <c r="X78" s="184">
        <v>0</v>
      </c>
      <c r="Y78" s="184">
        <v>33883</v>
      </c>
      <c r="Z78" s="184">
        <v>0</v>
      </c>
      <c r="AA78" s="184">
        <v>0</v>
      </c>
      <c r="AB78" s="184">
        <v>4623</v>
      </c>
      <c r="AC78" s="184">
        <v>743</v>
      </c>
      <c r="AD78" s="184">
        <v>0</v>
      </c>
      <c r="AE78" s="184">
        <v>0</v>
      </c>
      <c r="AF78" s="184">
        <v>0</v>
      </c>
      <c r="AG78" s="184">
        <v>14792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5958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0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5">
        <f t="shared" si="8"/>
        <v>120346</v>
      </c>
      <c r="CF78" s="195"/>
    </row>
    <row r="79" spans="1:84" ht="12.6" customHeight="1" x14ac:dyDescent="0.25">
      <c r="A79" s="171" t="s">
        <v>251</v>
      </c>
      <c r="B79" s="175"/>
      <c r="C79" s="221">
        <v>0</v>
      </c>
      <c r="D79" s="221">
        <v>0</v>
      </c>
      <c r="E79" s="184">
        <v>51136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7662</v>
      </c>
      <c r="O79" s="184">
        <v>0</v>
      </c>
      <c r="P79" s="184">
        <v>100776</v>
      </c>
      <c r="Q79" s="184">
        <v>0</v>
      </c>
      <c r="R79" s="184">
        <v>0</v>
      </c>
      <c r="S79" s="184">
        <v>109771</v>
      </c>
      <c r="T79" s="184">
        <v>0</v>
      </c>
      <c r="U79" s="184">
        <v>553.5</v>
      </c>
      <c r="V79" s="184">
        <v>0</v>
      </c>
      <c r="W79" s="184">
        <v>0</v>
      </c>
      <c r="X79" s="184">
        <v>0</v>
      </c>
      <c r="Y79" s="184">
        <v>112999.5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9499</v>
      </c>
      <c r="AF79" s="184">
        <v>0</v>
      </c>
      <c r="AG79" s="184">
        <v>115197.5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507594.5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8.3916666666666675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10.307499999999999</v>
      </c>
      <c r="Q80" s="187">
        <v>11.019166666666665</v>
      </c>
      <c r="R80" s="187">
        <v>2.4575</v>
      </c>
      <c r="S80" s="187">
        <v>8.3333333333333339E-4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0.48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16.364166666666669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1.7108333333333334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50.731666666666669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402</v>
      </c>
      <c r="D111" s="174">
        <v>1165.5222222222221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216</v>
      </c>
      <c r="C138" s="189">
        <v>0</v>
      </c>
      <c r="D138" s="174">
        <v>186</v>
      </c>
      <c r="E138" s="175">
        <f>SUM(B138:D138)</f>
        <v>402</v>
      </c>
    </row>
    <row r="139" spans="1:6" ht="12.6" customHeight="1" x14ac:dyDescent="0.25">
      <c r="A139" s="173" t="s">
        <v>215</v>
      </c>
      <c r="B139" s="174">
        <v>722</v>
      </c>
      <c r="C139" s="189">
        <v>0</v>
      </c>
      <c r="D139" s="174">
        <v>444</v>
      </c>
      <c r="E139" s="175">
        <f>SUM(B139:D139)</f>
        <v>1166</v>
      </c>
    </row>
    <row r="140" spans="1:6" ht="12.6" customHeight="1" x14ac:dyDescent="0.25">
      <c r="A140" s="173" t="s">
        <v>298</v>
      </c>
      <c r="B140" s="174">
        <v>2456</v>
      </c>
      <c r="C140" s="174">
        <v>0</v>
      </c>
      <c r="D140" s="174">
        <v>4088</v>
      </c>
      <c r="E140" s="175">
        <f>SUM(B140:D140)</f>
        <v>6544</v>
      </c>
    </row>
    <row r="141" spans="1:6" ht="12.6" customHeight="1" x14ac:dyDescent="0.25">
      <c r="A141" s="173" t="s">
        <v>245</v>
      </c>
      <c r="B141" s="174">
        <v>3607834</v>
      </c>
      <c r="C141" s="189">
        <v>0</v>
      </c>
      <c r="D141" s="174">
        <v>3488222</v>
      </c>
      <c r="E141" s="175">
        <f>SUM(B141:D141)</f>
        <v>7096056</v>
      </c>
      <c r="F141" s="199"/>
    </row>
    <row r="142" spans="1:6" ht="12.6" customHeight="1" x14ac:dyDescent="0.25">
      <c r="A142" s="173" t="s">
        <v>246</v>
      </c>
      <c r="B142" s="174">
        <v>17766378.889744345</v>
      </c>
      <c r="C142" s="189"/>
      <c r="D142" s="174">
        <v>29572051.580255646</v>
      </c>
      <c r="E142" s="175">
        <f>SUM(B142:D142)</f>
        <v>47338430.469999991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/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9317275.6868209578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9317275.6868209578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5545.12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5545.12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6900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6900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5601882</v>
      </c>
      <c r="C200" s="189">
        <v>229367</v>
      </c>
      <c r="D200" s="174">
        <v>833033</v>
      </c>
      <c r="E200" s="175">
        <f t="shared" si="10"/>
        <v>4998216</v>
      </c>
    </row>
    <row r="201" spans="1:8" ht="12.6" customHeight="1" x14ac:dyDescent="0.25">
      <c r="A201" s="173" t="s">
        <v>338</v>
      </c>
      <c r="B201" s="174">
        <v>15500</v>
      </c>
      <c r="C201" s="189">
        <v>0</v>
      </c>
      <c r="D201" s="174">
        <v>0</v>
      </c>
      <c r="E201" s="175">
        <f t="shared" si="10"/>
        <v>15500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5617382</v>
      </c>
      <c r="C204" s="191">
        <f>SUM(C195:C203)</f>
        <v>229367</v>
      </c>
      <c r="D204" s="175">
        <f>SUM(D195:D203)</f>
        <v>833033</v>
      </c>
      <c r="E204" s="175">
        <f>SUM(E195:E203)</f>
        <v>5013716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5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1493741</v>
      </c>
      <c r="C213" s="189">
        <v>1233453</v>
      </c>
      <c r="D213" s="174">
        <v>336299</v>
      </c>
      <c r="E213" s="175">
        <f t="shared" si="11"/>
        <v>2390895</v>
      </c>
      <c r="H213" s="255"/>
    </row>
    <row r="214" spans="1:8" ht="12.6" customHeight="1" x14ac:dyDescent="0.25">
      <c r="A214" s="173" t="s">
        <v>338</v>
      </c>
      <c r="B214" s="174">
        <v>6263</v>
      </c>
      <c r="C214" s="189">
        <v>4105</v>
      </c>
      <c r="D214" s="174">
        <v>6263</v>
      </c>
      <c r="E214" s="175">
        <f t="shared" si="11"/>
        <v>4105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1500004</v>
      </c>
      <c r="C217" s="191">
        <f>SUM(C208:C216)</f>
        <v>1237558</v>
      </c>
      <c r="D217" s="175">
        <f>SUM(D208:D216)</f>
        <v>342562</v>
      </c>
      <c r="E217" s="175">
        <f>SUM(E208:E216)</f>
        <v>2395000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888061.83979310363</v>
      </c>
      <c r="D221" s="172">
        <f>C221</f>
        <v>888061.83979310363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1915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899354.2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899354.2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1787416.0397931035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2618716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2618716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2618716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2618716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2618716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2618716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2618716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7096056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47210929.529999994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54306985.529999994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888061.83979310363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899354.2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1787416.0397931035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52519569.49020689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52519569.49020689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22266267.139201771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9317275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12304826.850000003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51050.55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5647308.3400000008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1584054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5545.12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1126908.9600000002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52303235.959201775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216333.53100511432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216333.53100511432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216333.53100511432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Kaiser Permanente Capitol Hill Campus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402</v>
      </c>
      <c r="C414" s="194">
        <f>E138</f>
        <v>402</v>
      </c>
      <c r="D414" s="179"/>
    </row>
    <row r="415" spans="1:5" ht="12.6" customHeight="1" x14ac:dyDescent="0.25">
      <c r="A415" s="179" t="s">
        <v>464</v>
      </c>
      <c r="B415" s="179">
        <f>D111</f>
        <v>1165.5222222222221</v>
      </c>
      <c r="C415" s="179">
        <f>E139</f>
        <v>1166</v>
      </c>
      <c r="D415" s="194">
        <f>SUM(C59:H59)+N59</f>
        <v>1165.5222222222201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22266267.139201771</v>
      </c>
      <c r="C427" s="179">
        <f t="shared" ref="C427:C434" si="13">CE61</f>
        <v>22266267.139201771</v>
      </c>
      <c r="D427" s="179"/>
    </row>
    <row r="428" spans="1:7" ht="12.6" customHeight="1" x14ac:dyDescent="0.25">
      <c r="A428" s="179" t="s">
        <v>3</v>
      </c>
      <c r="B428" s="179">
        <f t="shared" si="12"/>
        <v>9317275</v>
      </c>
      <c r="C428" s="179">
        <f t="shared" si="13"/>
        <v>9317275</v>
      </c>
      <c r="D428" s="179">
        <f>D173</f>
        <v>9317275.6868209578</v>
      </c>
    </row>
    <row r="429" spans="1:7" ht="12.6" customHeight="1" x14ac:dyDescent="0.2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12304826.850000003</v>
      </c>
      <c r="C430" s="179">
        <f t="shared" si="13"/>
        <v>12304826.850000003</v>
      </c>
      <c r="D430" s="179"/>
    </row>
    <row r="431" spans="1:7" ht="12.6" customHeight="1" x14ac:dyDescent="0.25">
      <c r="A431" s="179" t="s">
        <v>444</v>
      </c>
      <c r="B431" s="179">
        <f t="shared" si="12"/>
        <v>51050.55</v>
      </c>
      <c r="C431" s="179">
        <f t="shared" si="13"/>
        <v>51050.55</v>
      </c>
      <c r="D431" s="179"/>
    </row>
    <row r="432" spans="1:7" ht="12.6" customHeight="1" x14ac:dyDescent="0.25">
      <c r="A432" s="179" t="s">
        <v>445</v>
      </c>
      <c r="B432" s="179">
        <f t="shared" si="12"/>
        <v>5647308.3400000008</v>
      </c>
      <c r="C432" s="179">
        <f t="shared" si="13"/>
        <v>5647308.3400000008</v>
      </c>
      <c r="D432" s="179"/>
    </row>
    <row r="433" spans="1:7" ht="12.6" customHeight="1" x14ac:dyDescent="0.25">
      <c r="A433" s="179" t="s">
        <v>6</v>
      </c>
      <c r="B433" s="179">
        <f t="shared" si="12"/>
        <v>1584054</v>
      </c>
      <c r="C433" s="179">
        <f t="shared" si="13"/>
        <v>1584054</v>
      </c>
      <c r="D433" s="179">
        <f>C217</f>
        <v>1237558</v>
      </c>
    </row>
    <row r="434" spans="1:7" ht="12.6" customHeight="1" x14ac:dyDescent="0.25">
      <c r="A434" s="179" t="s">
        <v>474</v>
      </c>
      <c r="B434" s="179">
        <f t="shared" si="12"/>
        <v>5545.12</v>
      </c>
      <c r="C434" s="179">
        <f t="shared" si="13"/>
        <v>5545.12</v>
      </c>
      <c r="D434" s="179">
        <f>D177</f>
        <v>5545.12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6900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6900</v>
      </c>
    </row>
    <row r="439" spans="1:7" ht="12.6" customHeight="1" x14ac:dyDescent="0.25">
      <c r="A439" s="179" t="s">
        <v>451</v>
      </c>
      <c r="B439" s="194">
        <f>C389</f>
        <v>1126908.9600000002</v>
      </c>
      <c r="C439" s="194">
        <f>SUM(C69:CC69)</f>
        <v>1126908.9600000002</v>
      </c>
      <c r="D439" s="179"/>
    </row>
    <row r="440" spans="1:7" ht="12.6" customHeight="1" x14ac:dyDescent="0.25">
      <c r="A440" s="179" t="s">
        <v>477</v>
      </c>
      <c r="B440" s="194">
        <f>B438+B439</f>
        <v>1126908.9600000002</v>
      </c>
      <c r="C440" s="194">
        <f>CE69</f>
        <v>1126908.9600000002</v>
      </c>
      <c r="D440" s="179"/>
    </row>
    <row r="441" spans="1:7" ht="12.6" customHeight="1" x14ac:dyDescent="0.25">
      <c r="A441" s="179" t="s">
        <v>478</v>
      </c>
      <c r="B441" s="179">
        <f>D390</f>
        <v>52303235.959201775</v>
      </c>
      <c r="C441" s="179">
        <f>SUM(C427:C437)+C440</f>
        <v>52303235.959201775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888061.83979310363</v>
      </c>
      <c r="C444" s="179">
        <f>C363</f>
        <v>888061.83979310363</v>
      </c>
      <c r="D444" s="179"/>
    </row>
    <row r="445" spans="1:7" ht="12.6" customHeight="1" x14ac:dyDescent="0.2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" customHeight="1" x14ac:dyDescent="0.25">
      <c r="A446" s="179" t="s">
        <v>351</v>
      </c>
      <c r="B446" s="179">
        <f>D236</f>
        <v>899354.2</v>
      </c>
      <c r="C446" s="179">
        <f>C365</f>
        <v>899354.2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1787416.0397931035</v>
      </c>
      <c r="C448" s="179">
        <f>D367</f>
        <v>1787416.0397931035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1915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899354.2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7096056</v>
      </c>
      <c r="C463" s="194">
        <f>CE73</f>
        <v>7096056</v>
      </c>
      <c r="D463" s="194">
        <f>E141+E147+E153</f>
        <v>7096056</v>
      </c>
    </row>
    <row r="464" spans="1:7" ht="12.6" customHeight="1" x14ac:dyDescent="0.25">
      <c r="A464" s="179" t="s">
        <v>246</v>
      </c>
      <c r="B464" s="194">
        <f>C360</f>
        <v>47210929.529999994</v>
      </c>
      <c r="C464" s="194">
        <f>CE74</f>
        <v>47210929.529999994</v>
      </c>
      <c r="D464" s="194">
        <f>E142+E148+E154</f>
        <v>47338430.469999991</v>
      </c>
    </row>
    <row r="465" spans="1:7" ht="12.6" customHeight="1" x14ac:dyDescent="0.25">
      <c r="A465" s="179" t="s">
        <v>247</v>
      </c>
      <c r="B465" s="194">
        <f>D361</f>
        <v>54306985.529999994</v>
      </c>
      <c r="C465" s="194">
        <f>CE75</f>
        <v>54306985.530000001</v>
      </c>
      <c r="D465" s="194">
        <f>D463+D464</f>
        <v>54434486.469999991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2618716</v>
      </c>
      <c r="C473" s="179">
        <f>SUM(E200:E201)</f>
        <v>5013716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2618716</v>
      </c>
      <c r="C476" s="179">
        <f>E204</f>
        <v>5013716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2395000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2618716</v>
      </c>
    </row>
    <row r="482" spans="1:12" ht="12.6" customHeight="1" x14ac:dyDescent="0.25">
      <c r="A482" s="180" t="s">
        <v>499</v>
      </c>
      <c r="C482" s="180">
        <f>D339</f>
        <v>2618716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020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5033.5399999999991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1054255.57</v>
      </c>
      <c r="C498" s="236">
        <f>E71</f>
        <v>4047679.85</v>
      </c>
      <c r="D498" s="236">
        <v>100</v>
      </c>
      <c r="E498" s="180">
        <f>E59</f>
        <v>1165.5222222222201</v>
      </c>
      <c r="F498" s="259">
        <f t="shared" si="15"/>
        <v>10542.555700000001</v>
      </c>
      <c r="G498" s="259">
        <f t="shared" si="15"/>
        <v>3472.8465685386682</v>
      </c>
      <c r="H498" s="261">
        <f t="shared" si="16"/>
        <v>-0.67058779034587712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9864718.3299999982</v>
      </c>
      <c r="C509" s="236">
        <f>P71</f>
        <v>13134740.580000002</v>
      </c>
      <c r="D509" s="236">
        <v>227462</v>
      </c>
      <c r="E509" s="180">
        <f>P59</f>
        <v>280650</v>
      </c>
      <c r="F509" s="259">
        <f t="shared" si="15"/>
        <v>43.368643245904799</v>
      </c>
      <c r="G509" s="259">
        <f t="shared" si="15"/>
        <v>46.801142276857306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3060158.8300000005</v>
      </c>
      <c r="C510" s="236">
        <f>Q71</f>
        <v>3232831.32</v>
      </c>
      <c r="D510" s="236">
        <v>133258</v>
      </c>
      <c r="E510" s="180">
        <f>Q59</f>
        <v>138112</v>
      </c>
      <c r="F510" s="259">
        <f t="shared" si="15"/>
        <v>22.964165978778013</v>
      </c>
      <c r="G510" s="259">
        <f t="shared" si="15"/>
        <v>23.407316670528267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3665176.66</v>
      </c>
      <c r="C511" s="236">
        <f>R71</f>
        <v>4388181.580000001</v>
      </c>
      <c r="D511" s="236">
        <v>367630</v>
      </c>
      <c r="E511" s="180">
        <f>R59</f>
        <v>455963</v>
      </c>
      <c r="F511" s="259">
        <f t="shared" si="15"/>
        <v>9.9697431112803638</v>
      </c>
      <c r="G511" s="259">
        <f t="shared" si="15"/>
        <v>9.6239861129082858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1193480.6599999999</v>
      </c>
      <c r="C512" s="236">
        <f>S71</f>
        <v>1418471.5299999998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6707273.0800000001</v>
      </c>
      <c r="C514" s="236">
        <f>U71</f>
        <v>7739144.5200000005</v>
      </c>
      <c r="D514" s="236"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594565.87</v>
      </c>
      <c r="C516" s="236">
        <f>W71</f>
        <v>680354.54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844401.48</v>
      </c>
      <c r="C517" s="236">
        <f>X71</f>
        <v>1099388.2999999998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4432125.5599999996</v>
      </c>
      <c r="C518" s="236">
        <f>Y71</f>
        <v>4990687.01</v>
      </c>
      <c r="D518" s="236"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692129.84</v>
      </c>
      <c r="C520" s="236">
        <f>AA71</f>
        <v>719687.98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361108.43999999994</v>
      </c>
      <c r="C521" s="236">
        <f>AB71</f>
        <v>397372.79000000021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138833.80000000002</v>
      </c>
      <c r="C522" s="236">
        <f>AC71</f>
        <v>32091.469999999998</v>
      </c>
      <c r="D522" s="236"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0</v>
      </c>
      <c r="C524" s="236">
        <f>AE71</f>
        <v>0</v>
      </c>
      <c r="D524" s="236"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5320022.67</v>
      </c>
      <c r="C526" s="236">
        <f>AG71</f>
        <v>6158998.8599999994</v>
      </c>
      <c r="D526" s="236">
        <v>36578</v>
      </c>
      <c r="E526" s="180">
        <f>AG59</f>
        <v>42016</v>
      </c>
      <c r="F526" s="259">
        <f t="shared" si="17"/>
        <v>145.44323555142435</v>
      </c>
      <c r="G526" s="259">
        <f t="shared" si="17"/>
        <v>146.58698733815689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0</v>
      </c>
      <c r="D529" s="236"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305599.69</v>
      </c>
      <c r="C534" s="236">
        <f>AO71</f>
        <v>340446.55999999994</v>
      </c>
      <c r="D534" s="236">
        <v>9284</v>
      </c>
      <c r="E534" s="180">
        <f>AO59</f>
        <v>9151.2000000000007</v>
      </c>
      <c r="F534" s="259">
        <f t="shared" si="18"/>
        <v>32.916812796208532</v>
      </c>
      <c r="G534" s="259">
        <f t="shared" si="18"/>
        <v>37.202395314275712</v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186150.42</v>
      </c>
      <c r="C544" s="236">
        <f>AY71</f>
        <v>638641.72</v>
      </c>
      <c r="D544" s="236">
        <v>5275</v>
      </c>
      <c r="E544" s="180">
        <f>AY59</f>
        <v>9061</v>
      </c>
      <c r="F544" s="259">
        <f t="shared" ref="F544:G550" si="19">IF(B544=0,"",IF(D544=0,"",B544/D544))</f>
        <v>35.28917914691943</v>
      </c>
      <c r="G544" s="259">
        <f t="shared" si="19"/>
        <v>70.482476547842396</v>
      </c>
      <c r="H544" s="261">
        <f t="shared" si="16"/>
        <v>0.9972829703519801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0</v>
      </c>
      <c r="C546" s="236">
        <f>BA71</f>
        <v>0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0</v>
      </c>
      <c r="C550" s="236">
        <f>BE71</f>
        <v>0</v>
      </c>
      <c r="D550" s="236">
        <v>197038</v>
      </c>
      <c r="E550" s="180">
        <f>BE59</f>
        <v>197038</v>
      </c>
      <c r="F550" s="259" t="str">
        <f t="shared" si="19"/>
        <v/>
      </c>
      <c r="G550" s="259" t="str">
        <f t="shared" si="19"/>
        <v/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0</v>
      </c>
      <c r="C551" s="236">
        <f>BF71</f>
        <v>0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499065.68</v>
      </c>
      <c r="C559" s="236">
        <f>BN71</f>
        <v>1027902.8392017739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718902.53999999992</v>
      </c>
      <c r="C560" s="236">
        <f>BO71</f>
        <v>1004964.79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248460.22</v>
      </c>
      <c r="C567" s="236">
        <f>BV71</f>
        <v>200678.46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0</v>
      </c>
      <c r="C570" s="236">
        <f>BY71</f>
        <v>0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790686.67999999993</v>
      </c>
      <c r="C574" s="236">
        <f>CC71</f>
        <v>1050971.26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135820</v>
      </c>
      <c r="E612" s="180">
        <f>SUM(C624:D647)+SUM(C668:D713)</f>
        <v>50224361.859999999</v>
      </c>
      <c r="F612" s="180">
        <f>CE64-(AX64+BD64+BE64+BG64+BJ64+BN64+BP64+BQ64+CB64+CC64+CD64)</f>
        <v>12241610.730000004</v>
      </c>
      <c r="G612" s="180">
        <f>CE77-(AX77+AY77+BD77+BE77+BG77+BJ77+BN77+BP77+BQ77+CB77+CC77+CD77)</f>
        <v>9061</v>
      </c>
      <c r="H612" s="197">
        <f>CE60-(AX60+AY60+AZ60+BD60+BE60+BG60+BJ60+BN60+BO60+BP60+BQ60+BR60+CB60+CC60+CD60)</f>
        <v>172.55500000000001</v>
      </c>
      <c r="I612" s="180">
        <f>CE78-(AX78+AY78+AZ78+BD78+BE78+BF78+BG78+BJ78+BN78+BO78+BP78+BQ78+BR78+CB78+CC78+CD78)</f>
        <v>120346</v>
      </c>
      <c r="J612" s="180">
        <f>CE79-(AX79+AY79+AZ79+BA79+BD79+BE79+BF79+BG79+BJ79+BN79+BO79+BP79+BQ79+BR79+CB79+CC79+CD79)</f>
        <v>507594.5</v>
      </c>
      <c r="K612" s="180">
        <f>CE75-(AW75+AX75+AY75+AZ75+BA75+BB75+BC75+BD75+BE75+BF75+BG75+BH75+BI75+BJ75+BK75+BL75+BM75+BN75+BO75+BP75+BQ75+BR75+BS75+BT75+BU75+BV75+BW75+BX75+CB75+CC75+CD75)</f>
        <v>54306985.530000001</v>
      </c>
      <c r="L612" s="197">
        <f>CE80-(AW80+AX80+AY80+AZ80+BA80+BB80+BC80+BD80+BE80+BF80+BG80+BH80+BI80+BJ80+BK80+BL80+BM80+BN80+BO80+BP80+BQ80+BR80+BS80+BT80+BU80+BV80+BW80+BX80+BY80+BZ80+CA80+CB80+CC80+CD80)</f>
        <v>50.731666666666669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0</v>
      </c>
      <c r="D615" s="262">
        <f>SUM(C614:C615)</f>
        <v>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1027902.8392017739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1050971.26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2078874.0992017738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638641.72</v>
      </c>
      <c r="D625" s="180">
        <f>(D615/D612)*AY76</f>
        <v>0</v>
      </c>
      <c r="E625" s="180">
        <f>(E623/E612)*SUM(C625:D625)</f>
        <v>26434.49675037188</v>
      </c>
      <c r="F625" s="180">
        <f>(F624/F612)*AY64</f>
        <v>0</v>
      </c>
      <c r="G625" s="180">
        <f>SUM(C625:F625)</f>
        <v>665076.21675037185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1004964.79</v>
      </c>
      <c r="D627" s="180">
        <f>(D615/D612)*BO76</f>
        <v>0</v>
      </c>
      <c r="E627" s="180">
        <f>(E623/E612)*SUM(C627:D627)</f>
        <v>41597.248728901017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1046562.0387289011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200678.46</v>
      </c>
      <c r="D642" s="180">
        <f>(D615/D612)*BV76</f>
        <v>0</v>
      </c>
      <c r="E642" s="180">
        <f>(E623/E612)*SUM(C642:D642)</f>
        <v>8306.4321240078607</v>
      </c>
      <c r="F642" s="180">
        <f>(F624/F612)*BV64</f>
        <v>0</v>
      </c>
      <c r="G642" s="180">
        <f>(G625/G612)*BV77</f>
        <v>0</v>
      </c>
      <c r="H642" s="180">
        <f>(H628/H612)*BV60</f>
        <v>12650.772135157098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221635.66425916497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3923159.069201774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4047679.85</v>
      </c>
      <c r="D670" s="180">
        <f>(D615/D612)*E76</f>
        <v>0</v>
      </c>
      <c r="E670" s="180">
        <f>(E623/E612)*SUM(C670:D670)</f>
        <v>167540.54188844841</v>
      </c>
      <c r="F670" s="180">
        <f>(F624/F612)*E64</f>
        <v>0</v>
      </c>
      <c r="G670" s="180">
        <f>(G625/G612)*E77</f>
        <v>405387.47876749851</v>
      </c>
      <c r="H670" s="180">
        <f>(H628/H612)*E60</f>
        <v>122206.55991049277</v>
      </c>
      <c r="I670" s="180">
        <f>(I629/I612)*E78</f>
        <v>0</v>
      </c>
      <c r="J670" s="180">
        <f>(J630/J612)*E79</f>
        <v>0</v>
      </c>
      <c r="K670" s="180">
        <f>(K644/K612)*E75</f>
        <v>28960.161751409094</v>
      </c>
      <c r="L670" s="180">
        <f>(L647/L612)*E80</f>
        <v>0</v>
      </c>
      <c r="M670" s="180">
        <f t="shared" si="20"/>
        <v>724095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13134740.580000002</v>
      </c>
      <c r="D681" s="180">
        <f>(D615/D612)*P76</f>
        <v>0</v>
      </c>
      <c r="E681" s="180">
        <f>(E623/E612)*SUM(C681:D681)</f>
        <v>543669.86419081374</v>
      </c>
      <c r="F681" s="180">
        <f>(F624/F612)*P64</f>
        <v>0</v>
      </c>
      <c r="G681" s="180">
        <f>(G625/G612)*P77</f>
        <v>0</v>
      </c>
      <c r="H681" s="180">
        <f>(H628/H612)*P60</f>
        <v>137126.68749458538</v>
      </c>
      <c r="I681" s="180">
        <f>(I629/I612)*P78</f>
        <v>0</v>
      </c>
      <c r="J681" s="180">
        <f>(J630/J612)*P79</f>
        <v>0</v>
      </c>
      <c r="K681" s="180">
        <f>(K644/K612)*P75</f>
        <v>58053.534094113209</v>
      </c>
      <c r="L681" s="180">
        <f>(L647/L612)*P80</f>
        <v>0</v>
      </c>
      <c r="M681" s="180">
        <f t="shared" si="20"/>
        <v>738850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3232831.32</v>
      </c>
      <c r="D682" s="180">
        <f>(D615/D612)*Q76</f>
        <v>0</v>
      </c>
      <c r="E682" s="180">
        <f>(E623/E612)*SUM(C682:D682)</f>
        <v>133812.53736921609</v>
      </c>
      <c r="F682" s="180">
        <f>(F624/F612)*Q64</f>
        <v>0</v>
      </c>
      <c r="G682" s="180">
        <f>(G625/G612)*Q77</f>
        <v>0</v>
      </c>
      <c r="H682" s="180">
        <f>(H628/H612)*Q60</f>
        <v>104006.2281251549</v>
      </c>
      <c r="I682" s="180">
        <f>(I629/I612)*Q78</f>
        <v>0</v>
      </c>
      <c r="J682" s="180">
        <f>(J630/J612)*Q79</f>
        <v>0</v>
      </c>
      <c r="K682" s="180">
        <f>(K644/K612)*Q75</f>
        <v>29444.517858632997</v>
      </c>
      <c r="L682" s="180">
        <f>(L647/L612)*Q80</f>
        <v>0</v>
      </c>
      <c r="M682" s="180">
        <f t="shared" si="20"/>
        <v>267263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4388181.580000001</v>
      </c>
      <c r="D683" s="180">
        <f>(D615/D612)*R76</f>
        <v>0</v>
      </c>
      <c r="E683" s="180">
        <f>(E623/E612)*SUM(C683:D683)</f>
        <v>181634.50348428814</v>
      </c>
      <c r="F683" s="180">
        <f>(F624/F612)*R64</f>
        <v>0</v>
      </c>
      <c r="G683" s="180">
        <f>(G625/G612)*R77</f>
        <v>0</v>
      </c>
      <c r="H683" s="180">
        <f>(H628/H612)*R60</f>
        <v>91805.28368477567</v>
      </c>
      <c r="I683" s="180">
        <f>(I629/I612)*R78</f>
        <v>0</v>
      </c>
      <c r="J683" s="180">
        <f>(J630/J612)*R79</f>
        <v>0</v>
      </c>
      <c r="K683" s="180">
        <f>(K644/K612)*R75</f>
        <v>3759.8964514426684</v>
      </c>
      <c r="L683" s="180">
        <f>(L647/L612)*R80</f>
        <v>0</v>
      </c>
      <c r="M683" s="180">
        <f t="shared" si="20"/>
        <v>277200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1418471.5299999998</v>
      </c>
      <c r="D684" s="180">
        <f>(D615/D612)*S76</f>
        <v>0</v>
      </c>
      <c r="E684" s="180">
        <f>(E623/E612)*SUM(C684:D684)</f>
        <v>58713.015257255705</v>
      </c>
      <c r="F684" s="180">
        <f>(F624/F612)*S64</f>
        <v>0</v>
      </c>
      <c r="G684" s="180">
        <f>(G625/G612)*S77</f>
        <v>0</v>
      </c>
      <c r="H684" s="180">
        <f>(H628/H612)*S60</f>
        <v>59943.331011970906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118656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202877.23905728152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202877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7739144.5200000005</v>
      </c>
      <c r="D686" s="180">
        <f>(D615/D612)*U76</f>
        <v>0</v>
      </c>
      <c r="E686" s="180">
        <f>(E623/E612)*SUM(C686:D686)</f>
        <v>320336.71502794768</v>
      </c>
      <c r="F686" s="180">
        <f>(F624/F612)*U64</f>
        <v>0</v>
      </c>
      <c r="G686" s="180">
        <f>(G625/G612)*U77</f>
        <v>0</v>
      </c>
      <c r="H686" s="180">
        <f>(H628/H612)*U60</f>
        <v>158748.74230649191</v>
      </c>
      <c r="I686" s="180">
        <f>(I629/I612)*U78</f>
        <v>0</v>
      </c>
      <c r="J686" s="180">
        <f>(J630/J612)*U79</f>
        <v>0</v>
      </c>
      <c r="K686" s="180">
        <f>(K644/K612)*U75</f>
        <v>33489.992472157013</v>
      </c>
      <c r="L686" s="180">
        <f>(L647/L612)*U80</f>
        <v>0</v>
      </c>
      <c r="M686" s="180">
        <f t="shared" si="20"/>
        <v>512575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680354.54</v>
      </c>
      <c r="D688" s="180">
        <f>(D615/D612)*W76</f>
        <v>0</v>
      </c>
      <c r="E688" s="180">
        <f>(E623/E612)*SUM(C688:D688)</f>
        <v>28161.063258959588</v>
      </c>
      <c r="F688" s="180">
        <f>(F624/F612)*W64</f>
        <v>0</v>
      </c>
      <c r="G688" s="180">
        <f>(G625/G612)*W77</f>
        <v>0</v>
      </c>
      <c r="H688" s="180">
        <f>(H628/H612)*W60</f>
        <v>17952.673841021973</v>
      </c>
      <c r="I688" s="180">
        <f>(I629/I612)*W78</f>
        <v>0</v>
      </c>
      <c r="J688" s="180">
        <f>(J630/J612)*W79</f>
        <v>0</v>
      </c>
      <c r="K688" s="180">
        <f>(K644/K612)*W75</f>
        <v>6925.2549424588187</v>
      </c>
      <c r="L688" s="180">
        <f>(L647/L612)*W80</f>
        <v>0</v>
      </c>
      <c r="M688" s="180">
        <f t="shared" si="20"/>
        <v>53039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1099388.2999999998</v>
      </c>
      <c r="D689" s="180">
        <f>(D615/D612)*X76</f>
        <v>0</v>
      </c>
      <c r="E689" s="180">
        <f>(E623/E612)*SUM(C689:D689)</f>
        <v>45505.602803003319</v>
      </c>
      <c r="F689" s="180">
        <f>(F624/F612)*X64</f>
        <v>0</v>
      </c>
      <c r="G689" s="180">
        <f>(G625/G612)*X77</f>
        <v>0</v>
      </c>
      <c r="H689" s="180">
        <f>(H628/H612)*X60</f>
        <v>22860.344533486033</v>
      </c>
      <c r="I689" s="180">
        <f>(I629/I612)*X78</f>
        <v>0</v>
      </c>
      <c r="J689" s="180">
        <f>(J630/J612)*X79</f>
        <v>0</v>
      </c>
      <c r="K689" s="180">
        <f>(K644/K612)*X75</f>
        <v>7124.8659346089908</v>
      </c>
      <c r="L689" s="180">
        <f>(L647/L612)*X80</f>
        <v>0</v>
      </c>
      <c r="M689" s="180">
        <f t="shared" si="20"/>
        <v>75491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4990687.01</v>
      </c>
      <c r="D690" s="180">
        <f>(D615/D612)*Y76</f>
        <v>0</v>
      </c>
      <c r="E690" s="180">
        <f>(E623/E612)*SUM(C690:D690)</f>
        <v>206573.25604717486</v>
      </c>
      <c r="F690" s="180">
        <f>(F624/F612)*Y64</f>
        <v>0</v>
      </c>
      <c r="G690" s="180">
        <f>(G625/G612)*Y77</f>
        <v>0</v>
      </c>
      <c r="H690" s="180">
        <f>(H628/H612)*Y60</f>
        <v>131011.05254311112</v>
      </c>
      <c r="I690" s="180">
        <f>(I629/I612)*Y78</f>
        <v>0</v>
      </c>
      <c r="J690" s="180">
        <f>(J630/J612)*Y79</f>
        <v>0</v>
      </c>
      <c r="K690" s="180">
        <f>(K644/K612)*Y75</f>
        <v>21349.600557535196</v>
      </c>
      <c r="L690" s="180">
        <f>(L647/L612)*Y80</f>
        <v>0</v>
      </c>
      <c r="M690" s="180">
        <f t="shared" si="20"/>
        <v>358934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719687.98</v>
      </c>
      <c r="D692" s="180">
        <f>(D615/D612)*AA76</f>
        <v>0</v>
      </c>
      <c r="E692" s="180">
        <f>(E623/E612)*SUM(C692:D692)</f>
        <v>29789.143071629744</v>
      </c>
      <c r="F692" s="180">
        <f>(F624/F612)*AA64</f>
        <v>0</v>
      </c>
      <c r="G692" s="180">
        <f>(G625/G612)*AA77</f>
        <v>0</v>
      </c>
      <c r="H692" s="180">
        <f>(H628/H612)*AA60</f>
        <v>8986.4454080340856</v>
      </c>
      <c r="I692" s="180">
        <f>(I629/I612)*AA78</f>
        <v>0</v>
      </c>
      <c r="J692" s="180">
        <f>(J630/J612)*AA79</f>
        <v>0</v>
      </c>
      <c r="K692" s="180">
        <f>(K644/K612)*AA75</f>
        <v>1711.2449834799982</v>
      </c>
      <c r="L692" s="180">
        <f>(L647/L612)*AA80</f>
        <v>0</v>
      </c>
      <c r="M692" s="180">
        <f t="shared" si="20"/>
        <v>40487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397372.79000000021</v>
      </c>
      <c r="D693" s="180">
        <f>(D615/D612)*AB76</f>
        <v>0</v>
      </c>
      <c r="E693" s="180">
        <f>(E623/E612)*SUM(C693:D693)</f>
        <v>16447.954145465494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2025.6679899688049</v>
      </c>
      <c r="L693" s="180">
        <f>(L647/L612)*AB80</f>
        <v>0</v>
      </c>
      <c r="M693" s="180">
        <f t="shared" si="20"/>
        <v>18474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32091.469999999998</v>
      </c>
      <c r="D694" s="180">
        <f>(D615/D612)*AC76</f>
        <v>0</v>
      </c>
      <c r="E694" s="180">
        <f>(E623/E612)*SUM(C694:D694)</f>
        <v>1328.3220197854544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56.283320018004765</v>
      </c>
      <c r="L694" s="180">
        <f>(L647/L612)*AC80</f>
        <v>0</v>
      </c>
      <c r="M694" s="180">
        <f t="shared" si="20"/>
        <v>1385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6158998.8599999994</v>
      </c>
      <c r="D698" s="180">
        <f>(D615/D612)*AG76</f>
        <v>0</v>
      </c>
      <c r="E698" s="180">
        <f>(E623/E612)*SUM(C698:D698)</f>
        <v>254931.72502136894</v>
      </c>
      <c r="F698" s="180">
        <f>(F624/F612)*AG64</f>
        <v>0</v>
      </c>
      <c r="G698" s="180">
        <f>(G625/G612)*AG77</f>
        <v>51673.508066688206</v>
      </c>
      <c r="H698" s="180">
        <f>(H628/H612)*AG60</f>
        <v>168847.12134206673</v>
      </c>
      <c r="I698" s="180">
        <f>(I629/I612)*AG78</f>
        <v>0</v>
      </c>
      <c r="J698" s="180">
        <f>(J630/J612)*AG79</f>
        <v>0</v>
      </c>
      <c r="K698" s="180">
        <f>(K644/K612)*AG75</f>
        <v>28578.77298054385</v>
      </c>
      <c r="L698" s="180">
        <f>(L647/L612)*AG80</f>
        <v>0</v>
      </c>
      <c r="M698" s="180">
        <f t="shared" si="20"/>
        <v>504031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340446.55999999994</v>
      </c>
      <c r="D706" s="180">
        <f>(D615/D612)*AO76</f>
        <v>0</v>
      </c>
      <c r="E706" s="180">
        <f>(E623/E612)*SUM(C706:D706)</f>
        <v>14091.678013135885</v>
      </c>
      <c r="F706" s="180">
        <f>(F624/F612)*AO64</f>
        <v>0</v>
      </c>
      <c r="G706" s="180">
        <f>(G625/G612)*AO77</f>
        <v>0</v>
      </c>
      <c r="H706" s="180">
        <f>(H628/H612)*AO60</f>
        <v>10416.796392552447</v>
      </c>
      <c r="I706" s="180">
        <f>(I629/I612)*AO78</f>
        <v>0</v>
      </c>
      <c r="J706" s="180">
        <f>(J630/J612)*AO79</f>
        <v>0</v>
      </c>
      <c r="K706" s="180">
        <f>(K644/K612)*AO75</f>
        <v>155.87092279632017</v>
      </c>
      <c r="L706" s="180">
        <f>(L647/L612)*AO80</f>
        <v>0</v>
      </c>
      <c r="M706" s="180">
        <f t="shared" si="20"/>
        <v>24664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5137.9908589036568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5138</v>
      </c>
      <c r="N713" s="199" t="s">
        <v>741</v>
      </c>
    </row>
    <row r="715" spans="1:15" ht="12.6" customHeight="1" x14ac:dyDescent="0.25">
      <c r="C715" s="180">
        <f>SUM(C614:C647)+SUM(C668:C713)</f>
        <v>52303235.959201775</v>
      </c>
      <c r="D715" s="180">
        <f>SUM(D616:D647)+SUM(D668:D713)</f>
        <v>0</v>
      </c>
      <c r="E715" s="180">
        <f>SUM(E624:E647)+SUM(E668:E713)</f>
        <v>2078874.0992017738</v>
      </c>
      <c r="F715" s="180">
        <f>SUM(F625:F648)+SUM(F668:F713)</f>
        <v>0</v>
      </c>
      <c r="G715" s="180">
        <f>SUM(G626:G647)+SUM(G668:G713)</f>
        <v>665076.21675037185</v>
      </c>
      <c r="H715" s="180">
        <f>SUM(H629:H647)+SUM(H668:H713)</f>
        <v>1046562.0387289011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221635.66425916494</v>
      </c>
      <c r="L715" s="180">
        <f>SUM(L668:L713)</f>
        <v>0</v>
      </c>
      <c r="M715" s="180">
        <f>SUM(M668:M713)</f>
        <v>3923159</v>
      </c>
      <c r="N715" s="198" t="s">
        <v>742</v>
      </c>
    </row>
    <row r="716" spans="1:15" ht="12.6" customHeight="1" x14ac:dyDescent="0.25">
      <c r="C716" s="180">
        <f>CE71</f>
        <v>52303235.959201775</v>
      </c>
      <c r="D716" s="180">
        <f>D615</f>
        <v>0</v>
      </c>
      <c r="E716" s="180">
        <f>E623</f>
        <v>2078874.0992017738</v>
      </c>
      <c r="F716" s="180">
        <f>F624</f>
        <v>0</v>
      </c>
      <c r="G716" s="180">
        <f>G625</f>
        <v>665076.21675037185</v>
      </c>
      <c r="H716" s="180">
        <f>H628</f>
        <v>1046562.0387289011</v>
      </c>
      <c r="I716" s="180">
        <f>I629</f>
        <v>0</v>
      </c>
      <c r="J716" s="180">
        <f>J630</f>
        <v>0</v>
      </c>
      <c r="K716" s="180">
        <f>K644</f>
        <v>221635.66425916497</v>
      </c>
      <c r="L716" s="180">
        <f>L647</f>
        <v>0</v>
      </c>
      <c r="M716" s="180">
        <f>C648</f>
        <v>3923159.069201774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35" sqref="E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Kaiser Permanente Capitol Hill Campus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H-020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201 16th Ave 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201 16th Ave 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Seattle, WA 98112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5" right="0.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3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Kaiser Permanente Capitol Hill Campus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Susan Mullaney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Karen Schartman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Kimberly Horn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206-326-3000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206-326-2785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465</v>
      </c>
      <c r="G23" s="21">
        <f>data!D111</f>
        <v>1559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18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18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Kaiser Permanente Capitol Hill Campus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285</v>
      </c>
      <c r="C7" s="48">
        <f>data!B139</f>
        <v>1002</v>
      </c>
      <c r="D7" s="48">
        <f>data!B140</f>
        <v>2356</v>
      </c>
      <c r="E7" s="48">
        <f>data!B141</f>
        <v>3006000</v>
      </c>
      <c r="F7" s="48">
        <f>data!B142</f>
        <v>20528186.601634331</v>
      </c>
      <c r="G7" s="48">
        <f>data!B141+data!B142</f>
        <v>23534186.601634331</v>
      </c>
    </row>
    <row r="8" spans="1:13" ht="20.100000000000001" customHeight="1" x14ac:dyDescent="0.25">
      <c r="A8" s="23" t="s">
        <v>297</v>
      </c>
      <c r="B8" s="48">
        <f>data!C138</f>
        <v>0</v>
      </c>
      <c r="C8" s="48">
        <f>data!C139</f>
        <v>0</v>
      </c>
      <c r="D8" s="48">
        <f>data!C140</f>
        <v>0</v>
      </c>
      <c r="E8" s="48">
        <f>data!C141</f>
        <v>0</v>
      </c>
      <c r="F8" s="48">
        <f>data!C142</f>
        <v>0</v>
      </c>
      <c r="G8" s="48">
        <f>data!C141+data!C142</f>
        <v>0</v>
      </c>
    </row>
    <row r="9" spans="1:13" ht="20.100000000000001" customHeight="1" x14ac:dyDescent="0.25">
      <c r="A9" s="23" t="s">
        <v>794</v>
      </c>
      <c r="B9" s="48">
        <f>data!D138</f>
        <v>180</v>
      </c>
      <c r="C9" s="48">
        <f>data!D139</f>
        <v>557</v>
      </c>
      <c r="D9" s="48">
        <f>data!D140</f>
        <v>3669</v>
      </c>
      <c r="E9" s="48">
        <f>data!D141</f>
        <v>2506500</v>
      </c>
      <c r="F9" s="48">
        <f>data!D142</f>
        <v>32100002.394480631</v>
      </c>
      <c r="G9" s="48">
        <f>data!D141+data!D142</f>
        <v>34606502.394480631</v>
      </c>
    </row>
    <row r="10" spans="1:13" ht="20.100000000000001" customHeight="1" x14ac:dyDescent="0.25">
      <c r="A10" s="111" t="s">
        <v>203</v>
      </c>
      <c r="B10" s="48">
        <f>data!E138</f>
        <v>465</v>
      </c>
      <c r="C10" s="48">
        <f>data!E139</f>
        <v>1559</v>
      </c>
      <c r="D10" s="48">
        <f>data!E140</f>
        <v>6025</v>
      </c>
      <c r="E10" s="48">
        <f>data!E141</f>
        <v>5512500</v>
      </c>
      <c r="F10" s="48">
        <f>data!E142</f>
        <v>52628188.996114962</v>
      </c>
      <c r="G10" s="48">
        <f>data!E141+data!E142</f>
        <v>58140688.996114962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6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Kaiser Permanente Capitol Hill Campus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10557473.357108999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10557473.357108999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41474.81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41474.81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6900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6900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Kaiser Permanente Capitol Hill Campus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4998216</v>
      </c>
      <c r="D12" s="21">
        <f>data!C200</f>
        <v>202558</v>
      </c>
      <c r="E12" s="21">
        <f>data!D200</f>
        <v>0</v>
      </c>
      <c r="F12" s="21">
        <f>data!E200</f>
        <v>5200774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15500</v>
      </c>
      <c r="D13" s="21">
        <f>data!C201</f>
        <v>0</v>
      </c>
      <c r="E13" s="21">
        <f>data!D201</f>
        <v>0</v>
      </c>
      <c r="F13" s="21">
        <f>data!E201</f>
        <v>15500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5013716</v>
      </c>
      <c r="D16" s="21">
        <f>data!C204</f>
        <v>202558</v>
      </c>
      <c r="E16" s="21">
        <f>data!D204</f>
        <v>0</v>
      </c>
      <c r="F16" s="21">
        <f>data!E204</f>
        <v>5216274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2384640</v>
      </c>
      <c r="D28" s="21">
        <f>data!C213</f>
        <v>884111</v>
      </c>
      <c r="E28" s="21">
        <f>data!D213</f>
        <v>0</v>
      </c>
      <c r="F28" s="21">
        <f>data!E213</f>
        <v>3268751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10368</v>
      </c>
      <c r="D29" s="21">
        <f>data!C214</f>
        <v>4106</v>
      </c>
      <c r="E29" s="21">
        <f>data!D214</f>
        <v>0</v>
      </c>
      <c r="F29" s="21">
        <f>data!E214</f>
        <v>14474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2395008</v>
      </c>
      <c r="D32" s="21">
        <f>data!C217</f>
        <v>888217</v>
      </c>
      <c r="E32" s="21">
        <f>data!D217</f>
        <v>0</v>
      </c>
      <c r="F32" s="21">
        <f>data!E217</f>
        <v>3283225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Kaiser Permanente Capitol Hill Campus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957808.14072339493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919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368579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368579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1326387.1407233949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1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Kaiser Permanente Capitol Hill Campus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0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1933049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1933049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0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1933049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1933049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Kaiser Permanente Capitol Hill Campus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0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1933049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1933049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1933049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Kaiser Permanente Capitol Hill Campus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5512500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52628188.996114962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58140688.996114962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957808.14072339493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0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368579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1326387.1407233949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56814301.855391569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56814301.855391569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24221428.230000004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10557474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14198853.249999994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116321.11000000002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5388135.9800000004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1008652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41474.81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866675.04999999993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56399014.429999992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415287.42539157718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415287.42539157718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415287.42539157718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52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Kaiser Permanente Capitol Hill Campus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1559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25.20833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2197683.4700000002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957790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118757.58000000003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1084.6299999999999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471280.24000000005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34121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24892.439999999995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3805609.3600000003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610973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5512500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1919000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7431500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7543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7461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7543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37857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14.1625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Kaiser Permanente Capitol Hill Campus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287165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33.414169999999999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2772139.9499999997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1207860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7935664.2199999979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75196.94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733360.59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496191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31049.67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377239.08999999991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13628701.459999997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330134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18544927.26240731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18544927.26240731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19488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19488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6750</v>
      </c>
      <c r="H63" s="14">
        <f>data!O79</f>
        <v>0</v>
      </c>
      <c r="I63" s="14">
        <f>data!P79</f>
        <v>96098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16.352499999999999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Kaiser Permanente Capitol Hill Campus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154068</v>
      </c>
      <c r="D73" s="48">
        <f>data!R59</f>
        <v>478416</v>
      </c>
      <c r="E73" s="208"/>
      <c r="F73" s="20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21.90333</v>
      </c>
      <c r="D74" s="26">
        <f>data!R60</f>
        <v>20.61834</v>
      </c>
      <c r="E74" s="26">
        <f>data!S60</f>
        <v>11.81334</v>
      </c>
      <c r="F74" s="26">
        <f>data!T60</f>
        <v>0</v>
      </c>
      <c r="G74" s="26">
        <f>data!U60</f>
        <v>34.29083</v>
      </c>
      <c r="H74" s="26">
        <f>data!V60</f>
        <v>0</v>
      </c>
      <c r="I74" s="26">
        <f>data!W60</f>
        <v>4.4541700000000004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2065822.6600000001</v>
      </c>
      <c r="D75" s="14">
        <f>data!R61</f>
        <v>3084012.71</v>
      </c>
      <c r="E75" s="14">
        <f>data!S61</f>
        <v>627330.66</v>
      </c>
      <c r="F75" s="14">
        <f>data!T61</f>
        <v>0</v>
      </c>
      <c r="G75" s="14">
        <f>data!U61</f>
        <v>2561542.1</v>
      </c>
      <c r="H75" s="14">
        <f>data!V61</f>
        <v>0</v>
      </c>
      <c r="I75" s="14">
        <f>data!W61</f>
        <v>509187.15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901418</v>
      </c>
      <c r="D76" s="14">
        <f>data!R62</f>
        <v>1342994</v>
      </c>
      <c r="E76" s="14">
        <f>data!S62</f>
        <v>271227</v>
      </c>
      <c r="F76" s="14">
        <f>data!T62</f>
        <v>0</v>
      </c>
      <c r="G76" s="14">
        <f>data!U62</f>
        <v>1115626</v>
      </c>
      <c r="H76" s="14">
        <f>data!V62</f>
        <v>0</v>
      </c>
      <c r="I76" s="14">
        <f>data!W62</f>
        <v>221770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204150.17</v>
      </c>
      <c r="D78" s="14">
        <f>data!R64</f>
        <v>343929.74000000011</v>
      </c>
      <c r="E78" s="14">
        <f>data!S64</f>
        <v>238615.26</v>
      </c>
      <c r="F78" s="14">
        <f>data!T64</f>
        <v>0</v>
      </c>
      <c r="G78" s="14">
        <f>data!U64</f>
        <v>1720440.83</v>
      </c>
      <c r="H78" s="14">
        <f>data!V64</f>
        <v>0</v>
      </c>
      <c r="I78" s="14">
        <f>data!W64</f>
        <v>53799.529999999992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431.78</v>
      </c>
      <c r="D79" s="14">
        <f>data!R65</f>
        <v>1829.1200000000001</v>
      </c>
      <c r="E79" s="14">
        <f>data!S65</f>
        <v>1293.44</v>
      </c>
      <c r="F79" s="14">
        <f>data!T65</f>
        <v>0</v>
      </c>
      <c r="G79" s="14">
        <f>data!U65</f>
        <v>26373.72</v>
      </c>
      <c r="H79" s="14">
        <f>data!V65</f>
        <v>0</v>
      </c>
      <c r="I79" s="14">
        <f>data!W65</f>
        <v>318.47000000000003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5843.2</v>
      </c>
      <c r="D80" s="14">
        <f>data!R66</f>
        <v>105701.59</v>
      </c>
      <c r="E80" s="14">
        <f>data!S66</f>
        <v>424001.80000000005</v>
      </c>
      <c r="F80" s="14">
        <f>data!T66</f>
        <v>0</v>
      </c>
      <c r="G80" s="14">
        <f>data!U66</f>
        <v>2256614.9300000002</v>
      </c>
      <c r="H80" s="14">
        <f>data!V66</f>
        <v>0</v>
      </c>
      <c r="I80" s="14">
        <f>data!W66</f>
        <v>56370.14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34641</v>
      </c>
      <c r="D81" s="14">
        <f>data!R67</f>
        <v>49163</v>
      </c>
      <c r="E81" s="14">
        <f>data!S67</f>
        <v>16161</v>
      </c>
      <c r="F81" s="14">
        <f>data!T67</f>
        <v>0</v>
      </c>
      <c r="G81" s="14">
        <f>data!U67</f>
        <v>63423</v>
      </c>
      <c r="H81" s="14">
        <f>data!V67</f>
        <v>0</v>
      </c>
      <c r="I81" s="14">
        <f>data!W67</f>
        <v>7777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10425.14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12670.279999999999</v>
      </c>
      <c r="D83" s="14">
        <f>data!R69</f>
        <v>44421.060000000012</v>
      </c>
      <c r="E83" s="14">
        <f>data!S69</f>
        <v>90663.62</v>
      </c>
      <c r="F83" s="14">
        <f>data!T69</f>
        <v>0</v>
      </c>
      <c r="G83" s="14">
        <f>data!U69</f>
        <v>124404.56000000001</v>
      </c>
      <c r="H83" s="14">
        <f>data!V69</f>
        <v>0</v>
      </c>
      <c r="I83" s="14">
        <f>data!W69</f>
        <v>5194.12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3224977.09</v>
      </c>
      <c r="D85" s="14">
        <f>data!R71</f>
        <v>4982476.3599999994</v>
      </c>
      <c r="E85" s="14">
        <f>data!S71</f>
        <v>1669292.7799999998</v>
      </c>
      <c r="F85" s="14">
        <f>data!T71</f>
        <v>0</v>
      </c>
      <c r="G85" s="14">
        <f>data!U71</f>
        <v>7868425.1399999997</v>
      </c>
      <c r="H85" s="14">
        <f>data!V71</f>
        <v>0</v>
      </c>
      <c r="I85" s="14">
        <f>data!W71</f>
        <v>854416.41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142264</v>
      </c>
      <c r="D87" s="48">
        <f>+data!M683</f>
        <v>128748</v>
      </c>
      <c r="E87" s="48">
        <f>+data!M684</f>
        <v>63313</v>
      </c>
      <c r="F87" s="48">
        <f>+data!M685</f>
        <v>150271</v>
      </c>
      <c r="G87" s="48">
        <f>+data!M686</f>
        <v>219859</v>
      </c>
      <c r="H87" s="48">
        <f>+data!M687</f>
        <v>0</v>
      </c>
      <c r="I87" s="48">
        <f>+data!M688</f>
        <v>38949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5166413.7678850219</v>
      </c>
      <c r="D89" s="14">
        <f>data!R74</f>
        <v>670564.53432187007</v>
      </c>
      <c r="E89" s="14">
        <f>data!S74</f>
        <v>0</v>
      </c>
      <c r="F89" s="14">
        <f>data!T74</f>
        <v>0</v>
      </c>
      <c r="G89" s="14">
        <f>data!U74</f>
        <v>3014363.1649674899</v>
      </c>
      <c r="H89" s="14">
        <f>data!V74</f>
        <v>0</v>
      </c>
      <c r="I89" s="14">
        <f>data!W74</f>
        <v>2900369.7987180171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5166413.7678850219</v>
      </c>
      <c r="D90" s="14">
        <f>data!R75</f>
        <v>670564.53432187007</v>
      </c>
      <c r="E90" s="14">
        <f>data!S75</f>
        <v>0</v>
      </c>
      <c r="F90" s="14">
        <f>data!T75</f>
        <v>0</v>
      </c>
      <c r="G90" s="14">
        <f>data!U75</f>
        <v>3014363.1649674899</v>
      </c>
      <c r="H90" s="14">
        <f>data!V75</f>
        <v>0</v>
      </c>
      <c r="I90" s="14">
        <f>data!W75</f>
        <v>2900369.7987180171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9402</v>
      </c>
      <c r="D92" s="14">
        <f>data!R76</f>
        <v>6833</v>
      </c>
      <c r="E92" s="14">
        <f>data!S76</f>
        <v>5427</v>
      </c>
      <c r="F92" s="14">
        <f>data!T76</f>
        <v>0</v>
      </c>
      <c r="G92" s="14">
        <f>data!U76</f>
        <v>11654</v>
      </c>
      <c r="H92" s="14">
        <f>data!V76</f>
        <v>0</v>
      </c>
      <c r="I92" s="14">
        <f>data!W76</f>
        <v>3673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2550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9402</v>
      </c>
      <c r="D94" s="14">
        <f>data!R78</f>
        <v>6833</v>
      </c>
      <c r="E94" s="14">
        <f>data!S78</f>
        <v>5427</v>
      </c>
      <c r="F94" s="14">
        <f>data!T78</f>
        <v>0</v>
      </c>
      <c r="G94" s="14">
        <f>data!U78</f>
        <v>11654</v>
      </c>
      <c r="H94" s="14">
        <f>data!V78</f>
        <v>0</v>
      </c>
      <c r="I94" s="14">
        <f>data!W78</f>
        <v>3673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97998.5</v>
      </c>
      <c r="F95" s="14">
        <f>data!T79</f>
        <v>0</v>
      </c>
      <c r="G95" s="14">
        <f>data!U79</f>
        <v>1078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14.845829999999999</v>
      </c>
      <c r="D96" s="84">
        <f>data!R80</f>
        <v>3.5466700000000002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Kaiser Permanente Capitol Hill Campus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5.2383300000000004</v>
      </c>
      <c r="D106" s="26">
        <f>data!Y60</f>
        <v>35.444169999999993</v>
      </c>
      <c r="E106" s="26">
        <f>data!Z60</f>
        <v>0</v>
      </c>
      <c r="F106" s="26">
        <f>data!AA60</f>
        <v>2.1974999999999998</v>
      </c>
      <c r="G106" s="26">
        <f>data!AB60</f>
        <v>0</v>
      </c>
      <c r="H106" s="26">
        <f>data!AC60</f>
        <v>4.5233299999999996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537346.97000000009</v>
      </c>
      <c r="D107" s="14">
        <f>data!Y61</f>
        <v>3133023.5700000003</v>
      </c>
      <c r="E107" s="14">
        <f>data!Z61</f>
        <v>0</v>
      </c>
      <c r="F107" s="14">
        <f>data!AA61</f>
        <v>283786.88</v>
      </c>
      <c r="G107" s="14">
        <f>data!AB61</f>
        <v>0</v>
      </c>
      <c r="H107" s="14">
        <f>data!AC61</f>
        <v>422875.38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234053</v>
      </c>
      <c r="D108" s="14">
        <f>data!Y62</f>
        <v>1361070</v>
      </c>
      <c r="E108" s="14">
        <f>data!Z62</f>
        <v>0</v>
      </c>
      <c r="F108" s="14">
        <f>data!AA62</f>
        <v>121321</v>
      </c>
      <c r="G108" s="14">
        <f>data!AB62</f>
        <v>0</v>
      </c>
      <c r="H108" s="14">
        <f>data!AC62</f>
        <v>184670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218882.69999999998</v>
      </c>
      <c r="D110" s="14">
        <f>data!Y64</f>
        <v>1208610.1399999992</v>
      </c>
      <c r="E110" s="14">
        <f>data!Z64</f>
        <v>0</v>
      </c>
      <c r="F110" s="14">
        <f>data!AA64</f>
        <v>802604.58000000007</v>
      </c>
      <c r="G110" s="14">
        <f>data!AB64</f>
        <v>477290.91</v>
      </c>
      <c r="H110" s="14">
        <f>data!AC64</f>
        <v>41986.86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1169.4100000000001</v>
      </c>
      <c r="D111" s="14">
        <f>data!Y65</f>
        <v>1906.5</v>
      </c>
      <c r="E111" s="14">
        <f>data!Z65</f>
        <v>0</v>
      </c>
      <c r="F111" s="14">
        <f>data!AA65</f>
        <v>0</v>
      </c>
      <c r="G111" s="14">
        <f>data!AB65</f>
        <v>1634.18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113503.08</v>
      </c>
      <c r="D112" s="14">
        <f>data!Y66</f>
        <v>753087.3</v>
      </c>
      <c r="E112" s="14">
        <f>data!Z66</f>
        <v>0</v>
      </c>
      <c r="F112" s="14">
        <f>data!AA66</f>
        <v>15959.03</v>
      </c>
      <c r="G112" s="14">
        <f>data!AB66</f>
        <v>3104.4300000000003</v>
      </c>
      <c r="H112" s="14">
        <f>data!AC66</f>
        <v>62151.360000000001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243228</v>
      </c>
      <c r="E113" s="14">
        <f>data!Z67</f>
        <v>0</v>
      </c>
      <c r="F113" s="14">
        <f>data!AA67</f>
        <v>3006</v>
      </c>
      <c r="G113" s="14">
        <f>data!AB67</f>
        <v>160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8186.7199999999993</v>
      </c>
      <c r="D115" s="14">
        <f>data!Y69</f>
        <v>51209.990000000005</v>
      </c>
      <c r="E115" s="14">
        <f>data!Z69</f>
        <v>0</v>
      </c>
      <c r="F115" s="14">
        <f>data!AA69</f>
        <v>25624.48</v>
      </c>
      <c r="G115" s="14">
        <f>data!AB69</f>
        <v>14037.929999999998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1113141.8800000001</v>
      </c>
      <c r="D117" s="14">
        <f>data!Y71</f>
        <v>6752135.4999999991</v>
      </c>
      <c r="E117" s="14">
        <f>data!Z71</f>
        <v>0</v>
      </c>
      <c r="F117" s="14">
        <f>data!AA71</f>
        <v>1252301.97</v>
      </c>
      <c r="G117" s="14">
        <f>data!AB71</f>
        <v>496227.44999999995</v>
      </c>
      <c r="H117" s="14">
        <f>data!AC71</f>
        <v>711683.6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43646</v>
      </c>
      <c r="D119" s="48">
        <f>+data!M690</f>
        <v>252573</v>
      </c>
      <c r="E119" s="48">
        <f>+data!M691</f>
        <v>0</v>
      </c>
      <c r="F119" s="48">
        <f>+data!M692</f>
        <v>21388</v>
      </c>
      <c r="G119" s="48">
        <f>+data!M693</f>
        <v>7534</v>
      </c>
      <c r="H119" s="48">
        <f>+data!M694</f>
        <v>25870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2773493.3642654307</v>
      </c>
      <c r="D121" s="14">
        <f>data!Y74</f>
        <v>10765936.977255376</v>
      </c>
      <c r="E121" s="14">
        <f>data!Z74</f>
        <v>0</v>
      </c>
      <c r="F121" s="14">
        <f>data!AA74</f>
        <v>587244.18649291643</v>
      </c>
      <c r="G121" s="14">
        <f>data!AB74</f>
        <v>842928.8215865948</v>
      </c>
      <c r="H121" s="14">
        <f>data!AC74</f>
        <v>236854.13604104007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2773493.3642654307</v>
      </c>
      <c r="D122" s="14">
        <f>data!Y75</f>
        <v>10765936.977255376</v>
      </c>
      <c r="E122" s="14">
        <f>data!Z75</f>
        <v>0</v>
      </c>
      <c r="F122" s="14">
        <f>data!AA75</f>
        <v>587244.18649291643</v>
      </c>
      <c r="G122" s="14">
        <f>data!AB75</f>
        <v>842928.8215865948</v>
      </c>
      <c r="H122" s="14">
        <f>data!AC75</f>
        <v>236854.13604104007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33883</v>
      </c>
      <c r="E124" s="14">
        <f>data!Z76</f>
        <v>0</v>
      </c>
      <c r="F124" s="14">
        <f>data!AA76</f>
        <v>0</v>
      </c>
      <c r="G124" s="14">
        <f>data!AB76</f>
        <v>4623</v>
      </c>
      <c r="H124" s="14">
        <f>data!AC76</f>
        <v>743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33883</v>
      </c>
      <c r="E126" s="14">
        <f>data!Z78</f>
        <v>0</v>
      </c>
      <c r="F126" s="14">
        <f>data!AA78</f>
        <v>0</v>
      </c>
      <c r="G126" s="14">
        <f>data!AB78</f>
        <v>4623</v>
      </c>
      <c r="H126" s="14">
        <f>data!AC78</f>
        <v>743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130400.5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3.8099999999999996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Kaiser Permanente Capitol Hill Campus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44090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46.824169999999995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4325243.3000000007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1894884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684677.40999999992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4167.21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279066.88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53257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62323.780000000006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0</v>
      </c>
      <c r="D149" s="14">
        <f>data!AF71</f>
        <v>0</v>
      </c>
      <c r="E149" s="14">
        <f>data!AG71</f>
        <v>7303619.580000001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0</v>
      </c>
      <c r="D151" s="48">
        <f>+data!M697</f>
        <v>0</v>
      </c>
      <c r="E151" s="48">
        <f>+data!M698</f>
        <v>305742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0</v>
      </c>
      <c r="D153" s="14">
        <f>data!AF74</f>
        <v>0</v>
      </c>
      <c r="E153" s="14">
        <f>data!AG74</f>
        <v>5185189.6218438102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0</v>
      </c>
      <c r="D154" s="14">
        <f>data!AF75</f>
        <v>0</v>
      </c>
      <c r="E154" s="14">
        <f>data!AG75</f>
        <v>5185189.6218438102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0</v>
      </c>
      <c r="D156" s="14">
        <f>data!AF76</f>
        <v>0</v>
      </c>
      <c r="E156" s="14">
        <f>data!AG76</f>
        <v>14792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437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0</v>
      </c>
      <c r="D158" s="14">
        <f>data!AF78</f>
        <v>0</v>
      </c>
      <c r="E158" s="14">
        <f>data!AG78</f>
        <v>14792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119114.5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26.183330000000002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Kaiser Permanente Capitol Hill Campus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9108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2.3016700000000001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254791.32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111263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6576.99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1247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373878.31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12788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20903.360330087493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20903.360330087493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5958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5958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8690.5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2.3016700000000001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Kaiser Permanente Capitol Hill Campus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10585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5.3550000000000004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300450.53000000003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131195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116751.98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559.64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56971.25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7524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5789.58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619241.98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8073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14784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137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Kaiser Permanente Capitol Hill Campus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200711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61218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Kaiser Permanente Capitol Hill Campus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Kaiser Permanente Capitol Hill Campus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2.9992083333333328</v>
      </c>
      <c r="D298" s="26">
        <f>data!BO60</f>
        <v>7.2674900000000004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285176.27</v>
      </c>
      <c r="D299" s="14">
        <f>data!BO61</f>
        <v>701366.76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124536</v>
      </c>
      <c r="D300" s="14">
        <f>data!BO62</f>
        <v>306274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15252.769999999999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356.07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50722.64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0</v>
      </c>
      <c r="D307" s="14">
        <f>data!BO69</f>
        <v>4820.21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409712.27</v>
      </c>
      <c r="D309" s="14">
        <f>data!BO71</f>
        <v>1078792.45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0</v>
      </c>
      <c r="D316" s="85">
        <f>data!BO76</f>
        <v>690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Kaiser Permanente Capitol Hill Campus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3.0016699999999998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159648.54999999999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69523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10861.58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397.52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13950.19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254380.83999999997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Kaiser Permanente Capitol Hill Campus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266.85504833333323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24221428.230000004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10557474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14198853.249999994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116321.11000000002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5388135.9800000004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1008652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41474.81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5"/>
      <c r="G371" s="215"/>
      <c r="H371" s="215"/>
      <c r="I371" s="86">
        <f>data!CE69</f>
        <v>866675.04999999993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0</v>
      </c>
      <c r="F372" s="216"/>
      <c r="G372" s="216"/>
      <c r="H372" s="216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0</v>
      </c>
      <c r="E373" s="86">
        <f>data!CD71</f>
        <v>0</v>
      </c>
      <c r="F373" s="215"/>
      <c r="G373" s="215"/>
      <c r="H373" s="215"/>
      <c r="I373" s="14">
        <f>data!CE71</f>
        <v>56399014.429999992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5512500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52628188.996114962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58140688.996114969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200711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10585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124019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497987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81.202500000000001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2020-06-24T16:20:49Z</cp:lastPrinted>
  <dcterms:created xsi:type="dcterms:W3CDTF">1999-06-02T22:01:56Z</dcterms:created>
  <dcterms:modified xsi:type="dcterms:W3CDTF">2020-09-02T22:10:04Z</dcterms:modified>
</cp:coreProperties>
</file>