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data!$A$410:$M$716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_xlnm.Print_Titles" localSheetId="0">data!$A:$A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231" i="1" l="1"/>
  <c r="D112" i="1" l="1"/>
  <c r="E59" i="1"/>
  <c r="D140" i="1" l="1"/>
  <c r="C140" i="1"/>
  <c r="B140" i="1"/>
  <c r="D145" i="1" l="1"/>
  <c r="C145" i="1"/>
  <c r="B145" i="1"/>
  <c r="D111" i="1" l="1"/>
  <c r="B51" i="1" l="1"/>
  <c r="B47" i="1"/>
  <c r="C75" i="1" l="1"/>
  <c r="D314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V815" i="10"/>
  <c r="X813" i="10"/>
  <c r="X815" i="10" s="1"/>
  <c r="W813" i="10"/>
  <c r="W815" i="10" s="1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M745" i="10"/>
  <c r="L745" i="10"/>
  <c r="K745" i="10"/>
  <c r="I745" i="10"/>
  <c r="H745" i="10"/>
  <c r="G745" i="10"/>
  <c r="F745" i="10"/>
  <c r="D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I815" i="10" s="1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G722" i="10"/>
  <c r="AF722" i="10"/>
  <c r="AE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E546" i="10"/>
  <c r="F545" i="10"/>
  <c r="E545" i="10"/>
  <c r="E544" i="10"/>
  <c r="E540" i="10"/>
  <c r="H539" i="10"/>
  <c r="F539" i="10"/>
  <c r="E539" i="10"/>
  <c r="H538" i="10"/>
  <c r="E538" i="10"/>
  <c r="F538" i="10"/>
  <c r="E537" i="10"/>
  <c r="H537" i="10"/>
  <c r="F536" i="10"/>
  <c r="E536" i="10"/>
  <c r="H536" i="10"/>
  <c r="H535" i="10"/>
  <c r="F535" i="10"/>
  <c r="E535" i="10"/>
  <c r="H534" i="10"/>
  <c r="E534" i="10"/>
  <c r="F534" i="10"/>
  <c r="H533" i="10"/>
  <c r="E533" i="10"/>
  <c r="F533" i="10"/>
  <c r="F532" i="10"/>
  <c r="E532" i="10"/>
  <c r="H532" i="10"/>
  <c r="E531" i="10"/>
  <c r="E530" i="10"/>
  <c r="F530" i="10"/>
  <c r="E529" i="10"/>
  <c r="F529" i="10"/>
  <c r="F528" i="10"/>
  <c r="E528" i="10"/>
  <c r="H528" i="10"/>
  <c r="E527" i="10"/>
  <c r="E526" i="10"/>
  <c r="F526" i="10"/>
  <c r="H525" i="10"/>
  <c r="E525" i="10"/>
  <c r="F525" i="10"/>
  <c r="F524" i="10"/>
  <c r="E524" i="10"/>
  <c r="E523" i="10"/>
  <c r="H522" i="10"/>
  <c r="E522" i="10"/>
  <c r="F522" i="10"/>
  <c r="H520" i="10"/>
  <c r="E520" i="10"/>
  <c r="F520" i="10"/>
  <c r="E519" i="10"/>
  <c r="F519" i="10"/>
  <c r="F518" i="10"/>
  <c r="E517" i="10"/>
  <c r="F517" i="10"/>
  <c r="E516" i="10"/>
  <c r="H515" i="10"/>
  <c r="F515" i="10"/>
  <c r="E515" i="10"/>
  <c r="E514" i="10"/>
  <c r="F514" i="10"/>
  <c r="F513" i="10"/>
  <c r="H513" i="10"/>
  <c r="E511" i="10"/>
  <c r="F511" i="10"/>
  <c r="E510" i="10"/>
  <c r="F510" i="10"/>
  <c r="E509" i="10"/>
  <c r="F509" i="10"/>
  <c r="E508" i="10"/>
  <c r="H507" i="10"/>
  <c r="E507" i="10"/>
  <c r="F507" i="10"/>
  <c r="H506" i="10"/>
  <c r="F506" i="10"/>
  <c r="E506" i="10"/>
  <c r="F505" i="10"/>
  <c r="E505" i="10"/>
  <c r="H505" i="10"/>
  <c r="F504" i="10"/>
  <c r="E504" i="10"/>
  <c r="H503" i="10"/>
  <c r="F503" i="10"/>
  <c r="E503" i="10"/>
  <c r="E502" i="10"/>
  <c r="F502" i="10"/>
  <c r="E501" i="10"/>
  <c r="F501" i="10"/>
  <c r="E500" i="10"/>
  <c r="H500" i="10"/>
  <c r="H499" i="10"/>
  <c r="E499" i="10"/>
  <c r="F499" i="10"/>
  <c r="E498" i="10"/>
  <c r="F498" i="10"/>
  <c r="F497" i="10"/>
  <c r="E497" i="10"/>
  <c r="H497" i="10"/>
  <c r="F496" i="10"/>
  <c r="E496" i="10"/>
  <c r="H496" i="10"/>
  <c r="G493" i="10"/>
  <c r="E493" i="10"/>
  <c r="C493" i="10"/>
  <c r="A493" i="10"/>
  <c r="B478" i="10"/>
  <c r="B475" i="10"/>
  <c r="B474" i="10"/>
  <c r="B473" i="10"/>
  <c r="B472" i="10"/>
  <c r="C471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C427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30" i="10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217" i="10"/>
  <c r="D433" i="10" s="1"/>
  <c r="B217" i="10"/>
  <c r="E216" i="10"/>
  <c r="E215" i="10"/>
  <c r="E214" i="10"/>
  <c r="E213" i="10"/>
  <c r="E212" i="10"/>
  <c r="E211" i="10"/>
  <c r="D210" i="10"/>
  <c r="E209" i="10"/>
  <c r="B204" i="10"/>
  <c r="E203" i="10"/>
  <c r="C475" i="10" s="1"/>
  <c r="E202" i="10"/>
  <c r="C474" i="10" s="1"/>
  <c r="E201" i="10"/>
  <c r="D200" i="10"/>
  <c r="C200" i="10"/>
  <c r="AH722" i="10" s="1"/>
  <c r="E199" i="10"/>
  <c r="C472" i="10" s="1"/>
  <c r="E198" i="10"/>
  <c r="C197" i="10"/>
  <c r="Y722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S816" i="10" s="1"/>
  <c r="CE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N73" i="10"/>
  <c r="N75" i="10" s="1"/>
  <c r="N745" i="10" s="1"/>
  <c r="CD71" i="10"/>
  <c r="C575" i="10" s="1"/>
  <c r="CE70" i="10"/>
  <c r="CE69" i="10"/>
  <c r="L816" i="10" s="1"/>
  <c r="CE68" i="10"/>
  <c r="K816" i="10" s="1"/>
  <c r="CE66" i="10"/>
  <c r="I816" i="10" s="1"/>
  <c r="CE65" i="10"/>
  <c r="H816" i="10" s="1"/>
  <c r="CE64" i="10"/>
  <c r="CE63" i="10"/>
  <c r="CE61" i="10"/>
  <c r="D816" i="10" s="1"/>
  <c r="CA60" i="10"/>
  <c r="C810" i="10" s="1"/>
  <c r="BY60" i="10"/>
  <c r="C808" i="10" s="1"/>
  <c r="BX60" i="10"/>
  <c r="C807" i="10" s="1"/>
  <c r="BN60" i="10"/>
  <c r="C797" i="10" s="1"/>
  <c r="BF60" i="10"/>
  <c r="C789" i="10" s="1"/>
  <c r="BE60" i="10"/>
  <c r="C788" i="10" s="1"/>
  <c r="AY60" i="10"/>
  <c r="C782" i="10" s="1"/>
  <c r="AJ60" i="10"/>
  <c r="C767" i="10" s="1"/>
  <c r="AG60" i="10"/>
  <c r="C764" i="10" s="1"/>
  <c r="Y60" i="10"/>
  <c r="C756" i="10" s="1"/>
  <c r="N60" i="10"/>
  <c r="C745" i="10" s="1"/>
  <c r="K60" i="10"/>
  <c r="C742" i="10" s="1"/>
  <c r="Y59" i="10"/>
  <c r="B756" i="10" s="1"/>
  <c r="B53" i="10"/>
  <c r="CE51" i="10"/>
  <c r="B49" i="10"/>
  <c r="CC48" i="10"/>
  <c r="CC62" i="10" s="1"/>
  <c r="CB48" i="10"/>
  <c r="CB62" i="10" s="1"/>
  <c r="E811" i="10" s="1"/>
  <c r="BX48" i="10"/>
  <c r="BX62" i="10" s="1"/>
  <c r="BW48" i="10"/>
  <c r="BW62" i="10" s="1"/>
  <c r="BT48" i="10"/>
  <c r="BT62" i="10" s="1"/>
  <c r="E803" i="10" s="1"/>
  <c r="BS48" i="10"/>
  <c r="BS62" i="10" s="1"/>
  <c r="BO48" i="10"/>
  <c r="BO62" i="10" s="1"/>
  <c r="BN48" i="10"/>
  <c r="BN62" i="10" s="1"/>
  <c r="BK48" i="10"/>
  <c r="BK62" i="10" s="1"/>
  <c r="BJ48" i="10"/>
  <c r="BJ62" i="10" s="1"/>
  <c r="BF48" i="10"/>
  <c r="BF62" i="10" s="1"/>
  <c r="BE48" i="10"/>
  <c r="BE62" i="10" s="1"/>
  <c r="BB48" i="10"/>
  <c r="BB62" i="10" s="1"/>
  <c r="AZ48" i="10"/>
  <c r="AZ62" i="10" s="1"/>
  <c r="AW48" i="10"/>
  <c r="AW62" i="10" s="1"/>
  <c r="AV48" i="10"/>
  <c r="AV62" i="10" s="1"/>
  <c r="AR48" i="10"/>
  <c r="AR62" i="10" s="1"/>
  <c r="AQ48" i="10"/>
  <c r="AQ62" i="10" s="1"/>
  <c r="AN48" i="10"/>
  <c r="AN62" i="10" s="1"/>
  <c r="E771" i="10" s="1"/>
  <c r="AM48" i="10"/>
  <c r="AM62" i="10" s="1"/>
  <c r="AI48" i="10"/>
  <c r="AI62" i="10" s="1"/>
  <c r="AH48" i="10"/>
  <c r="AH62" i="10" s="1"/>
  <c r="AE48" i="10"/>
  <c r="AE62" i="10" s="1"/>
  <c r="AD48" i="10"/>
  <c r="AD62" i="10" s="1"/>
  <c r="Z48" i="10"/>
  <c r="Z62" i="10" s="1"/>
  <c r="Y48" i="10"/>
  <c r="Y62" i="10" s="1"/>
  <c r="V48" i="10"/>
  <c r="V62" i="10" s="1"/>
  <c r="T48" i="10"/>
  <c r="T62" i="10" s="1"/>
  <c r="Q48" i="10"/>
  <c r="Q62" i="10" s="1"/>
  <c r="P48" i="10"/>
  <c r="P62" i="10" s="1"/>
  <c r="E747" i="10" s="1"/>
  <c r="L48" i="10"/>
  <c r="L62" i="10" s="1"/>
  <c r="K48" i="10"/>
  <c r="K62" i="10" s="1"/>
  <c r="H48" i="10"/>
  <c r="H62" i="10" s="1"/>
  <c r="E739" i="10" s="1"/>
  <c r="G48" i="10"/>
  <c r="G62" i="10" s="1"/>
  <c r="C48" i="10"/>
  <c r="C62" i="10" s="1"/>
  <c r="CE47" i="10"/>
  <c r="E779" i="10" l="1"/>
  <c r="H815" i="10"/>
  <c r="D48" i="10"/>
  <c r="D62" i="10" s="1"/>
  <c r="I48" i="10"/>
  <c r="I62" i="10" s="1"/>
  <c r="N48" i="10"/>
  <c r="N62" i="10" s="1"/>
  <c r="E745" i="10" s="1"/>
  <c r="R48" i="10"/>
  <c r="R62" i="10" s="1"/>
  <c r="E749" i="10" s="1"/>
  <c r="W48" i="10"/>
  <c r="W62" i="10" s="1"/>
  <c r="AA48" i="10"/>
  <c r="AA62" i="10" s="1"/>
  <c r="AF48" i="10"/>
  <c r="AF62" i="10" s="1"/>
  <c r="E763" i="10" s="1"/>
  <c r="AJ48" i="10"/>
  <c r="AJ62" i="10" s="1"/>
  <c r="E767" i="10" s="1"/>
  <c r="AO48" i="10"/>
  <c r="AO62" i="10" s="1"/>
  <c r="AT48" i="10"/>
  <c r="AT62" i="10" s="1"/>
  <c r="AX48" i="10"/>
  <c r="AX62" i="10" s="1"/>
  <c r="BC48" i="10"/>
  <c r="BC62" i="10" s="1"/>
  <c r="BG48" i="10"/>
  <c r="BG62" i="10" s="1"/>
  <c r="BL48" i="10"/>
  <c r="BL62" i="10" s="1"/>
  <c r="E795" i="10" s="1"/>
  <c r="BP48" i="10"/>
  <c r="BP62" i="10" s="1"/>
  <c r="E799" i="10" s="1"/>
  <c r="BU48" i="10"/>
  <c r="BU62" i="10" s="1"/>
  <c r="BZ48" i="10"/>
  <c r="BZ62" i="10" s="1"/>
  <c r="D438" i="10"/>
  <c r="Q815" i="10"/>
  <c r="CF76" i="10"/>
  <c r="E52" i="10" s="1"/>
  <c r="E67" i="10" s="1"/>
  <c r="J736" i="10" s="1"/>
  <c r="D277" i="10"/>
  <c r="D292" i="10" s="1"/>
  <c r="D341" i="10" s="1"/>
  <c r="C481" i="10" s="1"/>
  <c r="F48" i="10"/>
  <c r="F62" i="10" s="1"/>
  <c r="J48" i="10"/>
  <c r="J62" i="10" s="1"/>
  <c r="E741" i="10" s="1"/>
  <c r="O48" i="10"/>
  <c r="O62" i="10" s="1"/>
  <c r="S48" i="10"/>
  <c r="S62" i="10" s="1"/>
  <c r="X48" i="10"/>
  <c r="X62" i="10" s="1"/>
  <c r="E755" i="10" s="1"/>
  <c r="AB48" i="10"/>
  <c r="AB62" i="10" s="1"/>
  <c r="E759" i="10" s="1"/>
  <c r="AG48" i="10"/>
  <c r="AG62" i="10" s="1"/>
  <c r="E764" i="10" s="1"/>
  <c r="AL48" i="10"/>
  <c r="AL62" i="10" s="1"/>
  <c r="AP48" i="10"/>
  <c r="AP62" i="10" s="1"/>
  <c r="E773" i="10" s="1"/>
  <c r="AU48" i="10"/>
  <c r="AU62" i="10" s="1"/>
  <c r="E778" i="10" s="1"/>
  <c r="AY48" i="10"/>
  <c r="AY62" i="10" s="1"/>
  <c r="E782" i="10" s="1"/>
  <c r="BD48" i="10"/>
  <c r="BD62" i="10" s="1"/>
  <c r="E787" i="10" s="1"/>
  <c r="BH48" i="10"/>
  <c r="BH62" i="10" s="1"/>
  <c r="E791" i="10" s="1"/>
  <c r="BM48" i="10"/>
  <c r="BM62" i="10" s="1"/>
  <c r="BR48" i="10"/>
  <c r="BR62" i="10" s="1"/>
  <c r="BV48" i="10"/>
  <c r="BV62" i="10" s="1"/>
  <c r="CA48" i="10"/>
  <c r="CA62" i="10" s="1"/>
  <c r="J52" i="10"/>
  <c r="J67" i="10" s="1"/>
  <c r="J741" i="10" s="1"/>
  <c r="Z52" i="10"/>
  <c r="Z67" i="10" s="1"/>
  <c r="J757" i="10" s="1"/>
  <c r="AP52" i="10"/>
  <c r="AP67" i="10" s="1"/>
  <c r="J773" i="10" s="1"/>
  <c r="BF52" i="10"/>
  <c r="BF67" i="10" s="1"/>
  <c r="J789" i="10" s="1"/>
  <c r="BV52" i="10"/>
  <c r="BV67" i="10" s="1"/>
  <c r="J805" i="10" s="1"/>
  <c r="D463" i="10"/>
  <c r="C204" i="10"/>
  <c r="B465" i="10"/>
  <c r="E735" i="10"/>
  <c r="E737" i="10"/>
  <c r="E746" i="10"/>
  <c r="E810" i="10"/>
  <c r="E765" i="10"/>
  <c r="E793" i="10"/>
  <c r="E802" i="10"/>
  <c r="E748" i="10"/>
  <c r="E757" i="10"/>
  <c r="E766" i="10"/>
  <c r="E775" i="10"/>
  <c r="E785" i="10"/>
  <c r="E794" i="10"/>
  <c r="E812" i="10"/>
  <c r="E781" i="10"/>
  <c r="E756" i="10"/>
  <c r="E740" i="10"/>
  <c r="E758" i="10"/>
  <c r="E804" i="10"/>
  <c r="E796" i="10"/>
  <c r="E805" i="10"/>
  <c r="E790" i="10"/>
  <c r="E738" i="10"/>
  <c r="E783" i="10"/>
  <c r="E786" i="10"/>
  <c r="E750" i="10"/>
  <c r="E769" i="10"/>
  <c r="E742" i="10"/>
  <c r="E751" i="10"/>
  <c r="E761" i="10"/>
  <c r="E770" i="10"/>
  <c r="E788" i="10"/>
  <c r="E797" i="10"/>
  <c r="E806" i="10"/>
  <c r="E754" i="10"/>
  <c r="E772" i="10"/>
  <c r="E774" i="10"/>
  <c r="E777" i="10"/>
  <c r="E734" i="10"/>
  <c r="E743" i="10"/>
  <c r="E753" i="10"/>
  <c r="E762" i="10"/>
  <c r="E780" i="10"/>
  <c r="E789" i="10"/>
  <c r="E798" i="10"/>
  <c r="E807" i="10"/>
  <c r="E801" i="10"/>
  <c r="E809" i="10"/>
  <c r="M816" i="10"/>
  <c r="C458" i="10"/>
  <c r="Q816" i="10"/>
  <c r="G612" i="10"/>
  <c r="CF77" i="10"/>
  <c r="F816" i="10"/>
  <c r="C429" i="10"/>
  <c r="R816" i="10"/>
  <c r="I612" i="10"/>
  <c r="CD722" i="10"/>
  <c r="B444" i="10"/>
  <c r="F521" i="10"/>
  <c r="AI722" i="10"/>
  <c r="E200" i="10"/>
  <c r="C473" i="10" s="1"/>
  <c r="D204" i="10"/>
  <c r="G816" i="10"/>
  <c r="C430" i="10"/>
  <c r="F612" i="10"/>
  <c r="D464" i="10"/>
  <c r="D465" i="10" s="1"/>
  <c r="C434" i="10"/>
  <c r="H527" i="10"/>
  <c r="F527" i="10"/>
  <c r="F546" i="10"/>
  <c r="F531" i="10"/>
  <c r="CE60" i="10"/>
  <c r="D339" i="10"/>
  <c r="C482" i="10" s="1"/>
  <c r="F500" i="10"/>
  <c r="F508" i="10"/>
  <c r="F512" i="10"/>
  <c r="D242" i="10"/>
  <c r="B448" i="10" s="1"/>
  <c r="BA722" i="10"/>
  <c r="D217" i="10"/>
  <c r="E210" i="10"/>
  <c r="E217" i="10" s="1"/>
  <c r="C478" i="10" s="1"/>
  <c r="H523" i="10"/>
  <c r="F523" i="10"/>
  <c r="E48" i="10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O745" i="10"/>
  <c r="CE73" i="10"/>
  <c r="H502" i="10"/>
  <c r="H510" i="10"/>
  <c r="F516" i="10"/>
  <c r="E518" i="10"/>
  <c r="C431" i="10"/>
  <c r="H501" i="10"/>
  <c r="H519" i="10"/>
  <c r="K815" i="10"/>
  <c r="T815" i="10"/>
  <c r="C432" i="10"/>
  <c r="H540" i="10"/>
  <c r="F540" i="10"/>
  <c r="F544" i="10"/>
  <c r="C815" i="10"/>
  <c r="M815" i="10"/>
  <c r="CE75" i="10"/>
  <c r="T816" i="10"/>
  <c r="L612" i="10"/>
  <c r="D368" i="10"/>
  <c r="D373" i="10" s="1"/>
  <c r="D391" i="10" s="1"/>
  <c r="D393" i="10" s="1"/>
  <c r="D396" i="10" s="1"/>
  <c r="J612" i="10"/>
  <c r="P816" i="10"/>
  <c r="D612" i="10"/>
  <c r="E197" i="10"/>
  <c r="C470" i="10" s="1"/>
  <c r="C440" i="10"/>
  <c r="F537" i="10"/>
  <c r="N815" i="10"/>
  <c r="F550" i="10"/>
  <c r="R815" i="10"/>
  <c r="S815" i="10"/>
  <c r="L815" i="10"/>
  <c r="D815" i="10"/>
  <c r="O815" i="10"/>
  <c r="F815" i="10"/>
  <c r="P815" i="10"/>
  <c r="G815" i="10"/>
  <c r="BC71" i="10" l="1"/>
  <c r="C633" i="10" s="1"/>
  <c r="BP52" i="10"/>
  <c r="BP67" i="10" s="1"/>
  <c r="AJ52" i="10"/>
  <c r="AJ67" i="10" s="1"/>
  <c r="J767" i="10" s="1"/>
  <c r="D52" i="10"/>
  <c r="D67" i="10" s="1"/>
  <c r="BI52" i="10"/>
  <c r="BI67" i="10" s="1"/>
  <c r="J792" i="10" s="1"/>
  <c r="AC52" i="10"/>
  <c r="AC67" i="10" s="1"/>
  <c r="J760" i="10" s="1"/>
  <c r="M52" i="10"/>
  <c r="M67" i="10" s="1"/>
  <c r="J744" i="10" s="1"/>
  <c r="BB52" i="10"/>
  <c r="BB67" i="10" s="1"/>
  <c r="V52" i="10"/>
  <c r="V67" i="10" s="1"/>
  <c r="F52" i="10"/>
  <c r="F67" i="10" s="1"/>
  <c r="BE52" i="10"/>
  <c r="BE67" i="10" s="1"/>
  <c r="AO52" i="10"/>
  <c r="AO67" i="10" s="1"/>
  <c r="Y52" i="10"/>
  <c r="Y67" i="10" s="1"/>
  <c r="I52" i="10"/>
  <c r="I67" i="10" s="1"/>
  <c r="BN52" i="10"/>
  <c r="BN67" i="10" s="1"/>
  <c r="AX52" i="10"/>
  <c r="AX67" i="10" s="1"/>
  <c r="J781" i="10" s="1"/>
  <c r="AH52" i="10"/>
  <c r="AH67" i="10" s="1"/>
  <c r="R52" i="10"/>
  <c r="R67" i="10" s="1"/>
  <c r="J749" i="10" s="1"/>
  <c r="BX52" i="10"/>
  <c r="BX67" i="10" s="1"/>
  <c r="BH52" i="10"/>
  <c r="BH67" i="10" s="1"/>
  <c r="AR52" i="10"/>
  <c r="AR67" i="10" s="1"/>
  <c r="AB52" i="10"/>
  <c r="AB67" i="10" s="1"/>
  <c r="L52" i="10"/>
  <c r="L67" i="10" s="1"/>
  <c r="BQ52" i="10"/>
  <c r="BQ67" i="10" s="1"/>
  <c r="J800" i="10" s="1"/>
  <c r="BA52" i="10"/>
  <c r="BA67" i="10" s="1"/>
  <c r="J784" i="10" s="1"/>
  <c r="AK52" i="10"/>
  <c r="AK67" i="10" s="1"/>
  <c r="J768" i="10" s="1"/>
  <c r="U52" i="10"/>
  <c r="U67" i="10" s="1"/>
  <c r="J752" i="10" s="1"/>
  <c r="CA52" i="10"/>
  <c r="CA67" i="10" s="1"/>
  <c r="BS52" i="10"/>
  <c r="BS67" i="10" s="1"/>
  <c r="BK52" i="10"/>
  <c r="BK67" i="10" s="1"/>
  <c r="BC52" i="10"/>
  <c r="BC67" i="10" s="1"/>
  <c r="J786" i="10" s="1"/>
  <c r="AQ52" i="10"/>
  <c r="AQ67" i="10" s="1"/>
  <c r="AI52" i="10"/>
  <c r="AI67" i="10" s="1"/>
  <c r="AA52" i="10"/>
  <c r="AA67" i="10" s="1"/>
  <c r="BW52" i="10"/>
  <c r="BW67" i="10" s="1"/>
  <c r="BO52" i="10"/>
  <c r="BO67" i="10" s="1"/>
  <c r="BG52" i="10"/>
  <c r="BG67" i="10" s="1"/>
  <c r="AY52" i="10"/>
  <c r="AY67" i="10" s="1"/>
  <c r="AU52" i="10"/>
  <c r="AU67" i="10" s="1"/>
  <c r="AM52" i="10"/>
  <c r="AM67" i="10" s="1"/>
  <c r="AE52" i="10"/>
  <c r="AE67" i="10" s="1"/>
  <c r="W52" i="10"/>
  <c r="W67" i="10" s="1"/>
  <c r="K52" i="10"/>
  <c r="K67" i="10" s="1"/>
  <c r="S52" i="10"/>
  <c r="S67" i="10" s="1"/>
  <c r="O52" i="10"/>
  <c r="O67" i="10" s="1"/>
  <c r="J746" i="10" s="1"/>
  <c r="G52" i="10"/>
  <c r="G67" i="10" s="1"/>
  <c r="C52" i="10"/>
  <c r="AZ52" i="10"/>
  <c r="AZ67" i="10" s="1"/>
  <c r="T52" i="10"/>
  <c r="T67" i="10" s="1"/>
  <c r="BY52" i="10"/>
  <c r="BY67" i="10" s="1"/>
  <c r="J808" i="10" s="1"/>
  <c r="AS52" i="10"/>
  <c r="AS67" i="10" s="1"/>
  <c r="J776" i="10" s="1"/>
  <c r="BF71" i="10"/>
  <c r="C629" i="10" s="1"/>
  <c r="J71" i="10"/>
  <c r="BV71" i="10"/>
  <c r="BR52" i="10"/>
  <c r="BR67" i="10" s="1"/>
  <c r="J801" i="10" s="1"/>
  <c r="AL52" i="10"/>
  <c r="AL67" i="10" s="1"/>
  <c r="CB52" i="10"/>
  <c r="CB67" i="10" s="1"/>
  <c r="BL52" i="10"/>
  <c r="BL67" i="10" s="1"/>
  <c r="AV52" i="10"/>
  <c r="AV67" i="10" s="1"/>
  <c r="AF52" i="10"/>
  <c r="AF67" i="10" s="1"/>
  <c r="J763" i="10" s="1"/>
  <c r="P52" i="10"/>
  <c r="P67" i="10" s="1"/>
  <c r="BU52" i="10"/>
  <c r="BU67" i="10" s="1"/>
  <c r="J804" i="10" s="1"/>
  <c r="AP71" i="10"/>
  <c r="Z71" i="10"/>
  <c r="BJ52" i="10"/>
  <c r="BJ67" i="10" s="1"/>
  <c r="AT52" i="10"/>
  <c r="AT67" i="10" s="1"/>
  <c r="AD52" i="10"/>
  <c r="AD67" i="10" s="1"/>
  <c r="N52" i="10"/>
  <c r="N67" i="10" s="1"/>
  <c r="J745" i="10" s="1"/>
  <c r="BT52" i="10"/>
  <c r="BT67" i="10" s="1"/>
  <c r="BD52" i="10"/>
  <c r="BD67" i="10" s="1"/>
  <c r="AN52" i="10"/>
  <c r="AN67" i="10" s="1"/>
  <c r="X52" i="10"/>
  <c r="X67" i="10" s="1"/>
  <c r="H52" i="10"/>
  <c r="H67" i="10" s="1"/>
  <c r="CC52" i="10"/>
  <c r="CC67" i="10" s="1"/>
  <c r="BM52" i="10"/>
  <c r="BM67" i="10" s="1"/>
  <c r="J796" i="10" s="1"/>
  <c r="AW52" i="10"/>
  <c r="AW67" i="10" s="1"/>
  <c r="AG52" i="10"/>
  <c r="AG67" i="10" s="1"/>
  <c r="Q52" i="10"/>
  <c r="Q67" i="10" s="1"/>
  <c r="BZ52" i="10"/>
  <c r="BZ67" i="10" s="1"/>
  <c r="E808" i="10"/>
  <c r="BY71" i="10"/>
  <c r="E744" i="10"/>
  <c r="C707" i="10"/>
  <c r="C535" i="10"/>
  <c r="G535" i="10" s="1"/>
  <c r="E800" i="10"/>
  <c r="BQ71" i="10"/>
  <c r="N816" i="10"/>
  <c r="K612" i="10"/>
  <c r="C465" i="10"/>
  <c r="E792" i="10"/>
  <c r="BI71" i="10"/>
  <c r="CE48" i="10"/>
  <c r="E62" i="10"/>
  <c r="E204" i="10"/>
  <c r="C476" i="10" s="1"/>
  <c r="C642" i="10"/>
  <c r="C567" i="10"/>
  <c r="O816" i="10"/>
  <c r="C463" i="10"/>
  <c r="E776" i="10"/>
  <c r="AS71" i="10"/>
  <c r="E768" i="10"/>
  <c r="AK71" i="10"/>
  <c r="BI730" i="10"/>
  <c r="C816" i="10"/>
  <c r="H612" i="10"/>
  <c r="C675" i="10"/>
  <c r="C503" i="10"/>
  <c r="G503" i="10" s="1"/>
  <c r="C691" i="10"/>
  <c r="C519" i="10"/>
  <c r="G519" i="10" s="1"/>
  <c r="E752" i="10"/>
  <c r="U71" i="10"/>
  <c r="E784" i="10"/>
  <c r="BA71" i="10"/>
  <c r="E760" i="10"/>
  <c r="AC71" i="10"/>
  <c r="J783" i="10" l="1"/>
  <c r="AZ71" i="10"/>
  <c r="J798" i="10"/>
  <c r="BO71" i="10"/>
  <c r="J748" i="10"/>
  <c r="Q71" i="10"/>
  <c r="J812" i="10"/>
  <c r="CC71" i="10"/>
  <c r="J787" i="10"/>
  <c r="BD71" i="10"/>
  <c r="J777" i="10"/>
  <c r="AT71" i="10"/>
  <c r="J779" i="10"/>
  <c r="AV71" i="10"/>
  <c r="C67" i="10"/>
  <c r="CE52" i="10"/>
  <c r="J742" i="10"/>
  <c r="K71" i="10"/>
  <c r="J778" i="10"/>
  <c r="AU71" i="10"/>
  <c r="J806" i="10"/>
  <c r="BW71" i="10"/>
  <c r="J743" i="10"/>
  <c r="L71" i="10"/>
  <c r="J807" i="10"/>
  <c r="BX71" i="10"/>
  <c r="J797" i="10"/>
  <c r="BN71" i="10"/>
  <c r="J772" i="10"/>
  <c r="AO71" i="10"/>
  <c r="J785" i="10"/>
  <c r="BB71" i="10"/>
  <c r="J799" i="10"/>
  <c r="BP71" i="10"/>
  <c r="BU71" i="10"/>
  <c r="J771" i="10"/>
  <c r="AN71" i="10"/>
  <c r="AF71" i="10"/>
  <c r="J750" i="10"/>
  <c r="S71" i="10"/>
  <c r="J774" i="10"/>
  <c r="AQ71" i="10"/>
  <c r="J756" i="10"/>
  <c r="Y71" i="10"/>
  <c r="C548" i="10"/>
  <c r="C551" i="10"/>
  <c r="M71" i="10"/>
  <c r="J764" i="10"/>
  <c r="AG71" i="10"/>
  <c r="J739" i="10"/>
  <c r="H71" i="10"/>
  <c r="J803" i="10"/>
  <c r="BT71" i="10"/>
  <c r="J793" i="10"/>
  <c r="BJ71" i="10"/>
  <c r="J795" i="10"/>
  <c r="BL71" i="10"/>
  <c r="J738" i="10"/>
  <c r="G71" i="10"/>
  <c r="J754" i="10"/>
  <c r="W71" i="10"/>
  <c r="J782" i="10"/>
  <c r="AY71" i="10"/>
  <c r="J758" i="10"/>
  <c r="AA71" i="10"/>
  <c r="J794" i="10"/>
  <c r="BK71" i="10"/>
  <c r="J759" i="10"/>
  <c r="AB71" i="10"/>
  <c r="N71" i="10"/>
  <c r="J788" i="10"/>
  <c r="BE71" i="10"/>
  <c r="AJ71" i="10"/>
  <c r="AX71" i="10"/>
  <c r="O71" i="10"/>
  <c r="J809" i="10"/>
  <c r="BZ71" i="10"/>
  <c r="J761" i="10"/>
  <c r="AD71" i="10"/>
  <c r="J769" i="10"/>
  <c r="AL71" i="10"/>
  <c r="J770" i="10"/>
  <c r="AM71" i="10"/>
  <c r="J810" i="10"/>
  <c r="CA71" i="10"/>
  <c r="J791" i="10"/>
  <c r="BH71" i="10"/>
  <c r="J753" i="10"/>
  <c r="V71" i="10"/>
  <c r="J780" i="10"/>
  <c r="AW71" i="10"/>
  <c r="J755" i="10"/>
  <c r="X71" i="10"/>
  <c r="J747" i="10"/>
  <c r="P71" i="10"/>
  <c r="J811" i="10"/>
  <c r="CB71" i="10"/>
  <c r="J751" i="10"/>
  <c r="T71" i="10"/>
  <c r="J762" i="10"/>
  <c r="AE71" i="10"/>
  <c r="J790" i="10"/>
  <c r="BG71" i="10"/>
  <c r="J766" i="10"/>
  <c r="AI71" i="10"/>
  <c r="J802" i="10"/>
  <c r="BS71" i="10"/>
  <c r="J775" i="10"/>
  <c r="AR71" i="10"/>
  <c r="J765" i="10"/>
  <c r="AH71" i="10"/>
  <c r="J740" i="10"/>
  <c r="I71" i="10"/>
  <c r="J737" i="10"/>
  <c r="F71" i="10"/>
  <c r="R71" i="10"/>
  <c r="J735" i="10"/>
  <c r="D71" i="10"/>
  <c r="BM71" i="10"/>
  <c r="BR71" i="10"/>
  <c r="C710" i="10"/>
  <c r="C538" i="10"/>
  <c r="G538" i="10" s="1"/>
  <c r="C694" i="10"/>
  <c r="C522" i="10"/>
  <c r="G522" i="10" s="1"/>
  <c r="E736" i="10"/>
  <c r="E815" i="10" s="1"/>
  <c r="E71" i="10"/>
  <c r="CE62" i="10"/>
  <c r="C506" i="10"/>
  <c r="G506" i="10" s="1"/>
  <c r="C678" i="10"/>
  <c r="C562" i="10"/>
  <c r="C623" i="10"/>
  <c r="C570" i="10"/>
  <c r="C645" i="10"/>
  <c r="C630" i="10"/>
  <c r="C546" i="10"/>
  <c r="C514" i="10"/>
  <c r="C686" i="10"/>
  <c r="C634" i="10"/>
  <c r="C554" i="10"/>
  <c r="C702" i="10"/>
  <c r="C530" i="10"/>
  <c r="C614" i="10" l="1"/>
  <c r="D615" i="10" s="1"/>
  <c r="C550" i="10"/>
  <c r="C574" i="10"/>
  <c r="C620" i="10"/>
  <c r="C638" i="10"/>
  <c r="C558" i="10"/>
  <c r="C499" i="10"/>
  <c r="G499" i="10" s="1"/>
  <c r="C671" i="10"/>
  <c r="C699" i="10"/>
  <c r="C527" i="10"/>
  <c r="G527" i="10" s="1"/>
  <c r="C639" i="10"/>
  <c r="C564" i="10"/>
  <c r="C618" i="10"/>
  <c r="C552" i="10"/>
  <c r="C513" i="10"/>
  <c r="G513" i="10" s="1"/>
  <c r="C685" i="10"/>
  <c r="C509" i="10"/>
  <c r="C681" i="10"/>
  <c r="C631" i="10"/>
  <c r="C542" i="10"/>
  <c r="C553" i="10"/>
  <c r="C636" i="10"/>
  <c r="C704" i="10"/>
  <c r="C532" i="10"/>
  <c r="G532" i="10" s="1"/>
  <c r="C695" i="10"/>
  <c r="C523" i="10"/>
  <c r="G523" i="10" s="1"/>
  <c r="C508" i="10"/>
  <c r="C680" i="10"/>
  <c r="C556" i="10"/>
  <c r="C635" i="10"/>
  <c r="C625" i="10"/>
  <c r="C544" i="10"/>
  <c r="C672" i="10"/>
  <c r="C500" i="10"/>
  <c r="G500" i="10" s="1"/>
  <c r="C555" i="10"/>
  <c r="C617" i="10"/>
  <c r="C673" i="10"/>
  <c r="C501" i="10"/>
  <c r="G501" i="10" s="1"/>
  <c r="C641" i="10"/>
  <c r="C566" i="10"/>
  <c r="C71" i="10"/>
  <c r="CE67" i="10"/>
  <c r="J734" i="10"/>
  <c r="J815" i="10" s="1"/>
  <c r="C563" i="10"/>
  <c r="C626" i="10"/>
  <c r="C512" i="10"/>
  <c r="C684" i="10"/>
  <c r="C559" i="10"/>
  <c r="C619" i="10"/>
  <c r="C540" i="10"/>
  <c r="G540" i="10" s="1"/>
  <c r="C712" i="10"/>
  <c r="C711" i="10"/>
  <c r="C539" i="10"/>
  <c r="G539" i="10" s="1"/>
  <c r="C497" i="10"/>
  <c r="G497" i="10" s="1"/>
  <c r="C669" i="10"/>
  <c r="C543" i="10"/>
  <c r="C616" i="10"/>
  <c r="C679" i="10"/>
  <c r="C507" i="10"/>
  <c r="G507" i="10" s="1"/>
  <c r="C708" i="10"/>
  <c r="C536" i="10"/>
  <c r="G536" i="10" s="1"/>
  <c r="C525" i="10"/>
  <c r="G525" i="10" s="1"/>
  <c r="C697" i="10"/>
  <c r="C621" i="10"/>
  <c r="C561" i="10"/>
  <c r="C706" i="10"/>
  <c r="C534" i="10"/>
  <c r="G534" i="10" s="1"/>
  <c r="C644" i="10"/>
  <c r="C569" i="10"/>
  <c r="C643" i="10"/>
  <c r="C568" i="10"/>
  <c r="C504" i="10"/>
  <c r="C676" i="10"/>
  <c r="C713" i="10"/>
  <c r="C541" i="10"/>
  <c r="C624" i="10"/>
  <c r="C549" i="10"/>
  <c r="C682" i="10"/>
  <c r="C510" i="10"/>
  <c r="G510" i="10" s="1"/>
  <c r="C628" i="10"/>
  <c r="C545" i="10"/>
  <c r="C683" i="10"/>
  <c r="C511" i="10"/>
  <c r="G511" i="10" s="1"/>
  <c r="H511" i="10" s="1"/>
  <c r="C518" i="10"/>
  <c r="C690" i="10"/>
  <c r="C632" i="10"/>
  <c r="C547" i="10"/>
  <c r="C505" i="10"/>
  <c r="G505" i="10" s="1"/>
  <c r="C677" i="10"/>
  <c r="C627" i="10"/>
  <c r="C560" i="10"/>
  <c r="C674" i="10"/>
  <c r="C502" i="10"/>
  <c r="G502" i="10" s="1"/>
  <c r="C709" i="10"/>
  <c r="C537" i="10"/>
  <c r="G537" i="10" s="1"/>
  <c r="C528" i="10"/>
  <c r="G528" i="10" s="1"/>
  <c r="C700" i="10"/>
  <c r="C524" i="10"/>
  <c r="C696" i="10"/>
  <c r="C573" i="10"/>
  <c r="C622" i="10"/>
  <c r="C517" i="10"/>
  <c r="C689" i="10"/>
  <c r="C515" i="10"/>
  <c r="G515" i="10" s="1"/>
  <c r="C687" i="10"/>
  <c r="C572" i="10"/>
  <c r="C647" i="10"/>
  <c r="C531" i="10"/>
  <c r="C703" i="10"/>
  <c r="C646" i="10"/>
  <c r="C571" i="10"/>
  <c r="C701" i="10"/>
  <c r="C529" i="10"/>
  <c r="G529" i="10" s="1"/>
  <c r="H529" i="10" s="1"/>
  <c r="C693" i="10"/>
  <c r="C521" i="10"/>
  <c r="C520" i="10"/>
  <c r="G520" i="10" s="1"/>
  <c r="C692" i="10"/>
  <c r="C516" i="10"/>
  <c r="C688" i="10"/>
  <c r="C557" i="10"/>
  <c r="C637" i="10"/>
  <c r="C565" i="10"/>
  <c r="C640" i="10"/>
  <c r="C698" i="10"/>
  <c r="C526" i="10"/>
  <c r="G526" i="10" s="1"/>
  <c r="H526" i="10" s="1"/>
  <c r="C533" i="10"/>
  <c r="G533" i="10" s="1"/>
  <c r="C705" i="10"/>
  <c r="G514" i="10"/>
  <c r="H514" i="10" s="1"/>
  <c r="E816" i="10"/>
  <c r="C428" i="10"/>
  <c r="CE71" i="10"/>
  <c r="C716" i="10" s="1"/>
  <c r="C498" i="10"/>
  <c r="C670" i="10"/>
  <c r="D712" i="10"/>
  <c r="D704" i="10"/>
  <c r="D696" i="10"/>
  <c r="D688" i="10"/>
  <c r="D709" i="10"/>
  <c r="D701" i="10"/>
  <c r="D693" i="10"/>
  <c r="D685" i="10"/>
  <c r="D706" i="10"/>
  <c r="D698" i="10"/>
  <c r="D711" i="10"/>
  <c r="D703" i="10"/>
  <c r="D708" i="10"/>
  <c r="D700" i="10"/>
  <c r="D692" i="10"/>
  <c r="D713" i="10"/>
  <c r="D705" i="10"/>
  <c r="D697" i="10"/>
  <c r="D689" i="10"/>
  <c r="D710" i="10"/>
  <c r="D702" i="10"/>
  <c r="D694" i="10"/>
  <c r="D676" i="10"/>
  <c r="D668" i="10"/>
  <c r="D628" i="10"/>
  <c r="D622" i="10"/>
  <c r="D618" i="10"/>
  <c r="D707" i="10"/>
  <c r="D681" i="10"/>
  <c r="D673" i="10"/>
  <c r="D695" i="10"/>
  <c r="D691" i="10"/>
  <c r="D686" i="10"/>
  <c r="D684" i="10"/>
  <c r="D678" i="10"/>
  <c r="D670" i="10"/>
  <c r="D647" i="10"/>
  <c r="D646" i="10"/>
  <c r="D645" i="10"/>
  <c r="D629" i="10"/>
  <c r="D626" i="10"/>
  <c r="D621" i="10"/>
  <c r="D617" i="10"/>
  <c r="D699" i="10"/>
  <c r="D687" i="10"/>
  <c r="D680" i="10"/>
  <c r="D672" i="10"/>
  <c r="D620" i="10"/>
  <c r="D616" i="10"/>
  <c r="D716" i="10"/>
  <c r="D690" i="10"/>
  <c r="D682" i="10"/>
  <c r="D674" i="10"/>
  <c r="D623" i="10"/>
  <c r="D619" i="10"/>
  <c r="D683" i="10"/>
  <c r="D637" i="10"/>
  <c r="D625" i="10"/>
  <c r="D679" i="10"/>
  <c r="D677" i="10"/>
  <c r="D675" i="10"/>
  <c r="D642" i="10"/>
  <c r="D634" i="10"/>
  <c r="D624" i="10"/>
  <c r="D671" i="10"/>
  <c r="D669" i="10"/>
  <c r="D639" i="10"/>
  <c r="D631" i="10"/>
  <c r="D641" i="10"/>
  <c r="D633" i="10"/>
  <c r="D627" i="10"/>
  <c r="D643" i="10"/>
  <c r="D635" i="10"/>
  <c r="D632" i="10"/>
  <c r="D638" i="10"/>
  <c r="D644" i="10"/>
  <c r="D630" i="10"/>
  <c r="D636" i="10"/>
  <c r="D640" i="10"/>
  <c r="G546" i="10"/>
  <c r="H546" i="10"/>
  <c r="C648" i="10"/>
  <c r="M716" i="10" s="1"/>
  <c r="Y816" i="10" s="1"/>
  <c r="H530" i="10"/>
  <c r="G530" i="10"/>
  <c r="G521" i="10" l="1"/>
  <c r="H521" i="10"/>
  <c r="G508" i="10"/>
  <c r="H508" i="10" s="1"/>
  <c r="G531" i="10"/>
  <c r="H531" i="10"/>
  <c r="H504" i="10"/>
  <c r="G504" i="10"/>
  <c r="G544" i="10"/>
  <c r="H544" i="10"/>
  <c r="H516" i="10"/>
  <c r="G516" i="10"/>
  <c r="H517" i="10"/>
  <c r="G517" i="10"/>
  <c r="H524" i="10"/>
  <c r="G524" i="10"/>
  <c r="H512" i="10"/>
  <c r="G512" i="10"/>
  <c r="J816" i="10"/>
  <c r="C433" i="10"/>
  <c r="C441" i="10" s="1"/>
  <c r="G550" i="10"/>
  <c r="H550" i="10" s="1"/>
  <c r="H518" i="10"/>
  <c r="G518" i="10"/>
  <c r="G545" i="10"/>
  <c r="H545" i="10"/>
  <c r="C668" i="10"/>
  <c r="C715" i="10" s="1"/>
  <c r="C496" i="10"/>
  <c r="G496" i="10" s="1"/>
  <c r="G509" i="10"/>
  <c r="H509" i="10"/>
  <c r="G498" i="10"/>
  <c r="H498" i="10" s="1"/>
  <c r="D715" i="10"/>
  <c r="E623" i="10"/>
  <c r="E612" i="10"/>
  <c r="E709" i="10" l="1"/>
  <c r="E701" i="10"/>
  <c r="E693" i="10"/>
  <c r="E685" i="10"/>
  <c r="E706" i="10"/>
  <c r="E698" i="10"/>
  <c r="E690" i="10"/>
  <c r="E711" i="10"/>
  <c r="E703" i="10"/>
  <c r="E695" i="10"/>
  <c r="E708" i="10"/>
  <c r="E700" i="10"/>
  <c r="E713" i="10"/>
  <c r="E705" i="10"/>
  <c r="E697" i="10"/>
  <c r="E689" i="10"/>
  <c r="E710" i="10"/>
  <c r="E702" i="10"/>
  <c r="E694" i="10"/>
  <c r="E716" i="10"/>
  <c r="E707" i="10"/>
  <c r="E699" i="10"/>
  <c r="E691" i="10"/>
  <c r="E696" i="10"/>
  <c r="E681" i="10"/>
  <c r="E673" i="10"/>
  <c r="E686" i="10"/>
  <c r="E684" i="10"/>
  <c r="E678" i="10"/>
  <c r="E670" i="10"/>
  <c r="E647" i="10"/>
  <c r="E646" i="10"/>
  <c r="E645" i="10"/>
  <c r="E629" i="10"/>
  <c r="E626" i="10"/>
  <c r="E712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77" i="10"/>
  <c r="E669" i="10"/>
  <c r="E627" i="10"/>
  <c r="E692" i="10"/>
  <c r="E688" i="10"/>
  <c r="E679" i="10"/>
  <c r="E671" i="10"/>
  <c r="E625" i="10"/>
  <c r="E628" i="10"/>
  <c r="E687" i="10"/>
  <c r="E682" i="10"/>
  <c r="E680" i="10"/>
  <c r="E668" i="10"/>
  <c r="E676" i="10"/>
  <c r="E704" i="10"/>
  <c r="E674" i="10"/>
  <c r="E672" i="10"/>
  <c r="E715" i="10" l="1"/>
  <c r="F624" i="10"/>
  <c r="F706" i="10" l="1"/>
  <c r="F698" i="10"/>
  <c r="F690" i="10"/>
  <c r="F711" i="10"/>
  <c r="F703" i="10"/>
  <c r="F695" i="10"/>
  <c r="F687" i="10"/>
  <c r="F708" i="10"/>
  <c r="F700" i="10"/>
  <c r="F713" i="10"/>
  <c r="F705" i="10"/>
  <c r="F697" i="10"/>
  <c r="F710" i="10"/>
  <c r="F702" i="10"/>
  <c r="F694" i="10"/>
  <c r="F686" i="10"/>
  <c r="F716" i="10"/>
  <c r="F707" i="10"/>
  <c r="F699" i="10"/>
  <c r="F691" i="10"/>
  <c r="F712" i="10"/>
  <c r="F704" i="10"/>
  <c r="F696" i="10"/>
  <c r="F688" i="10"/>
  <c r="F684" i="10"/>
  <c r="F678" i="10"/>
  <c r="F670" i="10"/>
  <c r="F647" i="10"/>
  <c r="F646" i="10"/>
  <c r="F645" i="10"/>
  <c r="F629" i="10"/>
  <c r="F626" i="10"/>
  <c r="F701" i="10"/>
  <c r="F693" i="10"/>
  <c r="F685" i="10"/>
  <c r="F683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89" i="10"/>
  <c r="F680" i="10"/>
  <c r="F672" i="10"/>
  <c r="F682" i="10"/>
  <c r="F674" i="10"/>
  <c r="F709" i="10"/>
  <c r="F676" i="10"/>
  <c r="F668" i="10"/>
  <c r="F628" i="10"/>
  <c r="F681" i="10"/>
  <c r="F679" i="10"/>
  <c r="F677" i="10"/>
  <c r="F673" i="10"/>
  <c r="F671" i="10"/>
  <c r="F669" i="10"/>
  <c r="F692" i="10"/>
  <c r="F627" i="10"/>
  <c r="F625" i="10"/>
  <c r="F715" i="10" l="1"/>
  <c r="G625" i="10"/>
  <c r="G711" i="10" l="1"/>
  <c r="G703" i="10"/>
  <c r="G695" i="10"/>
  <c r="G687" i="10"/>
  <c r="G708" i="10"/>
  <c r="G700" i="10"/>
  <c r="G692" i="10"/>
  <c r="G684" i="10"/>
  <c r="G713" i="10"/>
  <c r="G705" i="10"/>
  <c r="G697" i="10"/>
  <c r="G710" i="10"/>
  <c r="G702" i="10"/>
  <c r="G716" i="10"/>
  <c r="G707" i="10"/>
  <c r="G699" i="10"/>
  <c r="G691" i="10"/>
  <c r="G712" i="10"/>
  <c r="G704" i="10"/>
  <c r="G696" i="10"/>
  <c r="G688" i="10"/>
  <c r="G709" i="10"/>
  <c r="G701" i="10"/>
  <c r="G693" i="10"/>
  <c r="G686" i="10"/>
  <c r="G685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9" i="10"/>
  <c r="G680" i="10"/>
  <c r="G672" i="10"/>
  <c r="G706" i="10"/>
  <c r="G677" i="10"/>
  <c r="G669" i="10"/>
  <c r="G627" i="10"/>
  <c r="G679" i="10"/>
  <c r="G671" i="10"/>
  <c r="G681" i="10"/>
  <c r="G673" i="10"/>
  <c r="G694" i="10"/>
  <c r="G647" i="10"/>
  <c r="G628" i="10"/>
  <c r="G678" i="10"/>
  <c r="G676" i="10"/>
  <c r="G674" i="10"/>
  <c r="G646" i="10"/>
  <c r="G698" i="10"/>
  <c r="G690" i="10"/>
  <c r="G645" i="10"/>
  <c r="G670" i="10"/>
  <c r="G629" i="10"/>
  <c r="G668" i="10"/>
  <c r="G626" i="10"/>
  <c r="G682" i="10"/>
  <c r="G715" i="10" l="1"/>
  <c r="H628" i="10"/>
  <c r="H708" i="10" l="1"/>
  <c r="H700" i="10"/>
  <c r="H692" i="10"/>
  <c r="H684" i="10"/>
  <c r="H713" i="10"/>
  <c r="H705" i="10"/>
  <c r="H697" i="10"/>
  <c r="H689" i="10"/>
  <c r="H710" i="10"/>
  <c r="H702" i="10"/>
  <c r="H716" i="10"/>
  <c r="H707" i="10"/>
  <c r="H699" i="10"/>
  <c r="H712" i="10"/>
  <c r="H704" i="10"/>
  <c r="H696" i="10"/>
  <c r="H688" i="10"/>
  <c r="H709" i="10"/>
  <c r="H701" i="10"/>
  <c r="H693" i="10"/>
  <c r="H706" i="10"/>
  <c r="H698" i="10"/>
  <c r="H690" i="10"/>
  <c r="H680" i="10"/>
  <c r="H672" i="10"/>
  <c r="H695" i="10"/>
  <c r="H691" i="10"/>
  <c r="H677" i="10"/>
  <c r="H669" i="10"/>
  <c r="H687" i="10"/>
  <c r="H682" i="10"/>
  <c r="H674" i="10"/>
  <c r="H694" i="10"/>
  <c r="H676" i="10"/>
  <c r="H668" i="10"/>
  <c r="H703" i="10"/>
  <c r="H678" i="10"/>
  <c r="H670" i="10"/>
  <c r="H647" i="10"/>
  <c r="H646" i="10"/>
  <c r="H645" i="10"/>
  <c r="H629" i="10"/>
  <c r="H675" i="10"/>
  <c r="H673" i="10"/>
  <c r="H671" i="10"/>
  <c r="H642" i="10"/>
  <c r="H634" i="10"/>
  <c r="H685" i="10"/>
  <c r="H639" i="10"/>
  <c r="H631" i="10"/>
  <c r="H644" i="10"/>
  <c r="H636" i="10"/>
  <c r="H638" i="10"/>
  <c r="H630" i="10"/>
  <c r="H686" i="10"/>
  <c r="H640" i="10"/>
  <c r="H632" i="10"/>
  <c r="H681" i="10"/>
  <c r="H711" i="10"/>
  <c r="H637" i="10"/>
  <c r="H643" i="10"/>
  <c r="H633" i="10"/>
  <c r="H679" i="10"/>
  <c r="H635" i="10"/>
  <c r="H641" i="10"/>
  <c r="H683" i="10"/>
  <c r="H715" i="10" l="1"/>
  <c r="I629" i="10"/>
  <c r="I713" i="10" l="1"/>
  <c r="I705" i="10"/>
  <c r="I697" i="10"/>
  <c r="I689" i="10"/>
  <c r="I710" i="10"/>
  <c r="I702" i="10"/>
  <c r="I694" i="10"/>
  <c r="I686" i="10"/>
  <c r="I716" i="10"/>
  <c r="I707" i="10"/>
  <c r="I699" i="10"/>
  <c r="I712" i="10"/>
  <c r="I704" i="10"/>
  <c r="I696" i="10"/>
  <c r="I709" i="10"/>
  <c r="I701" i="10"/>
  <c r="I693" i="10"/>
  <c r="I706" i="10"/>
  <c r="I698" i="10"/>
  <c r="I690" i="10"/>
  <c r="I711" i="10"/>
  <c r="I703" i="10"/>
  <c r="I695" i="10"/>
  <c r="I687" i="10"/>
  <c r="I691" i="10"/>
  <c r="I677" i="10"/>
  <c r="I669" i="10"/>
  <c r="I682" i="10"/>
  <c r="I674" i="10"/>
  <c r="I700" i="10"/>
  <c r="I679" i="10"/>
  <c r="I671" i="10"/>
  <c r="I692" i="10"/>
  <c r="I681" i="10"/>
  <c r="I673" i="10"/>
  <c r="I685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47" i="10"/>
  <c r="I708" i="10"/>
  <c r="I688" i="10"/>
  <c r="I684" i="10"/>
  <c r="I672" i="10"/>
  <c r="I670" i="10"/>
  <c r="I668" i="10"/>
  <c r="I645" i="10"/>
  <c r="I676" i="10"/>
  <c r="I680" i="10"/>
  <c r="I678" i="10"/>
  <c r="I646" i="10"/>
  <c r="I715" i="10" l="1"/>
  <c r="J630" i="10"/>
  <c r="J710" i="10" l="1"/>
  <c r="J702" i="10"/>
  <c r="J694" i="10"/>
  <c r="J686" i="10"/>
  <c r="J716" i="10"/>
  <c r="J707" i="10"/>
  <c r="J699" i="10"/>
  <c r="J691" i="10"/>
  <c r="J683" i="10"/>
  <c r="J712" i="10"/>
  <c r="J704" i="10"/>
  <c r="J696" i="10"/>
  <c r="J709" i="10"/>
  <c r="J701" i="10"/>
  <c r="J706" i="10"/>
  <c r="J698" i="10"/>
  <c r="J690" i="10"/>
  <c r="J711" i="10"/>
  <c r="J703" i="10"/>
  <c r="J695" i="10"/>
  <c r="J708" i="10"/>
  <c r="J700" i="10"/>
  <c r="J692" i="10"/>
  <c r="J713" i="10"/>
  <c r="J693" i="10"/>
  <c r="J689" i="10"/>
  <c r="J682" i="10"/>
  <c r="J674" i="10"/>
  <c r="J687" i="10"/>
  <c r="J679" i="10"/>
  <c r="J671" i="10"/>
  <c r="J676" i="10"/>
  <c r="J668" i="10"/>
  <c r="J688" i="10"/>
  <c r="J678" i="10"/>
  <c r="J670" i="10"/>
  <c r="J647" i="10"/>
  <c r="J646" i="10"/>
  <c r="J645" i="10"/>
  <c r="J697" i="10"/>
  <c r="J684" i="10"/>
  <c r="J680" i="10"/>
  <c r="J672" i="10"/>
  <c r="J685" i="10"/>
  <c r="J669" i="10"/>
  <c r="J639" i="10"/>
  <c r="J631" i="10"/>
  <c r="J644" i="10"/>
  <c r="K644" i="10" s="1"/>
  <c r="J636" i="10"/>
  <c r="J705" i="10"/>
  <c r="J641" i="10"/>
  <c r="J633" i="10"/>
  <c r="J643" i="10"/>
  <c r="J635" i="10"/>
  <c r="J681" i="10"/>
  <c r="J637" i="10"/>
  <c r="J638" i="10"/>
  <c r="J675" i="10"/>
  <c r="J640" i="10"/>
  <c r="J642" i="10"/>
  <c r="J673" i="10"/>
  <c r="J634" i="10"/>
  <c r="J677" i="10"/>
  <c r="J632" i="10"/>
  <c r="J715" i="10" l="1"/>
  <c r="K716" i="10"/>
  <c r="K707" i="10"/>
  <c r="K699" i="10"/>
  <c r="K691" i="10"/>
  <c r="K683" i="10"/>
  <c r="K712" i="10"/>
  <c r="K704" i="10"/>
  <c r="K696" i="10"/>
  <c r="K688" i="10"/>
  <c r="K709" i="10"/>
  <c r="K701" i="10"/>
  <c r="K706" i="10"/>
  <c r="K698" i="10"/>
  <c r="K711" i="10"/>
  <c r="K703" i="10"/>
  <c r="K695" i="10"/>
  <c r="K687" i="10"/>
  <c r="K708" i="10"/>
  <c r="K700" i="10"/>
  <c r="K692" i="10"/>
  <c r="K713" i="10"/>
  <c r="K705" i="10"/>
  <c r="K697" i="10"/>
  <c r="K689" i="10"/>
  <c r="K679" i="10"/>
  <c r="K671" i="10"/>
  <c r="K676" i="10"/>
  <c r="K668" i="10"/>
  <c r="K681" i="10"/>
  <c r="K673" i="10"/>
  <c r="K710" i="10"/>
  <c r="K690" i="10"/>
  <c r="K685" i="10"/>
  <c r="K675" i="10"/>
  <c r="K686" i="10"/>
  <c r="K677" i="10"/>
  <c r="K669" i="10"/>
  <c r="K694" i="10"/>
  <c r="K693" i="10"/>
  <c r="K682" i="10"/>
  <c r="K680" i="10"/>
  <c r="K678" i="10"/>
  <c r="K702" i="10"/>
  <c r="K670" i="10"/>
  <c r="K672" i="10"/>
  <c r="K674" i="10"/>
  <c r="K684" i="10"/>
  <c r="L647" i="10"/>
  <c r="K715" i="10" l="1"/>
  <c r="L712" i="10"/>
  <c r="M712" i="10" s="1"/>
  <c r="Y778" i="10" s="1"/>
  <c r="L704" i="10"/>
  <c r="M704" i="10" s="1"/>
  <c r="Y770" i="10" s="1"/>
  <c r="L696" i="10"/>
  <c r="M696" i="10" s="1"/>
  <c r="Y762" i="10" s="1"/>
  <c r="L688" i="10"/>
  <c r="M688" i="10" s="1"/>
  <c r="Y754" i="10" s="1"/>
  <c r="L709" i="10"/>
  <c r="M709" i="10" s="1"/>
  <c r="Y775" i="10" s="1"/>
  <c r="L701" i="10"/>
  <c r="M701" i="10" s="1"/>
  <c r="Y767" i="10" s="1"/>
  <c r="L693" i="10"/>
  <c r="M693" i="10" s="1"/>
  <c r="Y759" i="10" s="1"/>
  <c r="L685" i="10"/>
  <c r="M685" i="10" s="1"/>
  <c r="Y751" i="10" s="1"/>
  <c r="L706" i="10"/>
  <c r="M706" i="10" s="1"/>
  <c r="Y772" i="10" s="1"/>
  <c r="L698" i="10"/>
  <c r="M698" i="10" s="1"/>
  <c r="Y764" i="10" s="1"/>
  <c r="L711" i="10"/>
  <c r="M711" i="10" s="1"/>
  <c r="Y777" i="10" s="1"/>
  <c r="L703" i="10"/>
  <c r="M703" i="10" s="1"/>
  <c r="Y769" i="10" s="1"/>
  <c r="L695" i="10"/>
  <c r="M695" i="10" s="1"/>
  <c r="Y761" i="10" s="1"/>
  <c r="L708" i="10"/>
  <c r="M708" i="10" s="1"/>
  <c r="Y774" i="10" s="1"/>
  <c r="L700" i="10"/>
  <c r="M700" i="10" s="1"/>
  <c r="Y766" i="10" s="1"/>
  <c r="L692" i="10"/>
  <c r="M692" i="10" s="1"/>
  <c r="Y758" i="10" s="1"/>
  <c r="L713" i="10"/>
  <c r="M713" i="10" s="1"/>
  <c r="Y779" i="10" s="1"/>
  <c r="L705" i="10"/>
  <c r="M705" i="10" s="1"/>
  <c r="Y771" i="10" s="1"/>
  <c r="L697" i="10"/>
  <c r="M697" i="10" s="1"/>
  <c r="Y763" i="10" s="1"/>
  <c r="L689" i="10"/>
  <c r="M689" i="10" s="1"/>
  <c r="Y755" i="10" s="1"/>
  <c r="L710" i="10"/>
  <c r="M710" i="10" s="1"/>
  <c r="Y776" i="10" s="1"/>
  <c r="L702" i="10"/>
  <c r="M702" i="10" s="1"/>
  <c r="Y768" i="10" s="1"/>
  <c r="L694" i="10"/>
  <c r="M694" i="10" s="1"/>
  <c r="Y760" i="10" s="1"/>
  <c r="L686" i="10"/>
  <c r="M686" i="10" s="1"/>
  <c r="Y752" i="10" s="1"/>
  <c r="L707" i="10"/>
  <c r="M707" i="10" s="1"/>
  <c r="Y773" i="10" s="1"/>
  <c r="L687" i="10"/>
  <c r="M687" i="10" s="1"/>
  <c r="Y753" i="10" s="1"/>
  <c r="L676" i="10"/>
  <c r="M676" i="10" s="1"/>
  <c r="Y742" i="10" s="1"/>
  <c r="L668" i="10"/>
  <c r="L681" i="10"/>
  <c r="M681" i="10" s="1"/>
  <c r="Y747" i="10" s="1"/>
  <c r="L673" i="10"/>
  <c r="M673" i="10" s="1"/>
  <c r="Y739" i="10" s="1"/>
  <c r="L678" i="10"/>
  <c r="M678" i="10" s="1"/>
  <c r="Y744" i="10" s="1"/>
  <c r="L670" i="10"/>
  <c r="M670" i="10" s="1"/>
  <c r="Y736" i="10" s="1"/>
  <c r="L684" i="10"/>
  <c r="M684" i="10" s="1"/>
  <c r="Y750" i="10" s="1"/>
  <c r="L680" i="10"/>
  <c r="M680" i="10" s="1"/>
  <c r="Y746" i="10" s="1"/>
  <c r="L672" i="10"/>
  <c r="M672" i="10" s="1"/>
  <c r="Y738" i="10" s="1"/>
  <c r="L682" i="10"/>
  <c r="M682" i="10" s="1"/>
  <c r="Y748" i="10" s="1"/>
  <c r="L674" i="10"/>
  <c r="M674" i="10" s="1"/>
  <c r="Y740" i="10" s="1"/>
  <c r="L690" i="10"/>
  <c r="M690" i="10" s="1"/>
  <c r="Y756" i="10" s="1"/>
  <c r="L683" i="10"/>
  <c r="M683" i="10" s="1"/>
  <c r="Y749" i="10" s="1"/>
  <c r="L679" i="10"/>
  <c r="M679" i="10" s="1"/>
  <c r="Y745" i="10" s="1"/>
  <c r="L677" i="10"/>
  <c r="M677" i="10" s="1"/>
  <c r="Y743" i="10" s="1"/>
  <c r="L675" i="10"/>
  <c r="M675" i="10" s="1"/>
  <c r="Y741" i="10" s="1"/>
  <c r="L671" i="10"/>
  <c r="M671" i="10" s="1"/>
  <c r="Y737" i="10" s="1"/>
  <c r="L716" i="10"/>
  <c r="L669" i="10"/>
  <c r="M669" i="10" s="1"/>
  <c r="Y735" i="10" s="1"/>
  <c r="L699" i="10"/>
  <c r="M699" i="10" s="1"/>
  <c r="Y765" i="10" s="1"/>
  <c r="L691" i="10"/>
  <c r="M691" i="10" s="1"/>
  <c r="Y757" i="10" s="1"/>
  <c r="L715" i="10" l="1"/>
  <c r="M668" i="10"/>
  <c r="M715" i="10" l="1"/>
  <c r="Y734" i="10"/>
  <c r="Y815" i="10" s="1"/>
  <c r="F493" i="1" l="1"/>
  <c r="D493" i="1"/>
  <c r="B493" i="1"/>
  <c r="B575" i="1" l="1"/>
  <c r="A493" i="1"/>
  <c r="C115" i="8"/>
  <c r="C444" i="1"/>
  <c r="D367" i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S48" i="1" s="1"/>
  <c r="AS62" i="1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AK75" i="1"/>
  <c r="I154" i="9" s="1"/>
  <c r="AG75" i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26" i="9"/>
  <c r="CE80" i="1"/>
  <c r="CE78" i="1"/>
  <c r="I382" i="9" s="1"/>
  <c r="CE69" i="1"/>
  <c r="I371" i="9" s="1"/>
  <c r="D361" i="1"/>
  <c r="B465" i="1" s="1"/>
  <c r="D372" i="1"/>
  <c r="C125" i="8" s="1"/>
  <c r="D260" i="1"/>
  <c r="D265" i="1"/>
  <c r="D275" i="1"/>
  <c r="B476" i="1" s="1"/>
  <c r="D277" i="1"/>
  <c r="C35" i="8" s="1"/>
  <c r="D290" i="1"/>
  <c r="C68" i="8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F11" i="6" s="1"/>
  <c r="E200" i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36" i="1"/>
  <c r="C16" i="8"/>
  <c r="F12" i="6"/>
  <c r="G122" i="9"/>
  <c r="I26" i="9"/>
  <c r="H58" i="9"/>
  <c r="C218" i="9"/>
  <c r="D366" i="9"/>
  <c r="CE64" i="1"/>
  <c r="F612" i="1" s="1"/>
  <c r="D368" i="9"/>
  <c r="C276" i="9"/>
  <c r="CE70" i="1"/>
  <c r="C458" i="1" s="1"/>
  <c r="CE76" i="1"/>
  <c r="CF76" i="1" s="1"/>
  <c r="CE77" i="1"/>
  <c r="I29" i="9"/>
  <c r="C95" i="9"/>
  <c r="CE79" i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C615" i="1"/>
  <c r="E372" i="9"/>
  <c r="J612" i="1"/>
  <c r="I372" i="9"/>
  <c r="C112" i="8" l="1"/>
  <c r="D368" i="1"/>
  <c r="C120" i="8" s="1"/>
  <c r="F8" i="6"/>
  <c r="C186" i="9"/>
  <c r="B19" i="4"/>
  <c r="F9" i="6"/>
  <c r="C473" i="1"/>
  <c r="C90" i="9"/>
  <c r="I362" i="9"/>
  <c r="C575" i="1"/>
  <c r="D13" i="7"/>
  <c r="G28" i="4"/>
  <c r="BO52" i="1"/>
  <c r="BO67" i="1" s="1"/>
  <c r="C52" i="1"/>
  <c r="C67" i="1" s="1"/>
  <c r="J52" i="1"/>
  <c r="J67" i="1" s="1"/>
  <c r="C49" i="9" s="1"/>
  <c r="AQ52" i="1"/>
  <c r="AQ67" i="1" s="1"/>
  <c r="AS52" i="1"/>
  <c r="AS67" i="1" s="1"/>
  <c r="AS71" i="1" s="1"/>
  <c r="C538" i="1" s="1"/>
  <c r="G538" i="1" s="1"/>
  <c r="BH52" i="1"/>
  <c r="BH67" i="1" s="1"/>
  <c r="E52" i="1"/>
  <c r="E67" i="1" s="1"/>
  <c r="L52" i="1"/>
  <c r="L67" i="1" s="1"/>
  <c r="BB52" i="1"/>
  <c r="BB67" i="1" s="1"/>
  <c r="P52" i="1"/>
  <c r="P67" i="1" s="1"/>
  <c r="I49" i="9" s="1"/>
  <c r="BT52" i="1"/>
  <c r="BT67" i="1" s="1"/>
  <c r="Z52" i="1"/>
  <c r="Z67" i="1" s="1"/>
  <c r="X52" i="1"/>
  <c r="X67" i="1" s="1"/>
  <c r="R52" i="1"/>
  <c r="R67" i="1" s="1"/>
  <c r="AT52" i="1"/>
  <c r="AT67" i="1" s="1"/>
  <c r="K52" i="1"/>
  <c r="K67" i="1" s="1"/>
  <c r="BL52" i="1"/>
  <c r="BL67" i="1" s="1"/>
  <c r="AB52" i="1"/>
  <c r="AB67" i="1" s="1"/>
  <c r="G113" i="9" s="1"/>
  <c r="BZ52" i="1"/>
  <c r="BZ67" i="1" s="1"/>
  <c r="H337" i="9" s="1"/>
  <c r="I52" i="1"/>
  <c r="I67" i="1" s="1"/>
  <c r="AG52" i="1"/>
  <c r="AG67" i="1" s="1"/>
  <c r="E145" i="9" s="1"/>
  <c r="BX52" i="1"/>
  <c r="BX67" i="1" s="1"/>
  <c r="CC52" i="1"/>
  <c r="CC67" i="1" s="1"/>
  <c r="AU52" i="1"/>
  <c r="AU67" i="1" s="1"/>
  <c r="AI52" i="1"/>
  <c r="AI67" i="1" s="1"/>
  <c r="O52" i="1"/>
  <c r="O67" i="1" s="1"/>
  <c r="H52" i="1"/>
  <c r="H67" i="1" s="1"/>
  <c r="D612" i="1"/>
  <c r="AN52" i="1"/>
  <c r="AN67" i="1" s="1"/>
  <c r="AF52" i="1"/>
  <c r="AF67" i="1" s="1"/>
  <c r="BA52" i="1"/>
  <c r="BA67" i="1" s="1"/>
  <c r="D241" i="9" s="1"/>
  <c r="Y52" i="1"/>
  <c r="Y67" i="1" s="1"/>
  <c r="D113" i="9" s="1"/>
  <c r="AH52" i="1"/>
  <c r="AH67" i="1" s="1"/>
  <c r="F145" i="9" s="1"/>
  <c r="AZ52" i="1"/>
  <c r="AZ67" i="1" s="1"/>
  <c r="C241" i="9" s="1"/>
  <c r="AD52" i="1"/>
  <c r="AD67" i="1" s="1"/>
  <c r="BI52" i="1"/>
  <c r="BI67" i="1" s="1"/>
  <c r="AE52" i="1"/>
  <c r="AE67" i="1" s="1"/>
  <c r="C145" i="9" s="1"/>
  <c r="N52" i="1"/>
  <c r="N67" i="1" s="1"/>
  <c r="AL52" i="1"/>
  <c r="AL67" i="1" s="1"/>
  <c r="AV52" i="1"/>
  <c r="AV67" i="1" s="1"/>
  <c r="F209" i="9" s="1"/>
  <c r="BC52" i="1"/>
  <c r="BC67" i="1" s="1"/>
  <c r="I380" i="9"/>
  <c r="BU52" i="1"/>
  <c r="BU67" i="1" s="1"/>
  <c r="C337" i="9" s="1"/>
  <c r="BW52" i="1"/>
  <c r="BW67" i="1" s="1"/>
  <c r="BG52" i="1"/>
  <c r="BG67" i="1" s="1"/>
  <c r="AJ52" i="1"/>
  <c r="AJ67" i="1" s="1"/>
  <c r="H145" i="9" s="1"/>
  <c r="AR52" i="1"/>
  <c r="AR67" i="1" s="1"/>
  <c r="Q52" i="1"/>
  <c r="Q67" i="1" s="1"/>
  <c r="BP52" i="1"/>
  <c r="BP67" i="1" s="1"/>
  <c r="AC52" i="1"/>
  <c r="AC67" i="1" s="1"/>
  <c r="W52" i="1"/>
  <c r="W67" i="1" s="1"/>
  <c r="U52" i="1"/>
  <c r="U67" i="1" s="1"/>
  <c r="G81" i="9" s="1"/>
  <c r="BK52" i="1"/>
  <c r="BK67" i="1" s="1"/>
  <c r="BJ52" i="1"/>
  <c r="BJ67" i="1" s="1"/>
  <c r="V52" i="1"/>
  <c r="V67" i="1" s="1"/>
  <c r="CA52" i="1"/>
  <c r="CA67" i="1" s="1"/>
  <c r="S52" i="1"/>
  <c r="S67" i="1" s="1"/>
  <c r="AO52" i="1"/>
  <c r="AO67" i="1" s="1"/>
  <c r="F177" i="9" s="1"/>
  <c r="AP52" i="1"/>
  <c r="AP67" i="1" s="1"/>
  <c r="BS52" i="1"/>
  <c r="BS67" i="1" s="1"/>
  <c r="H305" i="9" s="1"/>
  <c r="I612" i="1"/>
  <c r="CF77" i="1"/>
  <c r="I381" i="9"/>
  <c r="G612" i="1"/>
  <c r="D49" i="9"/>
  <c r="C429" i="1"/>
  <c r="E154" i="9"/>
  <c r="C440" i="1"/>
  <c r="I90" i="9"/>
  <c r="C464" i="1"/>
  <c r="C432" i="1"/>
  <c r="D463" i="1"/>
  <c r="G10" i="4"/>
  <c r="E10" i="4"/>
  <c r="D428" i="1"/>
  <c r="D32" i="6"/>
  <c r="BD48" i="1"/>
  <c r="BD62" i="1" s="1"/>
  <c r="G236" i="9" s="1"/>
  <c r="U48" i="1"/>
  <c r="U62" i="1" s="1"/>
  <c r="G76" i="9" s="1"/>
  <c r="BY48" i="1"/>
  <c r="BY62" i="1" s="1"/>
  <c r="AB48" i="1"/>
  <c r="AB62" i="1" s="1"/>
  <c r="G108" i="9" s="1"/>
  <c r="C434" i="1"/>
  <c r="C430" i="1"/>
  <c r="I366" i="9"/>
  <c r="C204" i="9"/>
  <c r="R48" i="1"/>
  <c r="R62" i="1" s="1"/>
  <c r="AT48" i="1"/>
  <c r="AT62" i="1" s="1"/>
  <c r="CC48" i="1"/>
  <c r="CC62" i="1" s="1"/>
  <c r="BE48" i="1"/>
  <c r="BE62" i="1" s="1"/>
  <c r="D48" i="1"/>
  <c r="D62" i="1" s="1"/>
  <c r="BK48" i="1"/>
  <c r="BK62" i="1" s="1"/>
  <c r="P48" i="1"/>
  <c r="P62" i="1" s="1"/>
  <c r="AU48" i="1"/>
  <c r="AU62" i="1" s="1"/>
  <c r="AE48" i="1"/>
  <c r="AE62" i="1" s="1"/>
  <c r="AK48" i="1"/>
  <c r="AK62" i="1" s="1"/>
  <c r="E48" i="1"/>
  <c r="E62" i="1" s="1"/>
  <c r="E12" i="9" s="1"/>
  <c r="BM48" i="1"/>
  <c r="BM62" i="1" s="1"/>
  <c r="I48" i="1"/>
  <c r="I62" i="1" s="1"/>
  <c r="BW48" i="1"/>
  <c r="BW62" i="1" s="1"/>
  <c r="BG48" i="1"/>
  <c r="BG62" i="1" s="1"/>
  <c r="AI48" i="1"/>
  <c r="AI62" i="1" s="1"/>
  <c r="CA48" i="1"/>
  <c r="CA62" i="1" s="1"/>
  <c r="BR48" i="1"/>
  <c r="BR62" i="1" s="1"/>
  <c r="BL48" i="1"/>
  <c r="BL62" i="1" s="1"/>
  <c r="BB48" i="1"/>
  <c r="BB62" i="1" s="1"/>
  <c r="AV48" i="1"/>
  <c r="AV62" i="1" s="1"/>
  <c r="AL48" i="1"/>
  <c r="AL62" i="1" s="1"/>
  <c r="C172" i="9" s="1"/>
  <c r="AF48" i="1"/>
  <c r="AF62" i="1" s="1"/>
  <c r="N48" i="1"/>
  <c r="N62" i="1" s="1"/>
  <c r="G44" i="9" s="1"/>
  <c r="W48" i="1"/>
  <c r="W62" i="1" s="1"/>
  <c r="I76" i="9" s="1"/>
  <c r="X48" i="1"/>
  <c r="X62" i="1" s="1"/>
  <c r="L48" i="1"/>
  <c r="L62" i="1" s="1"/>
  <c r="G48" i="1"/>
  <c r="G62" i="1" s="1"/>
  <c r="G12" i="9" s="1"/>
  <c r="O48" i="1"/>
  <c r="O62" i="1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K48" i="1"/>
  <c r="K62" i="1" s="1"/>
  <c r="C48" i="1"/>
  <c r="BV48" i="1"/>
  <c r="BV62" i="1" s="1"/>
  <c r="BP48" i="1"/>
  <c r="BP62" i="1" s="1"/>
  <c r="BF48" i="1"/>
  <c r="BF62" i="1" s="1"/>
  <c r="I236" i="9" s="1"/>
  <c r="AZ48" i="1"/>
  <c r="AZ62" i="1" s="1"/>
  <c r="AP48" i="1"/>
  <c r="AP62" i="1" s="1"/>
  <c r="G172" i="9" s="1"/>
  <c r="AJ48" i="1"/>
  <c r="AJ62" i="1" s="1"/>
  <c r="V48" i="1"/>
  <c r="V62" i="1" s="1"/>
  <c r="J48" i="1"/>
  <c r="J62" i="1" s="1"/>
  <c r="BS48" i="1"/>
  <c r="BS62" i="1" s="1"/>
  <c r="Y48" i="1"/>
  <c r="Y62" i="1" s="1"/>
  <c r="AQ48" i="1"/>
  <c r="AQ62" i="1" s="1"/>
  <c r="BX48" i="1"/>
  <c r="BX62" i="1" s="1"/>
  <c r="BN48" i="1"/>
  <c r="BN62" i="1" s="1"/>
  <c r="AR48" i="1"/>
  <c r="AR62" i="1" s="1"/>
  <c r="AH48" i="1"/>
  <c r="AH62" i="1" s="1"/>
  <c r="F140" i="9" s="1"/>
  <c r="M48" i="1"/>
  <c r="M62" i="1" s="1"/>
  <c r="F44" i="9" s="1"/>
  <c r="BJ48" i="1"/>
  <c r="BJ62" i="1" s="1"/>
  <c r="AN48" i="1"/>
  <c r="AN62" i="1" s="1"/>
  <c r="I363" i="9"/>
  <c r="H48" i="1"/>
  <c r="H62" i="1" s="1"/>
  <c r="BZ48" i="1"/>
  <c r="BZ62" i="1" s="1"/>
  <c r="AM48" i="1"/>
  <c r="AM62" i="1" s="1"/>
  <c r="BA48" i="1"/>
  <c r="BA62" i="1" s="1"/>
  <c r="BU48" i="1"/>
  <c r="BU62" i="1" s="1"/>
  <c r="AO48" i="1"/>
  <c r="AO62" i="1" s="1"/>
  <c r="BO48" i="1"/>
  <c r="BO62" i="1" s="1"/>
  <c r="AA48" i="1"/>
  <c r="AA62" i="1" s="1"/>
  <c r="F108" i="9" s="1"/>
  <c r="BT48" i="1"/>
  <c r="BT62" i="1" s="1"/>
  <c r="AD48" i="1"/>
  <c r="AD62" i="1" s="1"/>
  <c r="F48" i="1"/>
  <c r="F62" i="1" s="1"/>
  <c r="BH48" i="1"/>
  <c r="BH62" i="1" s="1"/>
  <c r="CB48" i="1"/>
  <c r="CB62" i="1" s="1"/>
  <c r="C364" i="9" s="1"/>
  <c r="BC48" i="1"/>
  <c r="BC62" i="1" s="1"/>
  <c r="Z48" i="1"/>
  <c r="Z62" i="1" s="1"/>
  <c r="AX48" i="1"/>
  <c r="AX62" i="1" s="1"/>
  <c r="S48" i="1"/>
  <c r="S62" i="1" s="1"/>
  <c r="C427" i="1"/>
  <c r="AC48" i="1"/>
  <c r="AC62" i="1" s="1"/>
  <c r="H108" i="9" s="1"/>
  <c r="T48" i="1"/>
  <c r="T62" i="1" s="1"/>
  <c r="B440" i="1"/>
  <c r="C141" i="8"/>
  <c r="D330" i="1"/>
  <c r="C86" i="8" s="1"/>
  <c r="C33" i="8"/>
  <c r="B10" i="4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C58" i="9"/>
  <c r="D339" i="1" l="1"/>
  <c r="C17" i="9"/>
  <c r="E177" i="9"/>
  <c r="E305" i="9"/>
  <c r="D81" i="9"/>
  <c r="C273" i="9"/>
  <c r="D369" i="9"/>
  <c r="H71" i="1"/>
  <c r="C501" i="1" s="1"/>
  <c r="G501" i="1" s="1"/>
  <c r="E49" i="9"/>
  <c r="D465" i="1"/>
  <c r="H273" i="9"/>
  <c r="E273" i="9"/>
  <c r="CE52" i="1"/>
  <c r="CE67" i="1"/>
  <c r="D71" i="1"/>
  <c r="C669" i="1" s="1"/>
  <c r="G49" i="9"/>
  <c r="E17" i="9"/>
  <c r="BJ71" i="1"/>
  <c r="C555" i="1" s="1"/>
  <c r="X71" i="1"/>
  <c r="C117" i="9" s="1"/>
  <c r="AX71" i="1"/>
  <c r="H213" i="9" s="1"/>
  <c r="H49" i="9"/>
  <c r="O71" i="1"/>
  <c r="H53" i="9" s="1"/>
  <c r="F273" i="9"/>
  <c r="I305" i="9"/>
  <c r="BY71" i="1"/>
  <c r="C570" i="1" s="1"/>
  <c r="C177" i="9"/>
  <c r="H17" i="9"/>
  <c r="E113" i="9"/>
  <c r="H177" i="9"/>
  <c r="I17" i="9"/>
  <c r="E337" i="9"/>
  <c r="I177" i="9"/>
  <c r="BO71" i="1"/>
  <c r="D309" i="9" s="1"/>
  <c r="V71" i="1"/>
  <c r="C515" i="1" s="1"/>
  <c r="G515" i="1" s="1"/>
  <c r="BB71" i="1"/>
  <c r="C632" i="1" s="1"/>
  <c r="AU71" i="1"/>
  <c r="E213" i="9" s="1"/>
  <c r="H113" i="9"/>
  <c r="D145" i="9"/>
  <c r="F337" i="9"/>
  <c r="D209" i="9"/>
  <c r="I81" i="9"/>
  <c r="I113" i="9"/>
  <c r="G177" i="9"/>
  <c r="H81" i="9"/>
  <c r="Y71" i="1"/>
  <c r="D117" i="9" s="1"/>
  <c r="E81" i="9"/>
  <c r="G273" i="9"/>
  <c r="F241" i="9"/>
  <c r="G145" i="9"/>
  <c r="D273" i="9"/>
  <c r="I337" i="9"/>
  <c r="C81" i="9"/>
  <c r="E209" i="9"/>
  <c r="C113" i="9"/>
  <c r="E241" i="9"/>
  <c r="C209" i="9"/>
  <c r="D305" i="9"/>
  <c r="D204" i="9"/>
  <c r="AT71" i="1"/>
  <c r="C711" i="1" s="1"/>
  <c r="AY71" i="1"/>
  <c r="I213" i="9" s="1"/>
  <c r="BV71" i="1"/>
  <c r="C567" i="1" s="1"/>
  <c r="BR71" i="1"/>
  <c r="C563" i="1" s="1"/>
  <c r="U71" i="1"/>
  <c r="C686" i="1" s="1"/>
  <c r="H44" i="9"/>
  <c r="E71" i="1"/>
  <c r="C670" i="1" s="1"/>
  <c r="I108" i="9"/>
  <c r="M71" i="1"/>
  <c r="F53" i="9" s="1"/>
  <c r="D12" i="9"/>
  <c r="BD71" i="1"/>
  <c r="C624" i="1" s="1"/>
  <c r="W71" i="1"/>
  <c r="C688" i="1" s="1"/>
  <c r="AH71" i="1"/>
  <c r="C699" i="1" s="1"/>
  <c r="CC71" i="1"/>
  <c r="C574" i="1" s="1"/>
  <c r="I204" i="9"/>
  <c r="E204" i="9"/>
  <c r="G140" i="9"/>
  <c r="E236" i="9"/>
  <c r="BF71" i="1"/>
  <c r="C629" i="1" s="1"/>
  <c r="N71" i="1"/>
  <c r="C679" i="1" s="1"/>
  <c r="D364" i="9"/>
  <c r="AQ71" i="1"/>
  <c r="C708" i="1" s="1"/>
  <c r="G71" i="1"/>
  <c r="G21" i="9" s="1"/>
  <c r="CB71" i="1"/>
  <c r="C622" i="1" s="1"/>
  <c r="H76" i="9"/>
  <c r="H172" i="9"/>
  <c r="D108" i="9"/>
  <c r="AI71" i="1"/>
  <c r="G149" i="9" s="1"/>
  <c r="G300" i="9"/>
  <c r="G332" i="9"/>
  <c r="AD71" i="1"/>
  <c r="I117" i="9" s="1"/>
  <c r="AB71" i="1"/>
  <c r="C521" i="1" s="1"/>
  <c r="G521" i="1" s="1"/>
  <c r="C108" i="9"/>
  <c r="H204" i="9"/>
  <c r="C332" i="9"/>
  <c r="BU71" i="1"/>
  <c r="F71" i="1"/>
  <c r="H12" i="9"/>
  <c r="C76" i="9"/>
  <c r="Q71" i="1"/>
  <c r="I140" i="9"/>
  <c r="AK71" i="1"/>
  <c r="AL71" i="1"/>
  <c r="C703" i="1" s="1"/>
  <c r="AP71" i="1"/>
  <c r="G181" i="9" s="1"/>
  <c r="C300" i="9"/>
  <c r="F236" i="9"/>
  <c r="BC71" i="1"/>
  <c r="D236" i="9"/>
  <c r="BA71" i="1"/>
  <c r="F332" i="9"/>
  <c r="BX71" i="1"/>
  <c r="C236" i="9"/>
  <c r="AZ71" i="1"/>
  <c r="E140" i="9"/>
  <c r="AG71" i="1"/>
  <c r="F204" i="9"/>
  <c r="AV71" i="1"/>
  <c r="I71" i="1"/>
  <c r="I12" i="9"/>
  <c r="E332" i="9"/>
  <c r="BN71" i="1"/>
  <c r="C559" i="1" s="1"/>
  <c r="F268" i="9"/>
  <c r="E76" i="9"/>
  <c r="S71" i="1"/>
  <c r="D300" i="9"/>
  <c r="AM71" i="1"/>
  <c r="D172" i="9"/>
  <c r="K71" i="1"/>
  <c r="D44" i="9"/>
  <c r="AW71" i="1"/>
  <c r="I268" i="9"/>
  <c r="BM71" i="1"/>
  <c r="C710" i="1"/>
  <c r="C213" i="9"/>
  <c r="E108" i="9"/>
  <c r="Z71" i="1"/>
  <c r="I300" i="9"/>
  <c r="BT71" i="1"/>
  <c r="H300" i="9"/>
  <c r="BS71" i="1"/>
  <c r="BI71" i="1"/>
  <c r="E268" i="9"/>
  <c r="G268" i="9"/>
  <c r="BK71" i="1"/>
  <c r="H236" i="9"/>
  <c r="BE71" i="1"/>
  <c r="BW71" i="1"/>
  <c r="E341" i="9" s="1"/>
  <c r="F12" i="9"/>
  <c r="D332" i="9"/>
  <c r="J71" i="1"/>
  <c r="C44" i="9"/>
  <c r="C62" i="1"/>
  <c r="CE48" i="1"/>
  <c r="I332" i="9"/>
  <c r="CA71" i="1"/>
  <c r="AE71" i="1"/>
  <c r="C140" i="9"/>
  <c r="AC71" i="1"/>
  <c r="C694" i="1" s="1"/>
  <c r="AA71" i="1"/>
  <c r="C520" i="1" s="1"/>
  <c r="G520" i="1" s="1"/>
  <c r="F76" i="9"/>
  <c r="T71" i="1"/>
  <c r="D268" i="9"/>
  <c r="BH71" i="1"/>
  <c r="F172" i="9"/>
  <c r="AO71" i="1"/>
  <c r="H332" i="9"/>
  <c r="BZ71" i="1"/>
  <c r="AN71" i="1"/>
  <c r="E172" i="9"/>
  <c r="I172" i="9"/>
  <c r="AR71" i="1"/>
  <c r="H140" i="9"/>
  <c r="AJ71" i="1"/>
  <c r="BP71" i="1"/>
  <c r="E300" i="9"/>
  <c r="F300" i="9"/>
  <c r="BQ71" i="1"/>
  <c r="E44" i="9"/>
  <c r="L71" i="1"/>
  <c r="D140" i="9"/>
  <c r="AF71" i="1"/>
  <c r="BL71" i="1"/>
  <c r="H268" i="9"/>
  <c r="C268" i="9"/>
  <c r="BG71" i="1"/>
  <c r="I44" i="9"/>
  <c r="P71" i="1"/>
  <c r="D76" i="9"/>
  <c r="R71" i="1"/>
  <c r="B511" i="1"/>
  <c r="B573" i="1"/>
  <c r="H501" i="1"/>
  <c r="F501" i="1"/>
  <c r="F517" i="1"/>
  <c r="F499" i="1"/>
  <c r="H499" i="1"/>
  <c r="H505" i="1"/>
  <c r="F505" i="1"/>
  <c r="H497" i="1"/>
  <c r="F497" i="1"/>
  <c r="F515" i="1"/>
  <c r="G17" i="9"/>
  <c r="I273" i="9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H209" i="9"/>
  <c r="D337" i="9"/>
  <c r="F81" i="9"/>
  <c r="I209" i="9"/>
  <c r="I241" i="9"/>
  <c r="I378" i="9"/>
  <c r="K612" i="1"/>
  <c r="C465" i="1"/>
  <c r="C126" i="8"/>
  <c r="D391" i="1"/>
  <c r="F32" i="6"/>
  <c r="C478" i="1"/>
  <c r="C305" i="9"/>
  <c r="C102" i="8"/>
  <c r="C482" i="1"/>
  <c r="C687" i="1"/>
  <c r="F498" i="1"/>
  <c r="H241" i="9"/>
  <c r="I145" i="9"/>
  <c r="G209" i="9"/>
  <c r="G337" i="9"/>
  <c r="D177" i="9"/>
  <c r="C476" i="1"/>
  <c r="F16" i="6"/>
  <c r="F516" i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H21" i="9" l="1"/>
  <c r="C673" i="1"/>
  <c r="D21" i="9"/>
  <c r="C433" i="1"/>
  <c r="C616" i="1"/>
  <c r="I369" i="9"/>
  <c r="C497" i="1"/>
  <c r="G497" i="1" s="1"/>
  <c r="C508" i="1"/>
  <c r="G508" i="1" s="1"/>
  <c r="C680" i="1"/>
  <c r="C543" i="1"/>
  <c r="C518" i="1"/>
  <c r="G518" i="1" s="1"/>
  <c r="E245" i="9"/>
  <c r="C539" i="1"/>
  <c r="G539" i="1" s="1"/>
  <c r="C690" i="1"/>
  <c r="C540" i="1"/>
  <c r="G540" i="1" s="1"/>
  <c r="C544" i="1"/>
  <c r="G544" i="1" s="1"/>
  <c r="C560" i="1"/>
  <c r="G341" i="9"/>
  <c r="C700" i="1"/>
  <c r="C627" i="1"/>
  <c r="H85" i="9"/>
  <c r="C620" i="1"/>
  <c r="F277" i="9"/>
  <c r="C617" i="1"/>
  <c r="C689" i="1"/>
  <c r="C517" i="1"/>
  <c r="G517" i="1" s="1"/>
  <c r="C547" i="1"/>
  <c r="C645" i="1"/>
  <c r="C527" i="1"/>
  <c r="G527" i="1" s="1"/>
  <c r="C712" i="1"/>
  <c r="D213" i="9"/>
  <c r="I245" i="9"/>
  <c r="C498" i="1"/>
  <c r="G498" i="1" s="1"/>
  <c r="C625" i="1"/>
  <c r="D341" i="9"/>
  <c r="C642" i="1"/>
  <c r="H181" i="9"/>
  <c r="C626" i="1"/>
  <c r="G309" i="9"/>
  <c r="G85" i="9"/>
  <c r="C506" i="1"/>
  <c r="G506" i="1" s="1"/>
  <c r="C536" i="1"/>
  <c r="G536" i="1" s="1"/>
  <c r="D373" i="9"/>
  <c r="C619" i="1"/>
  <c r="G245" i="9"/>
  <c r="C514" i="1"/>
  <c r="G514" i="1" s="1"/>
  <c r="E21" i="9"/>
  <c r="H117" i="9"/>
  <c r="C507" i="1"/>
  <c r="G507" i="1" s="1"/>
  <c r="I85" i="9"/>
  <c r="C549" i="1"/>
  <c r="G53" i="9"/>
  <c r="C181" i="9"/>
  <c r="C516" i="1"/>
  <c r="G516" i="1" s="1"/>
  <c r="H516" i="1" s="1"/>
  <c r="C695" i="1"/>
  <c r="C573" i="1"/>
  <c r="C522" i="1"/>
  <c r="G522" i="1" s="1"/>
  <c r="C523" i="1"/>
  <c r="G523" i="1" s="1"/>
  <c r="F149" i="9"/>
  <c r="C678" i="1"/>
  <c r="F117" i="9"/>
  <c r="C551" i="1"/>
  <c r="C373" i="9"/>
  <c r="C528" i="1"/>
  <c r="G528" i="1" s="1"/>
  <c r="C707" i="1"/>
  <c r="C500" i="1"/>
  <c r="G500" i="1" s="1"/>
  <c r="C535" i="1"/>
  <c r="G535" i="1" s="1"/>
  <c r="C672" i="1"/>
  <c r="C643" i="1"/>
  <c r="C531" i="1"/>
  <c r="G531" i="1" s="1"/>
  <c r="C568" i="1"/>
  <c r="C693" i="1"/>
  <c r="G117" i="9"/>
  <c r="E277" i="9"/>
  <c r="C554" i="1"/>
  <c r="C634" i="1"/>
  <c r="C638" i="1"/>
  <c r="C558" i="1"/>
  <c r="I277" i="9"/>
  <c r="F21" i="9"/>
  <c r="C499" i="1"/>
  <c r="G499" i="1" s="1"/>
  <c r="C671" i="1"/>
  <c r="C571" i="1"/>
  <c r="C646" i="1"/>
  <c r="H341" i="9"/>
  <c r="I341" i="9"/>
  <c r="C647" i="1"/>
  <c r="C572" i="1"/>
  <c r="H245" i="9"/>
  <c r="C614" i="1"/>
  <c r="C550" i="1"/>
  <c r="C640" i="1"/>
  <c r="C565" i="1"/>
  <c r="I309" i="9"/>
  <c r="D53" i="9"/>
  <c r="C504" i="1"/>
  <c r="G504" i="1" s="1"/>
  <c r="C676" i="1"/>
  <c r="C532" i="1"/>
  <c r="G532" i="1" s="1"/>
  <c r="C704" i="1"/>
  <c r="D181" i="9"/>
  <c r="C502" i="1"/>
  <c r="G502" i="1" s="1"/>
  <c r="I21" i="9"/>
  <c r="C674" i="1"/>
  <c r="C698" i="1"/>
  <c r="C526" i="1"/>
  <c r="G526" i="1" s="1"/>
  <c r="E149" i="9"/>
  <c r="C633" i="1"/>
  <c r="F245" i="9"/>
  <c r="C548" i="1"/>
  <c r="C530" i="1"/>
  <c r="G530" i="1" s="1"/>
  <c r="C702" i="1"/>
  <c r="I149" i="9"/>
  <c r="C511" i="1"/>
  <c r="G511" i="1" s="1"/>
  <c r="C683" i="1"/>
  <c r="D85" i="9"/>
  <c r="C697" i="1"/>
  <c r="D149" i="9"/>
  <c r="C525" i="1"/>
  <c r="G525" i="1" s="1"/>
  <c r="H149" i="9"/>
  <c r="C529" i="1"/>
  <c r="G529" i="1" s="1"/>
  <c r="C701" i="1"/>
  <c r="C691" i="1"/>
  <c r="C519" i="1"/>
  <c r="G519" i="1" s="1"/>
  <c r="E117" i="9"/>
  <c r="C618" i="1"/>
  <c r="C552" i="1"/>
  <c r="C277" i="9"/>
  <c r="F309" i="9"/>
  <c r="C562" i="1"/>
  <c r="C623" i="1"/>
  <c r="E181" i="9"/>
  <c r="C533" i="1"/>
  <c r="G533" i="1" s="1"/>
  <c r="C705" i="1"/>
  <c r="C553" i="1"/>
  <c r="D277" i="9"/>
  <c r="C636" i="1"/>
  <c r="C513" i="1"/>
  <c r="G513" i="1" s="1"/>
  <c r="F85" i="9"/>
  <c r="C685" i="1"/>
  <c r="C524" i="1"/>
  <c r="C696" i="1"/>
  <c r="C149" i="9"/>
  <c r="C53" i="9"/>
  <c r="C503" i="1"/>
  <c r="G503" i="1" s="1"/>
  <c r="C675" i="1"/>
  <c r="C639" i="1"/>
  <c r="C564" i="1"/>
  <c r="H309" i="9"/>
  <c r="G213" i="9"/>
  <c r="C631" i="1"/>
  <c r="C542" i="1"/>
  <c r="C541" i="1"/>
  <c r="C713" i="1"/>
  <c r="F213" i="9"/>
  <c r="C641" i="1"/>
  <c r="C566" i="1"/>
  <c r="C341" i="9"/>
  <c r="I53" i="9"/>
  <c r="C681" i="1"/>
  <c r="C509" i="1"/>
  <c r="G509" i="1" s="1"/>
  <c r="C677" i="1"/>
  <c r="E53" i="9"/>
  <c r="C505" i="1"/>
  <c r="G505" i="1" s="1"/>
  <c r="CE62" i="1"/>
  <c r="C12" i="9"/>
  <c r="C71" i="1"/>
  <c r="G277" i="9"/>
  <c r="C556" i="1"/>
  <c r="C635" i="1"/>
  <c r="E85" i="9"/>
  <c r="C512" i="1"/>
  <c r="G512" i="1" s="1"/>
  <c r="C684" i="1"/>
  <c r="C628" i="1"/>
  <c r="C545" i="1"/>
  <c r="G545" i="1" s="1"/>
  <c r="C245" i="9"/>
  <c r="C692" i="1"/>
  <c r="C309" i="9"/>
  <c r="H515" i="1"/>
  <c r="C557" i="1"/>
  <c r="C637" i="1"/>
  <c r="H277" i="9"/>
  <c r="C621" i="1"/>
  <c r="E309" i="9"/>
  <c r="C561" i="1"/>
  <c r="C537" i="1"/>
  <c r="G537" i="1" s="1"/>
  <c r="I181" i="9"/>
  <c r="C709" i="1"/>
  <c r="F181" i="9"/>
  <c r="C706" i="1"/>
  <c r="C534" i="1"/>
  <c r="G534" i="1" s="1"/>
  <c r="C644" i="1"/>
  <c r="F341" i="9"/>
  <c r="C569" i="1"/>
  <c r="D245" i="9"/>
  <c r="C630" i="1"/>
  <c r="C546" i="1"/>
  <c r="G546" i="1" s="1"/>
  <c r="C85" i="9"/>
  <c r="C682" i="1"/>
  <c r="C510" i="1"/>
  <c r="G510" i="1" s="1"/>
  <c r="F511" i="1"/>
  <c r="B496" i="1"/>
  <c r="H496" i="1" s="1"/>
  <c r="F522" i="1"/>
  <c r="H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F504" i="1"/>
  <c r="F530" i="1"/>
  <c r="F512" i="1"/>
  <c r="F526" i="1"/>
  <c r="F503" i="1"/>
  <c r="H503" i="1"/>
  <c r="F508" i="1"/>
  <c r="F514" i="1"/>
  <c r="F507" i="1"/>
  <c r="F518" i="1"/>
  <c r="F546" i="1"/>
  <c r="F506" i="1"/>
  <c r="H506" i="1"/>
  <c r="H500" i="1"/>
  <c r="F500" i="1"/>
  <c r="F509" i="1"/>
  <c r="H518" i="1" l="1"/>
  <c r="H508" i="1"/>
  <c r="H517" i="1"/>
  <c r="H544" i="1"/>
  <c r="H514" i="1"/>
  <c r="H498" i="1"/>
  <c r="H504" i="1"/>
  <c r="H507" i="1"/>
  <c r="H509" i="1"/>
  <c r="H546" i="1"/>
  <c r="H530" i="1"/>
  <c r="H512" i="1"/>
  <c r="H526" i="1"/>
  <c r="H511" i="1"/>
  <c r="I364" i="9"/>
  <c r="C428" i="1"/>
  <c r="C441" i="1" s="1"/>
  <c r="CE71" i="1"/>
  <c r="G524" i="1"/>
  <c r="H524" i="1" s="1"/>
  <c r="C648" i="1"/>
  <c r="M716" i="1" s="1"/>
  <c r="D615" i="1"/>
  <c r="C496" i="1"/>
  <c r="G496" i="1" s="1"/>
  <c r="C668" i="1"/>
  <c r="C21" i="9"/>
  <c r="G550" i="1"/>
  <c r="H550" i="1" s="1"/>
  <c r="F496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716" i="1"/>
  <c r="I373" i="9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68" i="1"/>
  <c r="D641" i="1"/>
  <c r="D680" i="1"/>
  <c r="D633" i="1"/>
  <c r="D643" i="1"/>
  <c r="D646" i="1"/>
  <c r="D619" i="1"/>
  <c r="D708" i="1"/>
  <c r="D695" i="1"/>
  <c r="D683" i="1"/>
  <c r="D679" i="1"/>
  <c r="D624" i="1"/>
  <c r="D693" i="1"/>
  <c r="D618" i="1"/>
  <c r="D681" i="1"/>
  <c r="D687" i="1"/>
  <c r="D692" i="1"/>
  <c r="D645" i="1"/>
  <c r="D700" i="1"/>
  <c r="D623" i="1"/>
  <c r="D705" i="1"/>
  <c r="D711" i="1"/>
  <c r="D675" i="1"/>
  <c r="D631" i="1"/>
  <c r="D630" i="1"/>
  <c r="D706" i="1"/>
  <c r="D682" i="1"/>
  <c r="D684" i="1"/>
  <c r="D642" i="1"/>
  <c r="D617" i="1"/>
  <c r="D674" i="1"/>
  <c r="D716" i="1"/>
  <c r="D709" i="1"/>
  <c r="D707" i="1"/>
  <c r="D694" i="1"/>
  <c r="D635" i="1"/>
  <c r="D626" i="1"/>
  <c r="D688" i="1"/>
  <c r="D625" i="1"/>
  <c r="D644" i="1"/>
  <c r="D622" i="1"/>
  <c r="D639" i="1"/>
  <c r="D628" i="1"/>
  <c r="D686" i="1"/>
  <c r="D699" i="1"/>
  <c r="D676" i="1"/>
  <c r="D632" i="1"/>
  <c r="D697" i="1"/>
  <c r="D685" i="1"/>
  <c r="D636" i="1"/>
  <c r="D702" i="1"/>
  <c r="D637" i="1"/>
  <c r="D698" i="1"/>
  <c r="D647" i="1"/>
  <c r="D704" i="1"/>
  <c r="D690" i="1"/>
  <c r="D713" i="1"/>
  <c r="D616" i="1"/>
  <c r="E623" i="1" l="1"/>
  <c r="E612" i="1"/>
  <c r="D715" i="1"/>
  <c r="E716" i="1" l="1"/>
  <c r="E696" i="1"/>
  <c r="E681" i="1"/>
  <c r="E686" i="1"/>
  <c r="E691" i="1"/>
  <c r="E680" i="1"/>
  <c r="E677" i="1"/>
  <c r="E709" i="1"/>
  <c r="E703" i="1"/>
  <c r="E697" i="1"/>
  <c r="E701" i="1"/>
  <c r="E627" i="1"/>
  <c r="E684" i="1"/>
  <c r="E690" i="1"/>
  <c r="E634" i="1"/>
  <c r="E674" i="1"/>
  <c r="E706" i="1"/>
  <c r="E642" i="1"/>
  <c r="E710" i="1"/>
  <c r="E675" i="1"/>
  <c r="E687" i="1"/>
  <c r="E628" i="1"/>
  <c r="E694" i="1"/>
  <c r="E712" i="1"/>
  <c r="E625" i="1"/>
  <c r="E683" i="1"/>
  <c r="E702" i="1"/>
  <c r="E633" i="1"/>
  <c r="E692" i="1"/>
  <c r="E643" i="1"/>
  <c r="E682" i="1"/>
  <c r="E638" i="1"/>
  <c r="E646" i="1"/>
  <c r="E626" i="1"/>
  <c r="E688" i="1"/>
  <c r="E698" i="1"/>
  <c r="E679" i="1"/>
  <c r="E629" i="1"/>
  <c r="E670" i="1"/>
  <c r="E624" i="1"/>
  <c r="E644" i="1"/>
  <c r="E699" i="1"/>
  <c r="E713" i="1"/>
  <c r="E671" i="1"/>
  <c r="E673" i="1"/>
  <c r="E668" i="1"/>
  <c r="E631" i="1"/>
  <c r="E711" i="1"/>
  <c r="E639" i="1"/>
  <c r="E689" i="1"/>
  <c r="E676" i="1"/>
  <c r="E700" i="1"/>
  <c r="E640" i="1"/>
  <c r="E641" i="1"/>
  <c r="E647" i="1"/>
  <c r="E669" i="1"/>
  <c r="E632" i="1"/>
  <c r="E695" i="1"/>
  <c r="E645" i="1"/>
  <c r="E707" i="1"/>
  <c r="E708" i="1"/>
  <c r="E685" i="1"/>
  <c r="E704" i="1"/>
  <c r="E705" i="1"/>
  <c r="E693" i="1"/>
  <c r="E636" i="1"/>
  <c r="E630" i="1"/>
  <c r="E635" i="1"/>
  <c r="E672" i="1"/>
  <c r="E637" i="1"/>
  <c r="E678" i="1"/>
  <c r="F624" i="1" l="1"/>
  <c r="E715" i="1"/>
  <c r="F708" i="1" l="1"/>
  <c r="F677" i="1"/>
  <c r="F710" i="1"/>
  <c r="F632" i="1"/>
  <c r="F687" i="1"/>
  <c r="F696" i="1"/>
  <c r="F642" i="1"/>
  <c r="F670" i="1"/>
  <c r="F679" i="1"/>
  <c r="F692" i="1"/>
  <c r="F634" i="1"/>
  <c r="F625" i="1"/>
  <c r="F669" i="1"/>
  <c r="F635" i="1"/>
  <c r="F697" i="1"/>
  <c r="F673" i="1"/>
  <c r="F698" i="1"/>
  <c r="F707" i="1"/>
  <c r="F695" i="1"/>
  <c r="F711" i="1"/>
  <c r="F690" i="1"/>
  <c r="F626" i="1"/>
  <c r="F706" i="1"/>
  <c r="F668" i="1"/>
  <c r="F645" i="1"/>
  <c r="F716" i="1"/>
  <c r="F702" i="1"/>
  <c r="F636" i="1"/>
  <c r="F627" i="1"/>
  <c r="F701" i="1"/>
  <c r="F631" i="1"/>
  <c r="F646" i="1"/>
  <c r="F689" i="1"/>
  <c r="F674" i="1"/>
  <c r="F713" i="1"/>
  <c r="F633" i="1"/>
  <c r="F678" i="1"/>
  <c r="F639" i="1"/>
  <c r="F694" i="1"/>
  <c r="F685" i="1"/>
  <c r="F643" i="1"/>
  <c r="F680" i="1"/>
  <c r="F699" i="1"/>
  <c r="F684" i="1"/>
  <c r="F709" i="1"/>
  <c r="F686" i="1"/>
  <c r="F683" i="1"/>
  <c r="F637" i="1"/>
  <c r="F640" i="1"/>
  <c r="F691" i="1"/>
  <c r="F712" i="1"/>
  <c r="F693" i="1"/>
  <c r="F629" i="1"/>
  <c r="F688" i="1"/>
  <c r="F700" i="1"/>
  <c r="F675" i="1"/>
  <c r="F704" i="1"/>
  <c r="F703" i="1"/>
  <c r="F647" i="1"/>
  <c r="F630" i="1"/>
  <c r="F681" i="1"/>
  <c r="F705" i="1"/>
  <c r="F672" i="1"/>
  <c r="F644" i="1"/>
  <c r="F641" i="1"/>
  <c r="F671" i="1"/>
  <c r="F682" i="1"/>
  <c r="F676" i="1"/>
  <c r="F638" i="1"/>
  <c r="F628" i="1"/>
  <c r="F715" i="1" l="1"/>
  <c r="G625" i="1"/>
  <c r="G647" i="1" l="1"/>
  <c r="G628" i="1"/>
  <c r="G691" i="1"/>
  <c r="G671" i="1"/>
  <c r="G700" i="1"/>
  <c r="G673" i="1"/>
  <c r="G683" i="1"/>
  <c r="G642" i="1"/>
  <c r="G692" i="1"/>
  <c r="G674" i="1"/>
  <c r="G631" i="1"/>
  <c r="G679" i="1"/>
  <c r="G689" i="1"/>
  <c r="G640" i="1"/>
  <c r="G669" i="1"/>
  <c r="G638" i="1"/>
  <c r="G708" i="1"/>
  <c r="G643" i="1"/>
  <c r="G635" i="1"/>
  <c r="G675" i="1"/>
  <c r="G705" i="1"/>
  <c r="G630" i="1"/>
  <c r="G709" i="1"/>
  <c r="G682" i="1"/>
  <c r="G686" i="1"/>
  <c r="G627" i="1"/>
  <c r="G698" i="1"/>
  <c r="G634" i="1"/>
  <c r="G646" i="1"/>
  <c r="G695" i="1"/>
  <c r="G711" i="1"/>
  <c r="G697" i="1"/>
  <c r="G716" i="1"/>
  <c r="G678" i="1"/>
  <c r="G684" i="1"/>
  <c r="G629" i="1"/>
  <c r="G672" i="1"/>
  <c r="G681" i="1"/>
  <c r="G632" i="1"/>
  <c r="G694" i="1"/>
  <c r="G703" i="1"/>
  <c r="G645" i="1"/>
  <c r="G644" i="1"/>
  <c r="G713" i="1"/>
  <c r="G668" i="1"/>
  <c r="G702" i="1"/>
  <c r="G704" i="1"/>
  <c r="G712" i="1"/>
  <c r="G687" i="1"/>
  <c r="G701" i="1"/>
  <c r="G636" i="1"/>
  <c r="G633" i="1"/>
  <c r="G676" i="1"/>
  <c r="G707" i="1"/>
  <c r="G639" i="1"/>
  <c r="G670" i="1"/>
  <c r="G706" i="1"/>
  <c r="G710" i="1"/>
  <c r="G688" i="1"/>
  <c r="G699" i="1"/>
  <c r="G685" i="1"/>
  <c r="G696" i="1"/>
  <c r="G677" i="1"/>
  <c r="G693" i="1"/>
  <c r="G680" i="1"/>
  <c r="G626" i="1"/>
  <c r="G641" i="1"/>
  <c r="G690" i="1"/>
  <c r="G637" i="1"/>
  <c r="G715" i="1" l="1"/>
  <c r="H628" i="1"/>
  <c r="H683" i="1" l="1"/>
  <c r="H673" i="1"/>
  <c r="H709" i="1"/>
  <c r="H640" i="1"/>
  <c r="H635" i="1"/>
  <c r="H629" i="1"/>
  <c r="H668" i="1"/>
  <c r="H679" i="1"/>
  <c r="H642" i="1"/>
  <c r="H710" i="1"/>
  <c r="H687" i="1"/>
  <c r="H697" i="1"/>
  <c r="H706" i="1"/>
  <c r="H634" i="1"/>
  <c r="H698" i="1"/>
  <c r="H636" i="1"/>
  <c r="H645" i="1"/>
  <c r="H704" i="1"/>
  <c r="H692" i="1"/>
  <c r="H637" i="1"/>
  <c r="H695" i="1"/>
  <c r="H643" i="1"/>
  <c r="H693" i="1"/>
  <c r="H630" i="1"/>
  <c r="H676" i="1"/>
  <c r="H641" i="1"/>
  <c r="H631" i="1"/>
  <c r="H702" i="1"/>
  <c r="H639" i="1"/>
  <c r="H703" i="1"/>
  <c r="H682" i="1"/>
  <c r="H675" i="1"/>
  <c r="H633" i="1"/>
  <c r="H677" i="1"/>
  <c r="H669" i="1"/>
  <c r="H696" i="1"/>
  <c r="H674" i="1"/>
  <c r="H672" i="1"/>
  <c r="H685" i="1"/>
  <c r="H712" i="1"/>
  <c r="H686" i="1"/>
  <c r="H694" i="1"/>
  <c r="H707" i="1"/>
  <c r="H716" i="1"/>
  <c r="H670" i="1"/>
  <c r="H699" i="1"/>
  <c r="H705" i="1"/>
  <c r="H713" i="1"/>
  <c r="H638" i="1"/>
  <c r="H701" i="1"/>
  <c r="H684" i="1"/>
  <c r="H690" i="1"/>
  <c r="H700" i="1"/>
  <c r="H632" i="1"/>
  <c r="H671" i="1"/>
  <c r="H711" i="1"/>
  <c r="H647" i="1"/>
  <c r="H678" i="1"/>
  <c r="H681" i="1"/>
  <c r="H644" i="1"/>
  <c r="H691" i="1"/>
  <c r="H689" i="1"/>
  <c r="H708" i="1"/>
  <c r="H646" i="1"/>
  <c r="H688" i="1"/>
  <c r="H680" i="1"/>
  <c r="H715" i="1" l="1"/>
  <c r="I629" i="1"/>
  <c r="I636" i="1" l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35" i="1"/>
  <c r="I696" i="1"/>
  <c r="I703" i="1"/>
  <c r="I682" i="1"/>
  <c r="I687" i="1"/>
  <c r="I710" i="1"/>
  <c r="I671" i="1"/>
  <c r="I706" i="1"/>
  <c r="I707" i="1"/>
  <c r="I645" i="1"/>
  <c r="I670" i="1"/>
  <c r="I692" i="1"/>
  <c r="I647" i="1"/>
  <c r="I681" i="1"/>
  <c r="I684" i="1"/>
  <c r="I672" i="1"/>
  <c r="I640" i="1"/>
  <c r="I709" i="1"/>
  <c r="I630" i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68" i="1"/>
  <c r="I644" i="1"/>
  <c r="I680" i="1"/>
  <c r="I695" i="1"/>
  <c r="I713" i="1"/>
  <c r="I643" i="1"/>
  <c r="I678" i="1"/>
  <c r="I633" i="1"/>
  <c r="I637" i="1"/>
  <c r="I642" i="1"/>
  <c r="I676" i="1"/>
  <c r="I711" i="1"/>
  <c r="I693" i="1"/>
  <c r="I634" i="1"/>
  <c r="I715" i="1" l="1"/>
  <c r="J630" i="1"/>
  <c r="J685" i="1" l="1"/>
  <c r="J695" i="1"/>
  <c r="J634" i="1"/>
  <c r="J632" i="1"/>
  <c r="J678" i="1"/>
  <c r="J700" i="1"/>
  <c r="J683" i="1"/>
  <c r="J684" i="1"/>
  <c r="J673" i="1"/>
  <c r="J698" i="1"/>
  <c r="J639" i="1"/>
  <c r="J640" i="1"/>
  <c r="J631" i="1"/>
  <c r="J633" i="1"/>
  <c r="J642" i="1"/>
  <c r="J690" i="1"/>
  <c r="J674" i="1"/>
  <c r="J636" i="1"/>
  <c r="J716" i="1"/>
  <c r="J675" i="1"/>
  <c r="J699" i="1"/>
  <c r="J696" i="1"/>
  <c r="J689" i="1"/>
  <c r="J711" i="1"/>
  <c r="J710" i="1"/>
  <c r="J712" i="1"/>
  <c r="J708" i="1"/>
  <c r="J702" i="1"/>
  <c r="J671" i="1"/>
  <c r="J697" i="1"/>
  <c r="J705" i="1"/>
  <c r="J713" i="1"/>
  <c r="J707" i="1"/>
  <c r="J669" i="1"/>
  <c r="J644" i="1"/>
  <c r="J645" i="1"/>
  <c r="J681" i="1"/>
  <c r="J646" i="1"/>
  <c r="J677" i="1"/>
  <c r="J641" i="1"/>
  <c r="J668" i="1"/>
  <c r="J688" i="1"/>
  <c r="J672" i="1"/>
  <c r="J635" i="1"/>
  <c r="J693" i="1"/>
  <c r="J676" i="1"/>
  <c r="J643" i="1"/>
  <c r="J703" i="1"/>
  <c r="J670" i="1"/>
  <c r="J638" i="1"/>
  <c r="J704" i="1"/>
  <c r="J647" i="1"/>
  <c r="J687" i="1"/>
  <c r="J637" i="1"/>
  <c r="J691" i="1"/>
  <c r="J680" i="1"/>
  <c r="J709" i="1"/>
  <c r="J701" i="1"/>
  <c r="J694" i="1"/>
  <c r="J682" i="1"/>
  <c r="J706" i="1"/>
  <c r="J679" i="1"/>
  <c r="J692" i="1"/>
  <c r="J686" i="1"/>
  <c r="L647" i="1" l="1"/>
  <c r="L669" i="1" s="1"/>
  <c r="K644" i="1"/>
  <c r="J715" i="1"/>
  <c r="L686" i="1" l="1"/>
  <c r="L693" i="1"/>
  <c r="L685" i="1"/>
  <c r="L707" i="1"/>
  <c r="L708" i="1"/>
  <c r="L684" i="1"/>
  <c r="L706" i="1"/>
  <c r="L695" i="1"/>
  <c r="L694" i="1"/>
  <c r="L673" i="1"/>
  <c r="L699" i="1"/>
  <c r="L675" i="1"/>
  <c r="L704" i="1"/>
  <c r="L690" i="1"/>
  <c r="L712" i="1"/>
  <c r="L674" i="1"/>
  <c r="L710" i="1"/>
  <c r="L687" i="1"/>
  <c r="L711" i="1"/>
  <c r="L689" i="1"/>
  <c r="L680" i="1"/>
  <c r="L681" i="1"/>
  <c r="L705" i="1"/>
  <c r="L679" i="1"/>
  <c r="L702" i="1"/>
  <c r="L691" i="1"/>
  <c r="L668" i="1"/>
  <c r="L671" i="1"/>
  <c r="L716" i="1"/>
  <c r="L697" i="1"/>
  <c r="L682" i="1"/>
  <c r="L683" i="1"/>
  <c r="L692" i="1"/>
  <c r="L700" i="1"/>
  <c r="L713" i="1"/>
  <c r="L696" i="1"/>
  <c r="L672" i="1"/>
  <c r="L709" i="1"/>
  <c r="L676" i="1"/>
  <c r="L703" i="1"/>
  <c r="L688" i="1"/>
  <c r="L677" i="1"/>
  <c r="L670" i="1"/>
  <c r="L678" i="1"/>
  <c r="L701" i="1"/>
  <c r="L698" i="1"/>
  <c r="K716" i="1"/>
  <c r="K710" i="1"/>
  <c r="K680" i="1"/>
  <c r="K695" i="1"/>
  <c r="K692" i="1"/>
  <c r="K712" i="1"/>
  <c r="K686" i="1"/>
  <c r="M686" i="1" s="1"/>
  <c r="K708" i="1"/>
  <c r="K703" i="1"/>
  <c r="K670" i="1"/>
  <c r="K677" i="1"/>
  <c r="K689" i="1"/>
  <c r="K687" i="1"/>
  <c r="K699" i="1"/>
  <c r="K711" i="1"/>
  <c r="K671" i="1"/>
  <c r="K673" i="1"/>
  <c r="K693" i="1"/>
  <c r="K683" i="1"/>
  <c r="K707" i="1"/>
  <c r="K697" i="1"/>
  <c r="K669" i="1"/>
  <c r="M669" i="1" s="1"/>
  <c r="K684" i="1"/>
  <c r="K688" i="1"/>
  <c r="K701" i="1"/>
  <c r="K678" i="1"/>
  <c r="M678" i="1" s="1"/>
  <c r="K675" i="1"/>
  <c r="K694" i="1"/>
  <c r="K672" i="1"/>
  <c r="K706" i="1"/>
  <c r="K674" i="1"/>
  <c r="K704" i="1"/>
  <c r="M704" i="1" s="1"/>
  <c r="K700" i="1"/>
  <c r="K709" i="1"/>
  <c r="K685" i="1"/>
  <c r="K668" i="1"/>
  <c r="K691" i="1"/>
  <c r="K679" i="1"/>
  <c r="K696" i="1"/>
  <c r="K690" i="1"/>
  <c r="M690" i="1" s="1"/>
  <c r="K705" i="1"/>
  <c r="M705" i="1" s="1"/>
  <c r="K702" i="1"/>
  <c r="K713" i="1"/>
  <c r="K698" i="1"/>
  <c r="K676" i="1"/>
  <c r="K682" i="1"/>
  <c r="K681" i="1"/>
  <c r="M680" i="1" l="1"/>
  <c r="M679" i="1"/>
  <c r="M676" i="1"/>
  <c r="M698" i="1"/>
  <c r="M694" i="1"/>
  <c r="M708" i="1"/>
  <c r="H183" i="9" s="1"/>
  <c r="M710" i="1"/>
  <c r="C215" i="9" s="1"/>
  <c r="M707" i="1"/>
  <c r="M685" i="1"/>
  <c r="F87" i="9" s="1"/>
  <c r="M689" i="1"/>
  <c r="C119" i="9" s="1"/>
  <c r="M695" i="1"/>
  <c r="I119" i="9" s="1"/>
  <c r="M696" i="1"/>
  <c r="M674" i="1"/>
  <c r="I23" i="9" s="1"/>
  <c r="M675" i="1"/>
  <c r="C55" i="9" s="1"/>
  <c r="M683" i="1"/>
  <c r="M693" i="1"/>
  <c r="G119" i="9" s="1"/>
  <c r="M691" i="1"/>
  <c r="E119" i="9" s="1"/>
  <c r="M700" i="1"/>
  <c r="M697" i="1"/>
  <c r="D151" i="9" s="1"/>
  <c r="M673" i="1"/>
  <c r="M687" i="1"/>
  <c r="H87" i="9" s="1"/>
  <c r="M703" i="1"/>
  <c r="C183" i="9" s="1"/>
  <c r="M681" i="1"/>
  <c r="M713" i="1"/>
  <c r="M684" i="1"/>
  <c r="M711" i="1"/>
  <c r="D215" i="9" s="1"/>
  <c r="M677" i="1"/>
  <c r="M682" i="1"/>
  <c r="M709" i="1"/>
  <c r="M706" i="1"/>
  <c r="M699" i="1"/>
  <c r="F151" i="9" s="1"/>
  <c r="M670" i="1"/>
  <c r="M712" i="1"/>
  <c r="E215" i="9" s="1"/>
  <c r="L715" i="1"/>
  <c r="M702" i="1"/>
  <c r="M672" i="1"/>
  <c r="G23" i="9" s="1"/>
  <c r="M701" i="1"/>
  <c r="M692" i="1"/>
  <c r="F119" i="9" s="1"/>
  <c r="M668" i="1"/>
  <c r="M688" i="1"/>
  <c r="I87" i="9" s="1"/>
  <c r="M671" i="1"/>
  <c r="F23" i="9" s="1"/>
  <c r="G87" i="9"/>
  <c r="H55" i="9"/>
  <c r="G55" i="9"/>
  <c r="E183" i="9"/>
  <c r="D23" i="9"/>
  <c r="D55" i="9"/>
  <c r="D183" i="9"/>
  <c r="H119" i="9"/>
  <c r="E151" i="9"/>
  <c r="D119" i="9"/>
  <c r="K715" i="1"/>
  <c r="F55" i="9"/>
  <c r="G183" i="9" l="1"/>
  <c r="H151" i="9"/>
  <c r="D87" i="9"/>
  <c r="E55" i="9"/>
  <c r="I183" i="9"/>
  <c r="E87" i="9"/>
  <c r="F215" i="9"/>
  <c r="C87" i="9"/>
  <c r="H23" i="9"/>
  <c r="C151" i="9"/>
  <c r="I55" i="9"/>
  <c r="E23" i="9"/>
  <c r="G151" i="9"/>
  <c r="F183" i="9"/>
  <c r="I151" i="9"/>
  <c r="M715" i="1"/>
  <c r="C23" i="9"/>
</calcChain>
</file>

<file path=xl/sharedStrings.xml><?xml version="1.0" encoding="utf-8"?>
<sst xmlns="http://schemas.openxmlformats.org/spreadsheetml/2006/main" count="4671" uniqueCount="1278">
  <si>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</si>
  <si>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</si>
  <si>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</si>
  <si>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</si>
  <si>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</si>
  <si>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</si>
  <si>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</si>
  <si>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</si>
  <si>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</si>
  <si>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</si>
  <si>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</si>
  <si>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</si>
  <si>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</si>
  <si>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</si>
  <si>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</si>
  <si>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</si>
  <si>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</si>
  <si>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</si>
  <si>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</si>
  <si>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</si>
  <si>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</si>
  <si>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</si>
  <si>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</si>
  <si>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</si>
  <si>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</si>
  <si>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</si>
  <si>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</si>
  <si>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</si>
  <si>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</si>
  <si>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</si>
  <si>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</si>
  <si>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</si>
  <si>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</si>
  <si>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</si>
  <si>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</si>
  <si>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</si>
  <si>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</si>
  <si>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</si>
  <si>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</si>
  <si>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</si>
  <si>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</si>
  <si>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</si>
  <si>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</si>
  <si>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</si>
  <si>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</si>
  <si>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</si>
  <si>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</si>
  <si>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</si>
  <si>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</si>
  <si>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</si>
  <si>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</si>
  <si>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</si>
  <si>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</si>
  <si>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</si>
  <si>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</si>
  <si>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</si>
  <si>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</si>
  <si>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</si>
  <si>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</si>
  <si>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</si>
  <si>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</si>
  <si>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</si>
  <si>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</si>
  <si>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</si>
  <si>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</si>
  <si>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</si>
  <si>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</si>
  <si>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</si>
  <si>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</si>
  <si>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</si>
  <si>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</si>
  <si>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</si>
  <si>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</si>
  <si>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</si>
  <si>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</si>
  <si>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</si>
  <si>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</si>
  <si>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</si>
  <si>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</si>
  <si>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</si>
  <si>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</si>
  <si>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</si>
  <si>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</si>
  <si>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</si>
  <si>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</si>
  <si>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</si>
  <si>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</si>
  <si>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</si>
  <si>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</si>
  <si>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</si>
  <si>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</si>
  <si>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</si>
  <si>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</si>
  <si>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</si>
  <si>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</si>
  <si>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</si>
  <si>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</si>
  <si>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</si>
  <si>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</si>
  <si>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</si>
  <si>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</si>
  <si>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</si>
  <si>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</si>
  <si>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</si>
  <si>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</si>
  <si>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</si>
  <si>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</si>
  <si>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</si>
  <si>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</si>
  <si>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</si>
  <si>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</si>
  <si>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</si>
  <si>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</si>
  <si>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</si>
  <si>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</si>
  <si>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</si>
  <si>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</si>
  <si>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</si>
  <si>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</si>
  <si>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</si>
  <si>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</si>
  <si>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</si>
  <si>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</si>
  <si>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</si>
  <si>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</si>
  <si>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</si>
  <si>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</si>
  <si>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</si>
  <si>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</si>
  <si>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</si>
  <si>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</si>
  <si>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</si>
  <si>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</si>
  <si>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</si>
  <si>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</si>
  <si>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</si>
  <si>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</si>
  <si>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</si>
  <si>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</si>
  <si>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</si>
  <si>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</si>
  <si>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</si>
  <si>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</si>
  <si>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</si>
  <si>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</si>
  <si>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</si>
  <si>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</si>
  <si>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</si>
  <si>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</si>
  <si>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</si>
  <si>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</si>
  <si>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</si>
  <si>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</si>
  <si>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</si>
  <si>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</si>
  <si>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</si>
  <si>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</si>
  <si>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</si>
  <si>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</si>
  <si>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</si>
  <si>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</si>
  <si>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</si>
  <si>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</si>
  <si>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</si>
  <si>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</si>
  <si>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</si>
  <si>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</si>
  <si>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</si>
  <si>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</si>
  <si>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</si>
  <si>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</si>
  <si>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</si>
  <si>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</si>
  <si>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</si>
  <si>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</si>
  <si>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</si>
  <si>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</si>
  <si>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</si>
  <si>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</si>
  <si>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</si>
  <si>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</si>
  <si>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</si>
  <si>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</si>
  <si>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</si>
  <si>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</si>
  <si>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</si>
  <si>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</si>
  <si>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</si>
  <si>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</si>
  <si>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</si>
  <si>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</si>
  <si>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</si>
  <si>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</si>
  <si>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</si>
  <si>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</si>
  <si>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</si>
  <si>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</si>
  <si>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</si>
  <si>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</si>
  <si>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</si>
  <si>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</si>
  <si>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</si>
  <si>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</si>
  <si>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</si>
  <si>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</si>
  <si>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</si>
  <si>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</si>
  <si>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</si>
  <si>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</si>
  <si>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</si>
  <si>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</si>
  <si>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</si>
  <si>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</si>
  <si>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</si>
  <si>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</si>
  <si>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</si>
  <si>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</si>
  <si>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</si>
  <si>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</si>
  <si>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</si>
  <si>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</si>
  <si>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</si>
  <si>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</si>
  <si>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</si>
  <si>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</si>
  <si>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</si>
  <si>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</si>
  <si>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</si>
  <si>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</si>
  <si>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</si>
  <si>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</si>
  <si>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</si>
  <si>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</si>
  <si>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</si>
  <si>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</si>
  <si>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</si>
  <si>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</si>
  <si>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</si>
  <si>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</si>
  <si>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</si>
  <si>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</si>
  <si>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</si>
  <si>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</si>
  <si>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</si>
  <si>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</si>
  <si>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</si>
  <si>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</si>
  <si>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</si>
  <si>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</si>
  <si>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</si>
  <si>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</si>
  <si>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</si>
  <si>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</si>
  <si>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</si>
  <si>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</si>
  <si>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</si>
  <si>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</si>
  <si>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</si>
  <si>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</si>
  <si>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</si>
  <si>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</si>
  <si>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</si>
  <si>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</si>
  <si>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</si>
  <si>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</si>
  <si>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</si>
  <si>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</si>
  <si>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</si>
  <si>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</si>
  <si>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</si>
  <si>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</si>
  <si>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</si>
  <si>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</si>
  <si>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</si>
  <si>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</si>
  <si>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</si>
  <si>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</si>
  <si>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</si>
  <si>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</si>
  <si>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</si>
  <si>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</si>
  <si>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</si>
  <si>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</si>
  <si>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</si>
  <si>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</si>
  <si>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</si>
  <si>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</si>
  <si>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</si>
  <si>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</si>
  <si>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</si>
  <si>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</si>
  <si>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</si>
  <si>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</si>
  <si>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</si>
  <si>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</si>
  <si>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</si>
  <si>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</si>
  <si>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</si>
  <si>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</si>
  <si>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</si>
  <si>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</si>
  <si>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</si>
  <si>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</si>
  <si>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</si>
  <si>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</si>
  <si>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</si>
  <si>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</si>
  <si>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</si>
  <si>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</si>
  <si>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</si>
  <si>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</si>
  <si>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</si>
  <si>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</si>
  <si>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</si>
  <si>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</si>
  <si>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</si>
  <si>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</si>
  <si>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</si>
  <si>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</si>
  <si>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</si>
  <si>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</si>
  <si>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</si>
  <si>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</si>
  <si>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</si>
  <si>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</si>
  <si>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</si>
  <si>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</si>
  <si>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</si>
  <si>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</si>
  <si>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</si>
  <si>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</si>
  <si>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</si>
  <si>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</si>
  <si>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</si>
  <si>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</si>
  <si>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</si>
  <si>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</si>
  <si>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</si>
  <si>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</si>
  <si>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</si>
  <si>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</si>
  <si>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</si>
  <si>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</si>
  <si>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</si>
  <si>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</si>
  <si>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</si>
  <si>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</si>
  <si>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</si>
  <si>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</si>
  <si>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</si>
  <si>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</si>
  <si>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</si>
  <si>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</si>
  <si>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</si>
  <si>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</si>
  <si>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</si>
  <si>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</si>
  <si>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</si>
  <si>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</si>
  <si>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</si>
  <si>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</si>
  <si>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</si>
  <si>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</si>
  <si>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</si>
  <si>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</si>
  <si>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</si>
  <si>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</si>
  <si>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</si>
  <si>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</si>
  <si>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</si>
  <si>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</si>
  <si>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</si>
  <si>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</si>
  <si>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</si>
  <si>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</si>
  <si>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</si>
  <si>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</si>
  <si>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</si>
  <si>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</si>
  <si>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</si>
  <si>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</si>
  <si>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</si>
  <si>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</si>
  <si>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</si>
  <si>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</si>
  <si>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</si>
  <si>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</si>
  <si>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</si>
  <si>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</si>
  <si>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</si>
  <si>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</si>
  <si>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</si>
  <si>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</si>
  <si>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</si>
  <si>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</si>
  <si>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</si>
  <si>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</si>
  <si>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</si>
  <si>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</si>
  <si>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</si>
  <si>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</si>
  <si>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</si>
  <si>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</si>
  <si>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</si>
  <si>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</si>
  <si>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</si>
  <si>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</si>
  <si>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</si>
  <si>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</si>
  <si>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</si>
  <si>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</si>
  <si>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</si>
  <si>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</si>
  <si>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</si>
  <si>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</si>
  <si>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</si>
  <si>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</si>
  <si>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</si>
  <si>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</si>
  <si>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</si>
  <si>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</si>
  <si>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</si>
  <si>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</si>
  <si>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</si>
  <si>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</si>
  <si>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</si>
  <si>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</si>
  <si>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</si>
  <si>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</si>
  <si>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</si>
  <si>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</si>
  <si>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</si>
  <si>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</si>
  <si>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</si>
  <si>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</si>
  <si>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</si>
  <si>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</si>
  <si>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</si>
  <si>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</si>
  <si>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</si>
  <si>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</si>
  <si>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</si>
  <si>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</si>
  <si>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</si>
  <si>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</si>
  <si>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</si>
  <si>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</si>
  <si>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</si>
  <si>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</si>
  <si>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</si>
  <si>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</si>
  <si>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</si>
  <si>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</si>
  <si>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</si>
  <si>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</si>
  <si>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</si>
  <si>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</si>
  <si>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</si>
  <si>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</si>
  <si>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</si>
  <si>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</si>
  <si>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</si>
  <si>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</si>
  <si>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</si>
  <si>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</si>
  <si>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</si>
  <si>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</si>
  <si>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</si>
  <si>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</si>
  <si>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</si>
  <si>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</si>
  <si>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</si>
  <si>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</si>
  <si>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</si>
  <si>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</si>
  <si>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</si>
  <si>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</si>
  <si>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</si>
  <si>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</si>
  <si>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</si>
  <si>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</si>
  <si>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</si>
  <si>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</si>
  <si>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</si>
  <si>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</si>
  <si>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</si>
  <si>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</si>
  <si>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</si>
  <si>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</si>
  <si>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</si>
  <si>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</si>
  <si>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</si>
  <si>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</si>
  <si>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</si>
  <si>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</si>
  <si>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</si>
  <si>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</si>
  <si>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</si>
  <si>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</si>
  <si>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</si>
  <si>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</si>
  <si>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</si>
  <si>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</si>
  <si>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</si>
  <si>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</si>
  <si>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</si>
  <si>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</si>
  <si>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</si>
  <si>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</si>
  <si>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</si>
  <si>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</si>
  <si>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</si>
  <si>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</si>
  <si>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</si>
  <si>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</si>
  <si>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</si>
  <si>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</si>
  <si>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</si>
  <si>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</si>
  <si>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</si>
  <si>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</si>
  <si>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</si>
  <si>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</si>
  <si>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</si>
  <si>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</si>
  <si>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</si>
  <si>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</si>
  <si>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</si>
  <si>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</si>
  <si>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</si>
  <si>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</si>
  <si>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</si>
  <si>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</si>
  <si>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</si>
  <si>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</si>
  <si>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</si>
  <si>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</si>
  <si>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</si>
  <si>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</si>
  <si>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</si>
  <si>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</si>
  <si>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</si>
  <si>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</si>
  <si>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</si>
  <si>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</si>
  <si>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</si>
  <si>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</si>
  <si>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</si>
  <si>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</si>
  <si>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</si>
  <si>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</si>
  <si>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</si>
  <si>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</si>
  <si>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</si>
  <si>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</si>
  <si>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</si>
  <si>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</si>
  <si>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</si>
  <si>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</si>
  <si>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</si>
  <si>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</si>
  <si>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</si>
  <si>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</si>
  <si>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</si>
  <si>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</si>
  <si>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</si>
  <si>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</si>
  <si>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</si>
  <si>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</si>
  <si>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</si>
  <si>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</si>
  <si>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</si>
  <si>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</si>
  <si>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</si>
  <si>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</si>
  <si>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</si>
  <si>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</si>
  <si>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</si>
  <si>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</si>
  <si>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</si>
  <si>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</si>
  <si>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</si>
  <si>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</si>
  <si>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</si>
  <si>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</si>
  <si>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</si>
  <si>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</si>
  <si>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</si>
  <si>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</si>
  <si>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</si>
  <si>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</si>
  <si>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</si>
  <si>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</si>
  <si>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</si>
  <si>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</si>
  <si>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</si>
  <si>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</si>
  <si>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</si>
  <si>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</si>
  <si>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</si>
  <si>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</si>
  <si>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</si>
  <si>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</si>
  <si>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</si>
  <si>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</si>
  <si>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</si>
  <si>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</si>
  <si>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</si>
  <si>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</si>
  <si>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</si>
  <si>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</si>
  <si>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</si>
  <si>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</si>
  <si>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</si>
  <si>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</si>
  <si>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</si>
  <si>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</si>
  <si>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</si>
  <si>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</si>
  <si>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</si>
  <si>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</si>
  <si>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</si>
  <si>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</si>
  <si>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</si>
  <si>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</si>
  <si>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</si>
  <si>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</si>
  <si>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</si>
  <si>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</si>
  <si>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</si>
  <si>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</si>
  <si>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</si>
  <si>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</si>
  <si>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</si>
  <si>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</si>
  <si>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</si>
  <si>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</si>
  <si>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</si>
  <si>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</si>
  <si>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</si>
  <si>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</si>
  <si>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</si>
  <si>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</si>
  <si>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</si>
  <si>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</si>
  <si>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</si>
  <si>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</si>
  <si>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</si>
  <si>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</si>
  <si>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</si>
  <si>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</si>
  <si>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</si>
  <si>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</si>
  <si>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</si>
  <si>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</si>
  <si>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</si>
  <si>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</si>
  <si>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</si>
  <si>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</si>
  <si>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</si>
  <si>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</si>
  <si>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</si>
  <si>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</si>
  <si>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</si>
  <si>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</si>
  <si>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</si>
  <si>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</si>
  <si>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</si>
  <si>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</si>
  <si>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</si>
  <si>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</si>
  <si>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</si>
  <si>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</si>
  <si>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</si>
  <si>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</si>
  <si>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</si>
  <si>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</si>
  <si>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</si>
  <si>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</si>
  <si>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</si>
  <si>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</si>
  <si>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</si>
  <si>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</si>
  <si>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</si>
  <si>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</si>
  <si>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</si>
  <si>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</si>
  <si>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</si>
  <si>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</si>
  <si>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</si>
  <si>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</si>
  <si>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</si>
  <si>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</si>
  <si>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</si>
  <si>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</si>
  <si>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</si>
  <si>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</si>
  <si>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</si>
  <si>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</si>
  <si>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</si>
  <si>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</si>
  <si>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</si>
  <si>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</si>
  <si>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</si>
  <si>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</si>
  <si>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</si>
  <si>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</si>
  <si>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</si>
  <si>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</si>
  <si>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</si>
  <si>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</si>
  <si>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</si>
  <si>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</si>
  <si>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</si>
  <si>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</si>
  <si>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</si>
  <si>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</si>
  <si>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</si>
  <si>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</si>
  <si>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</si>
  <si>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</si>
  <si>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</si>
  <si>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</si>
  <si>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</si>
  <si>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</si>
  <si>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</si>
  <si>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</si>
  <si>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</si>
  <si>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</si>
  <si>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</si>
  <si>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</si>
  <si>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</si>
  <si>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</si>
  <si>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</si>
  <si>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</si>
  <si>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</si>
  <si>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</si>
  <si>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</si>
  <si>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</si>
  <si>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</si>
  <si>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</si>
  <si>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</si>
  <si>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</si>
  <si>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</si>
  <si>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</si>
  <si>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</si>
  <si>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</si>
  <si>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</si>
  <si>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</si>
  <si>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</si>
  <si>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</si>
  <si>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</si>
  <si>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</si>
  <si>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</si>
  <si>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</si>
  <si>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</si>
  <si>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</si>
  <si>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</si>
  <si>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</si>
  <si>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</si>
  <si>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</si>
  <si>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</si>
  <si>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</si>
  <si>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</si>
  <si>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</si>
  <si>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</si>
  <si>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</si>
  <si>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</si>
  <si>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</si>
  <si>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</si>
  <si>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</si>
  <si>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</si>
  <si>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</si>
  <si>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</si>
  <si>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</si>
  <si>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</si>
  <si>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</si>
  <si>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</si>
  <si>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</si>
  <si>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</si>
  <si>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</si>
  <si>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</si>
  <si>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</si>
  <si>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</si>
  <si>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</si>
  <si>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</si>
  <si>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</si>
  <si>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</si>
  <si>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</si>
  <si>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</si>
  <si>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</si>
  <si>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</si>
  <si>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</si>
  <si>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</si>
  <si>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</si>
  <si>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</si>
  <si>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</si>
  <si>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</si>
  <si>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</si>
  <si>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</si>
  <si>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</si>
  <si>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</si>
  <si>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</si>
  <si>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</si>
  <si>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</si>
  <si>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</si>
  <si>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</si>
  <si>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</si>
  <si>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</si>
  <si>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</si>
  <si>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</si>
  <si>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</si>
  <si>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</si>
  <si>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</si>
  <si>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</si>
  <si>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</si>
  <si>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</si>
  <si>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</si>
  <si>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</si>
  <si>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</si>
  <si>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</si>
  <si>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</si>
  <si>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</si>
  <si>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</si>
  <si>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</si>
  <si>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</si>
  <si>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</si>
  <si>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</si>
  <si>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</si>
  <si>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</si>
  <si>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</si>
  <si>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</si>
  <si>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</si>
  <si>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</si>
  <si>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</si>
  <si>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</si>
  <si>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</si>
  <si>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</si>
  <si>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</si>
  <si>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</si>
  <si>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</si>
  <si>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</si>
  <si>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</si>
  <si>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</si>
  <si>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</si>
  <si>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</si>
  <si>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</si>
  <si>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</si>
  <si>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</si>
  <si>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</si>
  <si>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</si>
  <si>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</si>
  <si>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</si>
  <si>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</si>
  <si>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</si>
  <si>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</si>
  <si>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</si>
  <si>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</si>
  <si>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</si>
  <si>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</si>
  <si>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</si>
  <si>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</si>
  <si>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</si>
  <si>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</si>
  <si>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</si>
  <si>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</si>
  <si>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</si>
  <si>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</si>
  <si>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</si>
  <si>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</si>
  <si>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</si>
  <si>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</si>
  <si>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</si>
  <si>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</si>
  <si>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</si>
  <si>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</si>
  <si>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</si>
  <si>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</si>
  <si>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</si>
  <si>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</si>
  <si>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</si>
  <si>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</si>
  <si>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</si>
  <si>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</si>
  <si>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</si>
  <si>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</si>
  <si>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</si>
  <si>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</si>
  <si>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</si>
  <si>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</si>
  <si>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</si>
  <si>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</si>
  <si>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</si>
  <si>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</si>
  <si>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</si>
  <si>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</si>
  <si>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</si>
  <si>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</si>
  <si>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</si>
  <si>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</si>
  <si>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</si>
  <si>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</si>
  <si>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</si>
  <si>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</si>
  <si>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</si>
  <si>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</si>
  <si>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</si>
  <si>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</si>
  <si>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</si>
  <si>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</si>
  <si>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</si>
  <si>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</si>
  <si>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</si>
  <si>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</si>
  <si>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</si>
  <si>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</si>
  <si>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</si>
  <si>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</si>
  <si>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</si>
  <si>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</si>
  <si>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</si>
  <si>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</si>
  <si>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</si>
  <si>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</si>
  <si>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</si>
  <si>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</si>
  <si>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</si>
  <si>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</si>
  <si>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</si>
  <si>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</si>
  <si>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</si>
  <si>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</si>
  <si>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</si>
  <si>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</si>
  <si>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</si>
  <si>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</si>
  <si>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</si>
  <si>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</si>
  <si>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</si>
  <si>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</si>
  <si>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</si>
  <si>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</si>
  <si>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</si>
  <si>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</si>
  <si>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</si>
  <si>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</si>
  <si>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</si>
  <si>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</si>
  <si>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</si>
  <si>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</si>
  <si>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</si>
  <si>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</si>
  <si>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</si>
  <si>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</si>
  <si>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</si>
  <si>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</si>
  <si>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</si>
  <si>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</si>
  <si>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</si>
  <si>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</si>
  <si>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</si>
  <si>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</si>
  <si>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</si>
  <si>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</si>
  <si>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</si>
  <si>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</si>
  <si>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</si>
  <si>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</si>
  <si>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</si>
  <si>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</si>
  <si>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</si>
  <si>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</si>
  <si>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</si>
  <si>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</si>
  <si>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</si>
  <si>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</si>
  <si>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</si>
  <si>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</si>
  <si>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</si>
  <si>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</si>
  <si>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</si>
  <si>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</si>
  <si>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</si>
  <si>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</si>
  <si>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</si>
  <si>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</si>
  <si>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</si>
  <si>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</si>
  <si>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</si>
  <si>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</si>
  <si>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</si>
  <si>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</si>
  <si>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</si>
  <si>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</si>
  <si>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</si>
  <si>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</si>
  <si>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</si>
  <si>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</si>
  <si>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</si>
  <si>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</si>
  <si>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</si>
  <si>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</si>
  <si>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</si>
  <si>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</si>
  <si>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</si>
  <si>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</si>
  <si>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</si>
  <si>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</si>
  <si>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</si>
  <si>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</si>
  <si>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</si>
  <si>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</si>
  <si>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</si>
  <si>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</si>
  <si>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</si>
  <si>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</si>
  <si>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</si>
  <si>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</si>
  <si>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</si>
  <si>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</si>
  <si>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</si>
  <si>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</si>
  <si>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</si>
  <si>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</si>
  <si>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</si>
  <si>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</si>
  <si>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</si>
  <si>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</si>
  <si>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</si>
  <si>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</si>
  <si>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</si>
  <si>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</si>
  <si>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</si>
  <si>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</si>
  <si>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</si>
  <si>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</si>
  <si>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</si>
  <si>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</si>
  <si>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</si>
  <si>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</si>
  <si>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</si>
  <si>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</si>
  <si>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</si>
  <si>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</si>
  <si>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</si>
  <si>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</si>
  <si>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</si>
  <si>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</si>
  <si>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</si>
  <si>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</si>
  <si>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</si>
  <si>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</si>
  <si>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</si>
  <si>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</si>
  <si>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</si>
  <si>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</si>
  <si>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</si>
  <si>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</si>
  <si>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</si>
  <si>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</si>
  <si>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</si>
  <si>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</si>
  <si>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</si>
  <si>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</si>
  <si>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</si>
  <si>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</si>
  <si>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</si>
  <si>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</si>
  <si>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</si>
  <si>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</si>
  <si>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</si>
  <si>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</si>
  <si>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</si>
  <si>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</si>
  <si>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</si>
  <si>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</si>
  <si>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</si>
  <si>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</si>
  <si>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</si>
  <si>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</si>
  <si>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</si>
  <si>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</si>
  <si>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</si>
  <si>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</si>
  <si>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</si>
  <si>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</si>
  <si>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</si>
  <si>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</si>
  <si>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</si>
  <si>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</si>
  <si>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</si>
  <si>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</si>
  <si>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</si>
  <si>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</si>
  <si>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</si>
  <si>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</si>
  <si>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</si>
  <si>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</si>
  <si>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</si>
  <si>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</si>
  <si>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</si>
  <si>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</si>
  <si>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</si>
  <si>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</si>
  <si>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</si>
  <si>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</si>
  <si>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</si>
  <si>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</si>
  <si>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</si>
  <si>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</si>
  <si>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</si>
  <si>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</si>
  <si>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</si>
  <si>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</si>
  <si>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</si>
  <si>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</si>
  <si>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</si>
  <si>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</si>
  <si>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</si>
  <si>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</si>
  <si>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</si>
  <si>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</si>
  <si>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</si>
  <si>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</si>
  <si>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</si>
  <si>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</si>
  <si>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</si>
  <si>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</si>
  <si>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</si>
  <si>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</si>
  <si>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</si>
  <si>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</si>
  <si>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</si>
  <si>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</si>
  <si>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</si>
  <si>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</si>
  <si>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</si>
  <si>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</si>
  <si>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</si>
  <si>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</si>
  <si>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</si>
  <si>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</si>
  <si>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</si>
  <si>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</si>
  <si>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</si>
  <si>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</si>
  <si>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</si>
  <si>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</si>
  <si>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</si>
  <si>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</si>
  <si>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</si>
  <si>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</si>
  <si>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</si>
  <si>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</si>
  <si>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</si>
  <si>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</si>
  <si>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</si>
  <si>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</si>
  <si>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</si>
  <si>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</si>
  <si>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</si>
  <si>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</si>
  <si>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</si>
  <si>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</si>
  <si>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</si>
  <si>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</si>
  <si>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</si>
  <si>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</si>
  <si>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</si>
  <si>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</si>
  <si>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</si>
  <si>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</si>
  <si>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</si>
  <si>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</si>
  <si>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</si>
  <si>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</si>
  <si>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</si>
  <si>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</si>
  <si>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</si>
  <si>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</si>
  <si>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</si>
  <si>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</si>
  <si>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</si>
  <si>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</si>
  <si>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</si>
  <si>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</si>
  <si>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</si>
  <si>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</si>
  <si>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</si>
  <si>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</si>
  <si>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</si>
  <si>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</si>
  <si>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</si>
  <si>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</si>
  <si>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</si>
  <si>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</si>
  <si>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</si>
  <si>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</si>
  <si>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</si>
  <si>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</si>
  <si>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</si>
  <si>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</si>
  <si>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</si>
  <si>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</si>
  <si>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</si>
  <si>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</si>
  <si>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</si>
  <si>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</si>
  <si>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</si>
  <si>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</si>
  <si>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</si>
  <si>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</si>
  <si>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</si>
  <si>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</si>
  <si>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</si>
  <si>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</si>
  <si>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</si>
  <si>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</si>
  <si>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</si>
  <si>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</si>
  <si>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</si>
  <si>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</si>
  <si>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</si>
  <si>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</si>
  <si>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</si>
  <si>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</si>
  <si>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</si>
  <si>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</si>
  <si>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</si>
  <si>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</si>
  <si>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</si>
  <si>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</si>
  <si>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</si>
  <si>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</si>
  <si>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</si>
  <si>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</si>
  <si>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</si>
  <si>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</si>
  <si>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</si>
  <si>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</si>
  <si>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</si>
  <si>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</si>
  <si>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</si>
  <si>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</si>
  <si>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</si>
  <si>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</si>
  <si>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</si>
  <si>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</si>
  <si>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</si>
  <si>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</si>
  <si>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</si>
  <si>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</si>
  <si>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</si>
  <si>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</si>
  <si>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</si>
  <si>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</si>
  <si>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</si>
  <si>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</si>
  <si>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</si>
  <si>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</si>
  <si>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</si>
  <si>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</si>
  <si>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</si>
  <si>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</si>
  <si>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</si>
  <si>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</si>
  <si>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</si>
  <si>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</si>
  <si>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021</t>
  </si>
  <si>
    <t>NEWPORT HOSPITAL &amp; HEALTH SERVICES</t>
  </si>
  <si>
    <t>714 W Pine Street</t>
  </si>
  <si>
    <t>Newport, WA 99156</t>
  </si>
  <si>
    <t>Pend Oreille</t>
  </si>
  <si>
    <t>Thomas Wilbur</t>
  </si>
  <si>
    <t>Kim Manus</t>
  </si>
  <si>
    <t>Thomas Garrett</t>
  </si>
  <si>
    <t>(509) 447-4221</t>
  </si>
  <si>
    <t>(509) 447-5527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</si>
</sst>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291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9" borderId="1" xfId="1" quotePrefix="1" applyNumberFormat="1" applyFont="1" applyFill="1" applyBorder="1" applyProtection="1">
      <protection locked="0"/>
    </xf>
    <xf numFmtId="37" fontId="11" fillId="9" borderId="1" xfId="0" quotePrefix="1" applyNumberFormat="1" applyFont="1" applyFill="1" applyBorder="1" applyProtection="1">
      <protection locked="0"/>
    </xf>
    <xf numFmtId="38" fontId="11" fillId="9" borderId="1" xfId="0" applyNumberFormat="1" applyFont="1" applyFill="1" applyBorder="1" applyProtection="1">
      <protection locked="0"/>
    </xf>
    <xf numFmtId="37" fontId="11" fillId="9" borderId="1" xfId="0" applyFont="1" applyFill="1" applyBorder="1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43">
    <cellStyle name="Comma" xfId="1" builtinId="3"/>
    <cellStyle name="Comma 10 10" xfId="9"/>
    <cellStyle name="Comma 2" xfId="14"/>
    <cellStyle name="Comma 96" xfId="40"/>
    <cellStyle name="Comma 97" xfId="41"/>
    <cellStyle name="Hyperlink" xfId="2" builtinId="8"/>
    <cellStyle name="Normal" xfId="0" builtinId="0"/>
    <cellStyle name="Normal 10 2 3" xfId="34"/>
    <cellStyle name="Normal 101" xfId="33"/>
    <cellStyle name="Normal 11" xfId="4"/>
    <cellStyle name="Normal 143" xfId="35"/>
    <cellStyle name="Normal 144" xfId="36"/>
    <cellStyle name="Normal 145" xfId="37"/>
    <cellStyle name="Normal 146" xfId="38"/>
    <cellStyle name="Normal 147" xfId="39"/>
    <cellStyle name="Normal 557" xfId="6"/>
    <cellStyle name="Normal 561" xfId="7"/>
    <cellStyle name="Normal 568" xfId="8"/>
    <cellStyle name="Normal 576" xfId="10"/>
    <cellStyle name="Normal 6_Balance Sheet Puget Sound" xfId="4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0" xfId="30"/>
    <cellStyle name="Normal 92" xfId="32"/>
    <cellStyle name="Normal 94" xfId="31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A2" sqref="A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4" width="11.75" style="180" customWidth="1"/>
    <col min="15" max="15" width="11.75" style="180"/>
    <col min="16" max="33" width="11.75" style="180" customWidth="1"/>
    <col min="34" max="38" width="11.75" style="180"/>
    <col min="39" max="56" width="11.75" style="180" customWidth="1"/>
    <col min="57" max="57" width="11.75" style="180"/>
    <col min="58" max="81" width="11.75" style="180" customWidth="1"/>
    <col min="82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28.8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f>SUM(C47:CC47)</f>
        <v>4742310.55</v>
      </c>
      <c r="C47" s="184"/>
      <c r="D47" s="184"/>
      <c r="E47" s="184">
        <v>595942.89</v>
      </c>
      <c r="F47" s="184"/>
      <c r="G47" s="184"/>
      <c r="H47" s="184"/>
      <c r="I47" s="184"/>
      <c r="J47" s="184"/>
      <c r="K47" s="184">
        <v>342802.92</v>
      </c>
      <c r="L47" s="184"/>
      <c r="M47" s="184"/>
      <c r="N47" s="184"/>
      <c r="O47" s="184">
        <v>76836.06</v>
      </c>
      <c r="P47" s="184">
        <v>179236.64</v>
      </c>
      <c r="Q47" s="184"/>
      <c r="R47" s="184">
        <v>60239.86</v>
      </c>
      <c r="S47" s="184"/>
      <c r="T47" s="184"/>
      <c r="U47" s="184">
        <v>225146.67</v>
      </c>
      <c r="V47" s="184"/>
      <c r="W47" s="184"/>
      <c r="X47" s="184"/>
      <c r="Y47" s="184">
        <v>152961.73000000001</v>
      </c>
      <c r="Z47" s="184"/>
      <c r="AA47" s="184"/>
      <c r="AB47" s="184">
        <v>49525.38</v>
      </c>
      <c r="AC47" s="184"/>
      <c r="AD47" s="184"/>
      <c r="AE47" s="184">
        <v>233039.48</v>
      </c>
      <c r="AF47" s="184"/>
      <c r="AG47" s="184">
        <v>395933.33</v>
      </c>
      <c r="AH47" s="184"/>
      <c r="AI47" s="184"/>
      <c r="AJ47" s="184">
        <v>916167.92</v>
      </c>
      <c r="AK47" s="184">
        <v>9624.59</v>
      </c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>
        <v>134389.82</v>
      </c>
      <c r="BA47" s="184">
        <v>30332.880000000001</v>
      </c>
      <c r="BB47" s="184">
        <v>18707.39</v>
      </c>
      <c r="BC47" s="184"/>
      <c r="BD47" s="184">
        <v>63016.78</v>
      </c>
      <c r="BE47" s="184">
        <v>69634.97</v>
      </c>
      <c r="BF47" s="184">
        <v>173773.74</v>
      </c>
      <c r="BG47" s="184">
        <v>81964.289999999994</v>
      </c>
      <c r="BH47" s="184"/>
      <c r="BI47" s="184"/>
      <c r="BJ47" s="184">
        <v>147695.21</v>
      </c>
      <c r="BK47" s="184">
        <v>228448.96</v>
      </c>
      <c r="BL47" s="184">
        <v>110128.94</v>
      </c>
      <c r="BM47" s="184"/>
      <c r="BN47" s="184">
        <v>162216.16</v>
      </c>
      <c r="BO47" s="184"/>
      <c r="BP47" s="184"/>
      <c r="BQ47" s="184"/>
      <c r="BR47" s="184">
        <v>58997.58</v>
      </c>
      <c r="BS47" s="184"/>
      <c r="BT47" s="184"/>
      <c r="BU47" s="184"/>
      <c r="BV47" s="184">
        <v>89437.79</v>
      </c>
      <c r="BW47" s="184"/>
      <c r="BX47" s="184">
        <v>44920.58</v>
      </c>
      <c r="BY47" s="184">
        <v>44015.43</v>
      </c>
      <c r="BZ47" s="184"/>
      <c r="CA47" s="184">
        <v>47172.56</v>
      </c>
      <c r="CB47" s="184"/>
      <c r="CC47" s="184"/>
      <c r="CD47" s="195"/>
      <c r="CE47" s="195">
        <f>SUM(C47:CC47)</f>
        <v>4742310.55</v>
      </c>
    </row>
    <row r="48" spans="1:83" ht="12.6" customHeight="1" x14ac:dyDescent="0.25">
      <c r="A48" s="175" t="s">
        <v>205</v>
      </c>
      <c r="B48" s="183">
        <v>480313.67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58192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33341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8586</v>
      </c>
      <c r="P48" s="195">
        <f>ROUND(((B48/CE61)*P61),0)</f>
        <v>17167</v>
      </c>
      <c r="Q48" s="195">
        <f>ROUND(((B48/CE61)*Q61),0)</f>
        <v>0</v>
      </c>
      <c r="R48" s="195">
        <f>ROUND(((B48/CE61)*R61),0)</f>
        <v>9968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18130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15725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5922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19870</v>
      </c>
      <c r="AF48" s="195">
        <f>ROUND(((B48/CE61)*AF61),0)</f>
        <v>0</v>
      </c>
      <c r="AG48" s="195">
        <f>ROUND(((B48/CE61)*AG61),0)</f>
        <v>61788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101950</v>
      </c>
      <c r="AK48" s="195">
        <f>ROUND(((B48/CE61)*AK61),0)</f>
        <v>1144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9447</v>
      </c>
      <c r="BA48" s="195">
        <f>ROUND(((B48/CE61)*BA61),0)</f>
        <v>1989</v>
      </c>
      <c r="BB48" s="195">
        <f>ROUND(((B48/CE61)*BB61),0)</f>
        <v>2270</v>
      </c>
      <c r="BC48" s="195">
        <f>ROUND(((B48/CE61)*BC61),0)</f>
        <v>0</v>
      </c>
      <c r="BD48" s="195">
        <f>ROUND(((B48/CE61)*BD61),0)</f>
        <v>4548</v>
      </c>
      <c r="BE48" s="195">
        <f>ROUND(((B48/CE61)*BE61),0)</f>
        <v>6519</v>
      </c>
      <c r="BF48" s="195">
        <f>ROUND(((B48/CE61)*BF61),0)</f>
        <v>11963</v>
      </c>
      <c r="BG48" s="195">
        <f>ROUND(((B48/CE61)*BG61),0)</f>
        <v>7589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15462</v>
      </c>
      <c r="BK48" s="195">
        <f>ROUND(((B48/CE61)*BK61),0)</f>
        <v>16845</v>
      </c>
      <c r="BL48" s="195">
        <f>ROUND(((B48/CE61)*BL61),0)</f>
        <v>7635</v>
      </c>
      <c r="BM48" s="195">
        <f>ROUND(((B48/CE61)*BM61),0)</f>
        <v>0</v>
      </c>
      <c r="BN48" s="195">
        <f>ROUND(((B48/CE61)*BN61),0)</f>
        <v>15228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6452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7677</v>
      </c>
      <c r="BW48" s="195">
        <f>ROUND(((B48/CE61)*BW61),0)</f>
        <v>0</v>
      </c>
      <c r="BX48" s="195">
        <f>ROUND(((B48/CE61)*BX61),0)</f>
        <v>3664</v>
      </c>
      <c r="BY48" s="195">
        <f>ROUND(((B48/CE61)*BY61),0)</f>
        <v>6268</v>
      </c>
      <c r="BZ48" s="195">
        <f>ROUND(((B48/CE61)*BZ61),0)</f>
        <v>0</v>
      </c>
      <c r="CA48" s="195">
        <f>ROUND(((B48/CE61)*CA61),0)</f>
        <v>4973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480312</v>
      </c>
    </row>
    <row r="49" spans="1:84" ht="12.6" customHeight="1" x14ac:dyDescent="0.25">
      <c r="A49" s="175" t="s">
        <v>206</v>
      </c>
      <c r="B49" s="195">
        <f>B47+B48</f>
        <v>5222624.22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3">
        <f>SUM(C51:CC51)</f>
        <v>1522931.73</v>
      </c>
      <c r="C51" s="184"/>
      <c r="D51" s="184"/>
      <c r="E51" s="184">
        <v>37944.49</v>
      </c>
      <c r="F51" s="184"/>
      <c r="G51" s="184"/>
      <c r="H51" s="184"/>
      <c r="I51" s="184"/>
      <c r="J51" s="184"/>
      <c r="K51" s="184">
        <v>58554.07</v>
      </c>
      <c r="L51" s="184"/>
      <c r="M51" s="184"/>
      <c r="N51" s="184"/>
      <c r="O51" s="184">
        <v>6534.23</v>
      </c>
      <c r="P51" s="184">
        <v>115657.13</v>
      </c>
      <c r="Q51" s="184"/>
      <c r="R51" s="184">
        <v>4355.43</v>
      </c>
      <c r="S51" s="184">
        <v>271.58</v>
      </c>
      <c r="T51" s="184"/>
      <c r="U51" s="184">
        <v>66410.47</v>
      </c>
      <c r="V51" s="184">
        <v>430.4</v>
      </c>
      <c r="W51" s="184"/>
      <c r="X51" s="184"/>
      <c r="Y51" s="184">
        <v>187858.23</v>
      </c>
      <c r="Z51" s="184"/>
      <c r="AA51" s="184"/>
      <c r="AB51" s="184">
        <v>145.80000000000001</v>
      </c>
      <c r="AC51" s="184"/>
      <c r="AD51" s="184"/>
      <c r="AE51" s="184">
        <v>7215.07</v>
      </c>
      <c r="AF51" s="184"/>
      <c r="AG51" s="184">
        <v>19881.64</v>
      </c>
      <c r="AH51" s="184"/>
      <c r="AI51" s="184"/>
      <c r="AJ51" s="184">
        <v>460805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>
        <v>4370.32</v>
      </c>
      <c r="BA51" s="184">
        <v>1882.33</v>
      </c>
      <c r="BB51" s="184"/>
      <c r="BC51" s="184"/>
      <c r="BD51" s="184"/>
      <c r="BE51" s="184">
        <v>444142.89</v>
      </c>
      <c r="BF51" s="184">
        <v>860.26</v>
      </c>
      <c r="BG51" s="184">
        <v>90035.57</v>
      </c>
      <c r="BH51" s="184"/>
      <c r="BI51" s="184"/>
      <c r="BJ51" s="184"/>
      <c r="BK51" s="184">
        <v>5542.14</v>
      </c>
      <c r="BL51" s="184">
        <v>2686.8</v>
      </c>
      <c r="BM51" s="184"/>
      <c r="BN51" s="184">
        <v>58.42</v>
      </c>
      <c r="BO51" s="184"/>
      <c r="BP51" s="184"/>
      <c r="BQ51" s="184"/>
      <c r="BR51" s="184">
        <v>6120.56</v>
      </c>
      <c r="BS51" s="184"/>
      <c r="BT51" s="184"/>
      <c r="BU51" s="184"/>
      <c r="BV51" s="184">
        <v>1168.9000000000001</v>
      </c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1522931.73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1522931.73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f>1262+111</f>
        <v>1373</v>
      </c>
      <c r="F59" s="184"/>
      <c r="G59" s="184"/>
      <c r="H59" s="184"/>
      <c r="I59" s="184"/>
      <c r="J59" s="184"/>
      <c r="K59" s="184">
        <v>8224</v>
      </c>
      <c r="L59" s="184">
        <v>887</v>
      </c>
      <c r="M59" s="184"/>
      <c r="N59" s="184"/>
      <c r="O59" s="287">
        <v>1878</v>
      </c>
      <c r="P59" s="185">
        <v>43870</v>
      </c>
      <c r="Q59" s="185"/>
      <c r="R59" s="185">
        <v>43870</v>
      </c>
      <c r="S59" s="248"/>
      <c r="T59" s="248"/>
      <c r="U59" s="224">
        <v>82814</v>
      </c>
      <c r="V59" s="185"/>
      <c r="W59" s="185">
        <v>552</v>
      </c>
      <c r="X59" s="185">
        <v>2395</v>
      </c>
      <c r="Y59" s="185">
        <v>10084</v>
      </c>
      <c r="Z59" s="185"/>
      <c r="AA59" s="185"/>
      <c r="AB59" s="248"/>
      <c r="AC59" s="185"/>
      <c r="AD59" s="185"/>
      <c r="AE59" s="185">
        <v>39390</v>
      </c>
      <c r="AF59" s="185"/>
      <c r="AG59" s="185">
        <v>7935</v>
      </c>
      <c r="AH59" s="286">
        <v>496</v>
      </c>
      <c r="AI59" s="185"/>
      <c r="AJ59" s="185">
        <v>31550</v>
      </c>
      <c r="AK59" s="286">
        <v>1348</v>
      </c>
      <c r="AL59" s="286">
        <v>417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>
        <v>32000</v>
      </c>
      <c r="BA59" s="248"/>
      <c r="BB59" s="248"/>
      <c r="BC59" s="248"/>
      <c r="BD59" s="248"/>
      <c r="BE59" s="286">
        <v>88602.33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29.01</v>
      </c>
      <c r="F60" s="223"/>
      <c r="G60" s="187"/>
      <c r="H60" s="187"/>
      <c r="I60" s="187"/>
      <c r="J60" s="223"/>
      <c r="K60" s="187">
        <v>41.1</v>
      </c>
      <c r="L60" s="187"/>
      <c r="M60" s="187"/>
      <c r="N60" s="187"/>
      <c r="O60" s="187">
        <v>1.98</v>
      </c>
      <c r="P60" s="221">
        <v>8.8800000000000008</v>
      </c>
      <c r="Q60" s="221"/>
      <c r="R60" s="221">
        <v>1.25</v>
      </c>
      <c r="S60" s="221"/>
      <c r="T60" s="221"/>
      <c r="U60" s="221">
        <v>13.75</v>
      </c>
      <c r="V60" s="221"/>
      <c r="W60" s="221"/>
      <c r="X60" s="221"/>
      <c r="Y60" s="221">
        <v>8.81</v>
      </c>
      <c r="Z60" s="221"/>
      <c r="AA60" s="221"/>
      <c r="AB60" s="221">
        <v>2.0499999999999998</v>
      </c>
      <c r="AC60" s="221"/>
      <c r="AD60" s="221"/>
      <c r="AE60" s="221">
        <v>12.54</v>
      </c>
      <c r="AF60" s="221"/>
      <c r="AG60" s="221">
        <v>19.27</v>
      </c>
      <c r="AH60" s="221"/>
      <c r="AI60" s="221"/>
      <c r="AJ60" s="221">
        <v>51.31</v>
      </c>
      <c r="AK60" s="221">
        <v>0.65</v>
      </c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>
        <v>5.26</v>
      </c>
      <c r="BA60" s="221">
        <v>1.1499999999999999</v>
      </c>
      <c r="BB60" s="221">
        <v>1.2</v>
      </c>
      <c r="BC60" s="221"/>
      <c r="BD60" s="221">
        <v>4</v>
      </c>
      <c r="BE60" s="221">
        <v>5.78</v>
      </c>
      <c r="BF60" s="221">
        <v>10.6</v>
      </c>
      <c r="BG60" s="221">
        <v>3.82</v>
      </c>
      <c r="BH60" s="221"/>
      <c r="BI60" s="221"/>
      <c r="BJ60" s="221">
        <v>7.02</v>
      </c>
      <c r="BK60" s="221">
        <v>13.98</v>
      </c>
      <c r="BL60" s="221">
        <v>6.83</v>
      </c>
      <c r="BM60" s="221"/>
      <c r="BN60" s="221">
        <v>5.45</v>
      </c>
      <c r="BO60" s="221"/>
      <c r="BP60" s="221"/>
      <c r="BQ60" s="221"/>
      <c r="BR60" s="221">
        <v>3.4</v>
      </c>
      <c r="BS60" s="221"/>
      <c r="BT60" s="221"/>
      <c r="BU60" s="221"/>
      <c r="BV60" s="221">
        <v>5.91</v>
      </c>
      <c r="BW60" s="221"/>
      <c r="BX60" s="221">
        <v>1.47</v>
      </c>
      <c r="BY60" s="221">
        <v>2.2000000000000002</v>
      </c>
      <c r="BZ60" s="221"/>
      <c r="CA60" s="221">
        <v>2.1</v>
      </c>
      <c r="CB60" s="221"/>
      <c r="CC60" s="221"/>
      <c r="CD60" s="249" t="s">
        <v>221</v>
      </c>
      <c r="CE60" s="251">
        <f t="shared" ref="CE60:CE70" si="0">SUM(C60:CD60)</f>
        <v>270.77000000000004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2250038.36</v>
      </c>
      <c r="F61" s="185"/>
      <c r="G61" s="184"/>
      <c r="H61" s="184"/>
      <c r="I61" s="185"/>
      <c r="J61" s="185"/>
      <c r="K61" s="185">
        <v>1289137.74</v>
      </c>
      <c r="L61" s="185"/>
      <c r="M61" s="184"/>
      <c r="N61" s="184"/>
      <c r="O61" s="184">
        <v>331977.84999999998</v>
      </c>
      <c r="P61" s="185">
        <v>663790.73</v>
      </c>
      <c r="Q61" s="185"/>
      <c r="R61" s="185">
        <v>385420.13</v>
      </c>
      <c r="S61" s="185"/>
      <c r="T61" s="185"/>
      <c r="U61" s="185">
        <v>701010.89</v>
      </c>
      <c r="V61" s="185"/>
      <c r="W61" s="185"/>
      <c r="X61" s="185"/>
      <c r="Y61" s="185">
        <v>608015.71</v>
      </c>
      <c r="Z61" s="185"/>
      <c r="AA61" s="185"/>
      <c r="AB61" s="185">
        <v>228973.84</v>
      </c>
      <c r="AC61" s="185"/>
      <c r="AD61" s="185"/>
      <c r="AE61" s="185">
        <v>768293.7</v>
      </c>
      <c r="AF61" s="185"/>
      <c r="AG61" s="185">
        <v>2389080.46</v>
      </c>
      <c r="AH61" s="185"/>
      <c r="AI61" s="185"/>
      <c r="AJ61" s="185">
        <v>3941987.89</v>
      </c>
      <c r="AK61" s="185">
        <v>44251.89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>
        <v>365294.29</v>
      </c>
      <c r="BA61" s="185">
        <v>76922.5</v>
      </c>
      <c r="BB61" s="185">
        <v>87786.41</v>
      </c>
      <c r="BC61" s="185"/>
      <c r="BD61" s="185">
        <v>175865.87</v>
      </c>
      <c r="BE61" s="185">
        <v>252057.1</v>
      </c>
      <c r="BF61" s="185">
        <v>462550.7</v>
      </c>
      <c r="BG61" s="185">
        <v>293420.93</v>
      </c>
      <c r="BH61" s="185"/>
      <c r="BI61" s="185"/>
      <c r="BJ61" s="185">
        <v>597841.57999999996</v>
      </c>
      <c r="BK61" s="185">
        <v>651322.46</v>
      </c>
      <c r="BL61" s="185">
        <v>295225.40000000002</v>
      </c>
      <c r="BM61" s="185"/>
      <c r="BN61" s="185">
        <v>588811.30000000005</v>
      </c>
      <c r="BO61" s="185"/>
      <c r="BP61" s="185"/>
      <c r="BQ61" s="185"/>
      <c r="BR61" s="185">
        <v>249459.63</v>
      </c>
      <c r="BS61" s="185"/>
      <c r="BT61" s="185"/>
      <c r="BU61" s="185"/>
      <c r="BV61" s="185">
        <v>296844.37</v>
      </c>
      <c r="BW61" s="185"/>
      <c r="BX61" s="185">
        <v>141682.68</v>
      </c>
      <c r="BY61" s="185">
        <v>242371.59</v>
      </c>
      <c r="BZ61" s="185"/>
      <c r="CA61" s="185">
        <v>192268.01</v>
      </c>
      <c r="CB61" s="185"/>
      <c r="CC61" s="185"/>
      <c r="CD61" s="249" t="s">
        <v>221</v>
      </c>
      <c r="CE61" s="195">
        <f t="shared" si="0"/>
        <v>18571704.009999998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654135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376144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85422</v>
      </c>
      <c r="P62" s="195">
        <f t="shared" si="1"/>
        <v>196404</v>
      </c>
      <c r="Q62" s="195">
        <f t="shared" si="1"/>
        <v>0</v>
      </c>
      <c r="R62" s="195">
        <f t="shared" si="1"/>
        <v>70208</v>
      </c>
      <c r="S62" s="195">
        <f t="shared" si="1"/>
        <v>0</v>
      </c>
      <c r="T62" s="195">
        <f t="shared" si="1"/>
        <v>0</v>
      </c>
      <c r="U62" s="195">
        <f t="shared" si="1"/>
        <v>243277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168687</v>
      </c>
      <c r="Z62" s="195">
        <f t="shared" si="1"/>
        <v>0</v>
      </c>
      <c r="AA62" s="195">
        <f t="shared" si="1"/>
        <v>0</v>
      </c>
      <c r="AB62" s="195">
        <f t="shared" si="1"/>
        <v>55447</v>
      </c>
      <c r="AC62" s="195">
        <f t="shared" si="1"/>
        <v>0</v>
      </c>
      <c r="AD62" s="195">
        <f t="shared" si="1"/>
        <v>0</v>
      </c>
      <c r="AE62" s="195">
        <f t="shared" si="1"/>
        <v>252909</v>
      </c>
      <c r="AF62" s="195">
        <f t="shared" si="1"/>
        <v>0</v>
      </c>
      <c r="AG62" s="195">
        <f t="shared" si="1"/>
        <v>457721</v>
      </c>
      <c r="AH62" s="195">
        <f t="shared" si="1"/>
        <v>0</v>
      </c>
      <c r="AI62" s="195">
        <f t="shared" si="1"/>
        <v>0</v>
      </c>
      <c r="AJ62" s="195">
        <f t="shared" si="1"/>
        <v>1018118</v>
      </c>
      <c r="AK62" s="195">
        <f t="shared" si="1"/>
        <v>10769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143837</v>
      </c>
      <c r="BA62" s="195">
        <f>ROUND(BA47+BA48,0)</f>
        <v>32322</v>
      </c>
      <c r="BB62" s="195">
        <f t="shared" si="1"/>
        <v>20977</v>
      </c>
      <c r="BC62" s="195">
        <f t="shared" si="1"/>
        <v>0</v>
      </c>
      <c r="BD62" s="195">
        <f t="shared" si="1"/>
        <v>67565</v>
      </c>
      <c r="BE62" s="195">
        <f t="shared" si="1"/>
        <v>76154</v>
      </c>
      <c r="BF62" s="195">
        <f t="shared" si="1"/>
        <v>185737</v>
      </c>
      <c r="BG62" s="195">
        <f t="shared" si="1"/>
        <v>89553</v>
      </c>
      <c r="BH62" s="195">
        <f t="shared" si="1"/>
        <v>0</v>
      </c>
      <c r="BI62" s="195">
        <f t="shared" si="1"/>
        <v>0</v>
      </c>
      <c r="BJ62" s="195">
        <f t="shared" si="1"/>
        <v>163157</v>
      </c>
      <c r="BK62" s="195">
        <f t="shared" si="1"/>
        <v>245294</v>
      </c>
      <c r="BL62" s="195">
        <f t="shared" si="1"/>
        <v>117764</v>
      </c>
      <c r="BM62" s="195">
        <f t="shared" si="1"/>
        <v>0</v>
      </c>
      <c r="BN62" s="195">
        <f t="shared" si="1"/>
        <v>177444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65450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97115</v>
      </c>
      <c r="BW62" s="195">
        <f t="shared" si="2"/>
        <v>0</v>
      </c>
      <c r="BX62" s="195">
        <f t="shared" si="2"/>
        <v>48585</v>
      </c>
      <c r="BY62" s="195">
        <f t="shared" si="2"/>
        <v>50283</v>
      </c>
      <c r="BZ62" s="195">
        <f t="shared" si="2"/>
        <v>0</v>
      </c>
      <c r="CA62" s="195">
        <f t="shared" si="2"/>
        <v>52146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5222624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>
        <v>3082.7</v>
      </c>
      <c r="L63" s="185"/>
      <c r="M63" s="184"/>
      <c r="N63" s="184"/>
      <c r="O63" s="184"/>
      <c r="P63" s="185">
        <v>35919.25</v>
      </c>
      <c r="Q63" s="185"/>
      <c r="R63" s="185"/>
      <c r="S63" s="185"/>
      <c r="T63" s="185"/>
      <c r="U63" s="185">
        <v>6480</v>
      </c>
      <c r="V63" s="185"/>
      <c r="W63" s="185"/>
      <c r="X63" s="185"/>
      <c r="Y63" s="185">
        <v>117548</v>
      </c>
      <c r="Z63" s="185"/>
      <c r="AA63" s="185"/>
      <c r="AB63" s="185">
        <v>88740</v>
      </c>
      <c r="AC63" s="185"/>
      <c r="AD63" s="185"/>
      <c r="AE63" s="185">
        <v>13338</v>
      </c>
      <c r="AF63" s="185"/>
      <c r="AG63" s="185">
        <v>545255.14</v>
      </c>
      <c r="AH63" s="185"/>
      <c r="AI63" s="185"/>
      <c r="AJ63" s="185">
        <v>616679.97</v>
      </c>
      <c r="AK63" s="185">
        <v>9998.5</v>
      </c>
      <c r="AL63" s="185">
        <v>19450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>
        <v>11397.75</v>
      </c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66783.66</v>
      </c>
      <c r="BK63" s="185">
        <v>60839.199999999997</v>
      </c>
      <c r="BL63" s="185"/>
      <c r="BM63" s="185"/>
      <c r="BN63" s="185">
        <v>58808.98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>
        <v>32966.129999999997</v>
      </c>
      <c r="BZ63" s="185"/>
      <c r="CA63" s="185"/>
      <c r="CB63" s="185"/>
      <c r="CC63" s="185"/>
      <c r="CD63" s="249" t="s">
        <v>221</v>
      </c>
      <c r="CE63" s="195">
        <f t="shared" si="0"/>
        <v>1687287.2799999998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129978.24000000001</v>
      </c>
      <c r="F64" s="185"/>
      <c r="G64" s="184"/>
      <c r="H64" s="184"/>
      <c r="I64" s="185"/>
      <c r="J64" s="185"/>
      <c r="K64" s="185">
        <v>70518.69</v>
      </c>
      <c r="L64" s="185"/>
      <c r="M64" s="184"/>
      <c r="N64" s="184"/>
      <c r="O64" s="184">
        <v>13855.01</v>
      </c>
      <c r="P64" s="185">
        <v>226926.36</v>
      </c>
      <c r="Q64" s="185"/>
      <c r="R64" s="185"/>
      <c r="S64" s="185">
        <v>607907.04</v>
      </c>
      <c r="T64" s="185"/>
      <c r="U64" s="185">
        <v>609101.42000000004</v>
      </c>
      <c r="V64" s="185"/>
      <c r="W64" s="185"/>
      <c r="X64" s="185">
        <v>16609.919999999998</v>
      </c>
      <c r="Y64" s="185">
        <v>13728.43</v>
      </c>
      <c r="Z64" s="185"/>
      <c r="AA64" s="185"/>
      <c r="AB64" s="185">
        <v>900301.5</v>
      </c>
      <c r="AC64" s="185"/>
      <c r="AD64" s="185"/>
      <c r="AE64" s="185">
        <v>30072</v>
      </c>
      <c r="AF64" s="185"/>
      <c r="AG64" s="185">
        <v>97071.42</v>
      </c>
      <c r="AH64" s="185">
        <v>775.65</v>
      </c>
      <c r="AI64" s="185"/>
      <c r="AJ64" s="185">
        <v>283377.75</v>
      </c>
      <c r="AK64" s="185">
        <v>761.18</v>
      </c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>
        <v>228390.26</v>
      </c>
      <c r="BA64" s="185">
        <v>15035.25</v>
      </c>
      <c r="BB64" s="185">
        <v>400.56</v>
      </c>
      <c r="BC64" s="185"/>
      <c r="BD64" s="185">
        <v>7081.65</v>
      </c>
      <c r="BE64" s="185">
        <v>10859</v>
      </c>
      <c r="BF64" s="185">
        <v>42859.65</v>
      </c>
      <c r="BG64" s="185">
        <v>38631.4</v>
      </c>
      <c r="BH64" s="185"/>
      <c r="BI64" s="185"/>
      <c r="BJ64" s="185">
        <v>6099.81</v>
      </c>
      <c r="BK64" s="185">
        <v>22928.48</v>
      </c>
      <c r="BL64" s="185">
        <v>6333.15</v>
      </c>
      <c r="BM64" s="185"/>
      <c r="BN64" s="185">
        <v>50891.53</v>
      </c>
      <c r="BO64" s="185"/>
      <c r="BP64" s="185"/>
      <c r="BQ64" s="185"/>
      <c r="BR64" s="185">
        <v>9399.0499999999993</v>
      </c>
      <c r="BS64" s="185"/>
      <c r="BT64" s="185"/>
      <c r="BU64" s="185"/>
      <c r="BV64" s="185">
        <v>5000.37</v>
      </c>
      <c r="BW64" s="185"/>
      <c r="BX64" s="185">
        <v>707.44</v>
      </c>
      <c r="BY64" s="185">
        <v>5200.01</v>
      </c>
      <c r="BZ64" s="185"/>
      <c r="CA64" s="185">
        <v>8371.8700000000008</v>
      </c>
      <c r="CB64" s="185"/>
      <c r="CC64" s="185"/>
      <c r="CD64" s="249" t="s">
        <v>221</v>
      </c>
      <c r="CE64" s="195">
        <f t="shared" si="0"/>
        <v>3459174.0899999994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>
        <v>2823.09</v>
      </c>
      <c r="F65" s="184"/>
      <c r="G65" s="184"/>
      <c r="H65" s="184"/>
      <c r="I65" s="185"/>
      <c r="J65" s="184"/>
      <c r="K65" s="185">
        <v>12144.78</v>
      </c>
      <c r="L65" s="185"/>
      <c r="M65" s="184"/>
      <c r="N65" s="184"/>
      <c r="O65" s="184"/>
      <c r="P65" s="185"/>
      <c r="Q65" s="185"/>
      <c r="R65" s="185">
        <v>707.76</v>
      </c>
      <c r="S65" s="185"/>
      <c r="T65" s="185"/>
      <c r="U65" s="185"/>
      <c r="V65" s="185"/>
      <c r="W65" s="185">
        <v>990.26</v>
      </c>
      <c r="X65" s="185"/>
      <c r="Y65" s="185"/>
      <c r="Z65" s="185"/>
      <c r="AA65" s="185"/>
      <c r="AB65" s="185">
        <v>11437.24</v>
      </c>
      <c r="AC65" s="185"/>
      <c r="AD65" s="185"/>
      <c r="AE65" s="185"/>
      <c r="AF65" s="185"/>
      <c r="AG65" s="185">
        <v>1035.6400000000001</v>
      </c>
      <c r="AH65" s="185"/>
      <c r="AI65" s="185"/>
      <c r="AJ65" s="185">
        <v>67550.38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>
        <v>1750.03</v>
      </c>
      <c r="BA65" s="185"/>
      <c r="BB65" s="185"/>
      <c r="BC65" s="185"/>
      <c r="BD65" s="185"/>
      <c r="BE65" s="185">
        <v>356225.21</v>
      </c>
      <c r="BF65" s="185"/>
      <c r="BG65" s="185">
        <v>48413.63</v>
      </c>
      <c r="BH65" s="185"/>
      <c r="BI65" s="185"/>
      <c r="BJ65" s="185"/>
      <c r="BK65" s="185">
        <v>10236.540000000001</v>
      </c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540</v>
      </c>
      <c r="BZ65" s="185"/>
      <c r="CA65" s="185"/>
      <c r="CB65" s="185"/>
      <c r="CC65" s="185"/>
      <c r="CD65" s="249" t="s">
        <v>221</v>
      </c>
      <c r="CE65" s="195">
        <f t="shared" si="0"/>
        <v>513854.56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198596.05</v>
      </c>
      <c r="F66" s="184"/>
      <c r="G66" s="184"/>
      <c r="H66" s="184"/>
      <c r="I66" s="184"/>
      <c r="J66" s="184"/>
      <c r="K66" s="185">
        <v>37740.39</v>
      </c>
      <c r="L66" s="185"/>
      <c r="M66" s="184"/>
      <c r="N66" s="184"/>
      <c r="O66" s="185">
        <v>7162.8</v>
      </c>
      <c r="P66" s="185">
        <v>49069.16</v>
      </c>
      <c r="Q66" s="185"/>
      <c r="R66" s="185"/>
      <c r="S66" s="184"/>
      <c r="T66" s="184"/>
      <c r="U66" s="185">
        <v>226428.08</v>
      </c>
      <c r="V66" s="185">
        <v>2060.7800000000002</v>
      </c>
      <c r="W66" s="185">
        <v>220459</v>
      </c>
      <c r="X66" s="185">
        <v>79318.44</v>
      </c>
      <c r="Y66" s="185">
        <v>159711.15</v>
      </c>
      <c r="Z66" s="185"/>
      <c r="AA66" s="185"/>
      <c r="AB66" s="185">
        <v>20897.72</v>
      </c>
      <c r="AC66" s="185"/>
      <c r="AD66" s="185"/>
      <c r="AE66" s="185">
        <v>22644.2</v>
      </c>
      <c r="AF66" s="185"/>
      <c r="AG66" s="185">
        <v>43256.34</v>
      </c>
      <c r="AH66" s="185">
        <v>103600</v>
      </c>
      <c r="AI66" s="185"/>
      <c r="AJ66" s="185">
        <v>184419.76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>
        <v>2848.78</v>
      </c>
      <c r="BA66" s="185">
        <v>2037.38</v>
      </c>
      <c r="BB66" s="185"/>
      <c r="BC66" s="185"/>
      <c r="BD66" s="185">
        <v>984.93</v>
      </c>
      <c r="BE66" s="185">
        <v>339875.35</v>
      </c>
      <c r="BF66" s="185">
        <v>215.08</v>
      </c>
      <c r="BG66" s="185">
        <v>455101.72</v>
      </c>
      <c r="BH66" s="185"/>
      <c r="BI66" s="185"/>
      <c r="BJ66" s="185">
        <v>12626.2</v>
      </c>
      <c r="BK66" s="185">
        <v>87351.14</v>
      </c>
      <c r="BL66" s="185">
        <v>30303.83</v>
      </c>
      <c r="BM66" s="185"/>
      <c r="BN66" s="185">
        <v>91680.89</v>
      </c>
      <c r="BO66" s="185"/>
      <c r="BP66" s="185"/>
      <c r="BQ66" s="185"/>
      <c r="BR66" s="185">
        <v>20967.23</v>
      </c>
      <c r="BS66" s="185"/>
      <c r="BT66" s="185"/>
      <c r="BU66" s="185"/>
      <c r="BV66" s="185">
        <v>116526.51</v>
      </c>
      <c r="BW66" s="185"/>
      <c r="BX66" s="185">
        <v>8040.66</v>
      </c>
      <c r="BY66" s="185">
        <v>35541.660000000003</v>
      </c>
      <c r="BZ66" s="185"/>
      <c r="CA66" s="185">
        <v>23562.61</v>
      </c>
      <c r="CB66" s="185"/>
      <c r="CC66" s="185"/>
      <c r="CD66" s="249" t="s">
        <v>221</v>
      </c>
      <c r="CE66" s="195">
        <f t="shared" si="0"/>
        <v>2583027.84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37944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58554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6534</v>
      </c>
      <c r="P67" s="195">
        <f t="shared" si="3"/>
        <v>115657</v>
      </c>
      <c r="Q67" s="195">
        <f t="shared" si="3"/>
        <v>0</v>
      </c>
      <c r="R67" s="195">
        <f t="shared" si="3"/>
        <v>4355</v>
      </c>
      <c r="S67" s="195">
        <f t="shared" si="3"/>
        <v>272</v>
      </c>
      <c r="T67" s="195">
        <f t="shared" si="3"/>
        <v>0</v>
      </c>
      <c r="U67" s="195">
        <f t="shared" si="3"/>
        <v>66410</v>
      </c>
      <c r="V67" s="195">
        <f t="shared" si="3"/>
        <v>430</v>
      </c>
      <c r="W67" s="195">
        <f t="shared" si="3"/>
        <v>0</v>
      </c>
      <c r="X67" s="195">
        <f t="shared" si="3"/>
        <v>0</v>
      </c>
      <c r="Y67" s="195">
        <f t="shared" si="3"/>
        <v>187858</v>
      </c>
      <c r="Z67" s="195">
        <f t="shared" si="3"/>
        <v>0</v>
      </c>
      <c r="AA67" s="195">
        <f t="shared" si="3"/>
        <v>0</v>
      </c>
      <c r="AB67" s="195">
        <f t="shared" si="3"/>
        <v>146</v>
      </c>
      <c r="AC67" s="195">
        <f t="shared" si="3"/>
        <v>0</v>
      </c>
      <c r="AD67" s="195">
        <f t="shared" si="3"/>
        <v>0</v>
      </c>
      <c r="AE67" s="195">
        <f t="shared" si="3"/>
        <v>7215</v>
      </c>
      <c r="AF67" s="195">
        <f t="shared" si="3"/>
        <v>0</v>
      </c>
      <c r="AG67" s="195">
        <f t="shared" si="3"/>
        <v>19882</v>
      </c>
      <c r="AH67" s="195">
        <f t="shared" si="3"/>
        <v>0</v>
      </c>
      <c r="AI67" s="195">
        <f t="shared" si="3"/>
        <v>0</v>
      </c>
      <c r="AJ67" s="195">
        <f t="shared" si="3"/>
        <v>460805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4370</v>
      </c>
      <c r="BA67" s="195">
        <f>ROUND(BA51+BA52,0)</f>
        <v>1882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444143</v>
      </c>
      <c r="BF67" s="195">
        <f t="shared" si="3"/>
        <v>860</v>
      </c>
      <c r="BG67" s="195">
        <f t="shared" si="3"/>
        <v>90036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5542</v>
      </c>
      <c r="BL67" s="195">
        <f t="shared" si="3"/>
        <v>2687</v>
      </c>
      <c r="BM67" s="195">
        <f t="shared" si="3"/>
        <v>0</v>
      </c>
      <c r="BN67" s="195">
        <f t="shared" si="3"/>
        <v>58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6121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1169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1522930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4828.72</v>
      </c>
      <c r="F68" s="184"/>
      <c r="G68" s="184"/>
      <c r="H68" s="184"/>
      <c r="I68" s="184"/>
      <c r="J68" s="184"/>
      <c r="K68" s="185">
        <v>5710.26</v>
      </c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54701.7</v>
      </c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>
        <v>1746.66</v>
      </c>
      <c r="BA68" s="185"/>
      <c r="BB68" s="185"/>
      <c r="BC68" s="185"/>
      <c r="BD68" s="185"/>
      <c r="BE68" s="185">
        <v>15739.88</v>
      </c>
      <c r="BF68" s="185"/>
      <c r="BG68" s="185">
        <v>953.08</v>
      </c>
      <c r="BH68" s="185"/>
      <c r="BI68" s="185"/>
      <c r="BJ68" s="185"/>
      <c r="BK68" s="185">
        <v>1338.62</v>
      </c>
      <c r="BL68" s="185"/>
      <c r="BM68" s="185"/>
      <c r="BN68" s="185">
        <v>6712.19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91731.11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635</v>
      </c>
      <c r="F69" s="185"/>
      <c r="G69" s="184"/>
      <c r="H69" s="184"/>
      <c r="I69" s="185"/>
      <c r="J69" s="185"/>
      <c r="K69" s="185">
        <v>4485.74</v>
      </c>
      <c r="L69" s="185"/>
      <c r="M69" s="184"/>
      <c r="N69" s="184"/>
      <c r="O69" s="184">
        <v>4930.6899999999996</v>
      </c>
      <c r="P69" s="185">
        <v>3451.11</v>
      </c>
      <c r="Q69" s="185"/>
      <c r="R69" s="224">
        <v>7796</v>
      </c>
      <c r="S69" s="185">
        <v>12786.74</v>
      </c>
      <c r="T69" s="184"/>
      <c r="U69" s="185">
        <v>12022.2</v>
      </c>
      <c r="V69" s="185"/>
      <c r="W69" s="184"/>
      <c r="X69" s="185"/>
      <c r="Y69" s="185">
        <v>8830.7000000000007</v>
      </c>
      <c r="Z69" s="185"/>
      <c r="AA69" s="185"/>
      <c r="AB69" s="185">
        <v>1400.63</v>
      </c>
      <c r="AC69" s="185"/>
      <c r="AD69" s="185"/>
      <c r="AE69" s="185">
        <v>13222</v>
      </c>
      <c r="AF69" s="185"/>
      <c r="AG69" s="185">
        <v>26142.98</v>
      </c>
      <c r="AH69" s="185"/>
      <c r="AI69" s="185"/>
      <c r="AJ69" s="185">
        <v>191773.74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>
        <v>391.26</v>
      </c>
      <c r="BA69" s="185"/>
      <c r="BB69" s="185">
        <v>43.38</v>
      </c>
      <c r="BC69" s="185"/>
      <c r="BD69" s="185">
        <v>6524.36</v>
      </c>
      <c r="BE69" s="185">
        <v>13893.81</v>
      </c>
      <c r="BF69" s="185">
        <v>129.78</v>
      </c>
      <c r="BG69" s="185">
        <v>2655.57</v>
      </c>
      <c r="BH69" s="224"/>
      <c r="BI69" s="185"/>
      <c r="BJ69" s="185">
        <v>13723.56</v>
      </c>
      <c r="BK69" s="185">
        <v>36495.67</v>
      </c>
      <c r="BL69" s="185">
        <v>373.16</v>
      </c>
      <c r="BM69" s="185"/>
      <c r="BN69" s="185">
        <v>455665.25</v>
      </c>
      <c r="BO69" s="185"/>
      <c r="BP69" s="185"/>
      <c r="BQ69" s="185"/>
      <c r="BR69" s="185">
        <v>40293.53</v>
      </c>
      <c r="BS69" s="185"/>
      <c r="BT69" s="185"/>
      <c r="BU69" s="185"/>
      <c r="BV69" s="185">
        <v>9317.52</v>
      </c>
      <c r="BW69" s="185"/>
      <c r="BX69" s="185">
        <v>2327.7399999999998</v>
      </c>
      <c r="BY69" s="185">
        <v>3150.98</v>
      </c>
      <c r="BZ69" s="185"/>
      <c r="CA69" s="185">
        <v>85250.47</v>
      </c>
      <c r="CB69" s="185"/>
      <c r="CC69" s="185"/>
      <c r="CD69" s="188"/>
      <c r="CE69" s="195">
        <f t="shared" si="0"/>
        <v>957713.57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755884</v>
      </c>
      <c r="CE70" s="195">
        <f t="shared" si="0"/>
        <v>755884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3278978.46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1857518.2999999998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449882.35</v>
      </c>
      <c r="P71" s="195">
        <f t="shared" si="5"/>
        <v>1291217.6099999999</v>
      </c>
      <c r="Q71" s="195">
        <f t="shared" si="5"/>
        <v>0</v>
      </c>
      <c r="R71" s="195">
        <f t="shared" si="5"/>
        <v>468486.89</v>
      </c>
      <c r="S71" s="195">
        <f t="shared" si="5"/>
        <v>620965.78</v>
      </c>
      <c r="T71" s="195">
        <f t="shared" si="5"/>
        <v>0</v>
      </c>
      <c r="U71" s="195">
        <f t="shared" si="5"/>
        <v>1864729.59</v>
      </c>
      <c r="V71" s="195">
        <f t="shared" si="5"/>
        <v>2490.7800000000002</v>
      </c>
      <c r="W71" s="195">
        <f t="shared" si="5"/>
        <v>221449.26</v>
      </c>
      <c r="X71" s="195">
        <f t="shared" si="5"/>
        <v>95928.36</v>
      </c>
      <c r="Y71" s="195">
        <f t="shared" si="5"/>
        <v>1264378.99</v>
      </c>
      <c r="Z71" s="195">
        <f t="shared" si="5"/>
        <v>0</v>
      </c>
      <c r="AA71" s="195">
        <f t="shared" si="5"/>
        <v>0</v>
      </c>
      <c r="AB71" s="195">
        <f t="shared" si="5"/>
        <v>1362045.6299999997</v>
      </c>
      <c r="AC71" s="195">
        <f t="shared" si="5"/>
        <v>0</v>
      </c>
      <c r="AD71" s="195">
        <f t="shared" si="5"/>
        <v>0</v>
      </c>
      <c r="AE71" s="195">
        <f t="shared" si="5"/>
        <v>1107693.8999999999</v>
      </c>
      <c r="AF71" s="195">
        <f t="shared" si="5"/>
        <v>0</v>
      </c>
      <c r="AG71" s="195">
        <f t="shared" si="5"/>
        <v>3579444.98</v>
      </c>
      <c r="AH71" s="195">
        <f t="shared" si="5"/>
        <v>104375.65</v>
      </c>
      <c r="AI71" s="195">
        <f t="shared" si="5"/>
        <v>0</v>
      </c>
      <c r="AJ71" s="195">
        <f t="shared" ref="AJ71:BO71" si="6">SUM(AJ61:AJ69)-AJ70</f>
        <v>6764712.4900000002</v>
      </c>
      <c r="AK71" s="195">
        <f t="shared" si="6"/>
        <v>65780.569999999992</v>
      </c>
      <c r="AL71" s="195">
        <f t="shared" si="6"/>
        <v>19450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760026.03000000014</v>
      </c>
      <c r="BA71" s="195">
        <f t="shared" si="6"/>
        <v>128199.13</v>
      </c>
      <c r="BB71" s="195">
        <f t="shared" si="6"/>
        <v>109207.35</v>
      </c>
      <c r="BC71" s="195">
        <f t="shared" si="6"/>
        <v>0</v>
      </c>
      <c r="BD71" s="195">
        <f t="shared" si="6"/>
        <v>258021.80999999997</v>
      </c>
      <c r="BE71" s="195">
        <f t="shared" si="6"/>
        <v>1508947.35</v>
      </c>
      <c r="BF71" s="195">
        <f t="shared" si="6"/>
        <v>692352.21</v>
      </c>
      <c r="BG71" s="195">
        <f t="shared" si="6"/>
        <v>1018765.3299999998</v>
      </c>
      <c r="BH71" s="195">
        <f t="shared" si="6"/>
        <v>0</v>
      </c>
      <c r="BI71" s="195">
        <f t="shared" si="6"/>
        <v>0</v>
      </c>
      <c r="BJ71" s="195">
        <f t="shared" si="6"/>
        <v>860231.81</v>
      </c>
      <c r="BK71" s="195">
        <f t="shared" si="6"/>
        <v>1121348.1099999999</v>
      </c>
      <c r="BL71" s="195">
        <f t="shared" si="6"/>
        <v>452686.54000000004</v>
      </c>
      <c r="BM71" s="195">
        <f t="shared" si="6"/>
        <v>0</v>
      </c>
      <c r="BN71" s="195">
        <f t="shared" si="6"/>
        <v>1430072.1400000001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391690.43999999994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525972.77</v>
      </c>
      <c r="BW71" s="195">
        <f t="shared" si="7"/>
        <v>0</v>
      </c>
      <c r="BX71" s="195">
        <f t="shared" si="7"/>
        <v>201343.52</v>
      </c>
      <c r="BY71" s="195">
        <f t="shared" si="7"/>
        <v>370053.37</v>
      </c>
      <c r="BZ71" s="195">
        <f t="shared" si="7"/>
        <v>0</v>
      </c>
      <c r="CA71" s="195">
        <f t="shared" si="7"/>
        <v>361598.95999999996</v>
      </c>
      <c r="CB71" s="195">
        <f t="shared" si="7"/>
        <v>0</v>
      </c>
      <c r="CC71" s="195">
        <f t="shared" si="7"/>
        <v>0</v>
      </c>
      <c r="CD71" s="245">
        <f>CD69-CD70</f>
        <v>-755884</v>
      </c>
      <c r="CE71" s="195">
        <f>SUM(CE61:CE69)-CE70</f>
        <v>33854162.460000001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486653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2963585</v>
      </c>
      <c r="F73" s="185"/>
      <c r="G73" s="184"/>
      <c r="H73" s="184"/>
      <c r="I73" s="185"/>
      <c r="J73" s="185">
        <v>537601</v>
      </c>
      <c r="K73" s="185">
        <v>2041026.81</v>
      </c>
      <c r="L73" s="185">
        <v>1848713</v>
      </c>
      <c r="M73" s="184"/>
      <c r="N73" s="184"/>
      <c r="O73" s="184">
        <v>713519</v>
      </c>
      <c r="P73" s="185">
        <v>490707</v>
      </c>
      <c r="Q73" s="185">
        <v>50823</v>
      </c>
      <c r="R73" s="185">
        <v>371487</v>
      </c>
      <c r="S73" s="185">
        <v>598265.74</v>
      </c>
      <c r="T73" s="185">
        <v>249473.52</v>
      </c>
      <c r="U73" s="185">
        <v>628226.30000000005</v>
      </c>
      <c r="V73" s="185">
        <v>15640</v>
      </c>
      <c r="W73" s="185">
        <v>25538</v>
      </c>
      <c r="X73" s="185">
        <v>164743</v>
      </c>
      <c r="Y73" s="185">
        <v>66307</v>
      </c>
      <c r="Z73" s="185"/>
      <c r="AA73" s="185"/>
      <c r="AB73" s="185">
        <v>941203.04</v>
      </c>
      <c r="AC73" s="185"/>
      <c r="AD73" s="185"/>
      <c r="AE73" s="185">
        <v>353081.06</v>
      </c>
      <c r="AF73" s="185"/>
      <c r="AG73" s="185">
        <v>248297.19</v>
      </c>
      <c r="AH73" s="185"/>
      <c r="AI73" s="185">
        <v>90411.18</v>
      </c>
      <c r="AJ73" s="185">
        <v>469</v>
      </c>
      <c r="AK73" s="185">
        <v>114836</v>
      </c>
      <c r="AL73" s="185">
        <v>5770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12519722.84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-50232</v>
      </c>
      <c r="F74" s="185"/>
      <c r="G74" s="184"/>
      <c r="H74" s="184"/>
      <c r="I74" s="184"/>
      <c r="J74" s="185">
        <v>2312</v>
      </c>
      <c r="K74" s="185"/>
      <c r="L74" s="185"/>
      <c r="M74" s="184"/>
      <c r="N74" s="184"/>
      <c r="O74" s="184">
        <v>100915</v>
      </c>
      <c r="P74" s="185">
        <v>3030154</v>
      </c>
      <c r="Q74" s="185">
        <v>348408</v>
      </c>
      <c r="R74" s="185">
        <v>1632934</v>
      </c>
      <c r="S74" s="185">
        <v>1170079.4099999999</v>
      </c>
      <c r="T74" s="185">
        <v>361014.6</v>
      </c>
      <c r="U74" s="185">
        <v>5251023.05</v>
      </c>
      <c r="V74" s="185">
        <v>272340</v>
      </c>
      <c r="W74" s="185">
        <v>1246320</v>
      </c>
      <c r="X74" s="185">
        <v>2581218</v>
      </c>
      <c r="Y74" s="185">
        <v>2242574.0499999998</v>
      </c>
      <c r="Z74" s="185"/>
      <c r="AA74" s="185"/>
      <c r="AB74" s="185">
        <v>2491206.35</v>
      </c>
      <c r="AC74" s="185"/>
      <c r="AD74" s="185"/>
      <c r="AE74" s="185">
        <v>3105911.39</v>
      </c>
      <c r="AF74" s="185"/>
      <c r="AG74" s="185">
        <v>10790491.43</v>
      </c>
      <c r="AH74" s="185"/>
      <c r="AI74" s="185">
        <v>1019101.08</v>
      </c>
      <c r="AJ74" s="185">
        <v>8848072.0600000005</v>
      </c>
      <c r="AK74" s="185">
        <v>86297.56</v>
      </c>
      <c r="AL74" s="185">
        <v>58091.49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44588231.470000006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2913353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539913</v>
      </c>
      <c r="K75" s="195">
        <f t="shared" si="9"/>
        <v>2041026.81</v>
      </c>
      <c r="L75" s="195">
        <f t="shared" si="9"/>
        <v>1848713</v>
      </c>
      <c r="M75" s="195">
        <f t="shared" si="9"/>
        <v>0</v>
      </c>
      <c r="N75" s="195">
        <f t="shared" si="9"/>
        <v>0</v>
      </c>
      <c r="O75" s="195">
        <f t="shared" si="9"/>
        <v>814434</v>
      </c>
      <c r="P75" s="195">
        <f t="shared" si="9"/>
        <v>3520861</v>
      </c>
      <c r="Q75" s="195">
        <f t="shared" si="9"/>
        <v>399231</v>
      </c>
      <c r="R75" s="195">
        <f t="shared" si="9"/>
        <v>2004421</v>
      </c>
      <c r="S75" s="195">
        <f t="shared" si="9"/>
        <v>1768345.15</v>
      </c>
      <c r="T75" s="195">
        <f t="shared" si="9"/>
        <v>610488.12</v>
      </c>
      <c r="U75" s="195">
        <f t="shared" si="9"/>
        <v>5879249.3499999996</v>
      </c>
      <c r="V75" s="195">
        <f t="shared" si="9"/>
        <v>287980</v>
      </c>
      <c r="W75" s="195">
        <f t="shared" si="9"/>
        <v>1271858</v>
      </c>
      <c r="X75" s="195">
        <f t="shared" si="9"/>
        <v>2745961</v>
      </c>
      <c r="Y75" s="195">
        <f t="shared" si="9"/>
        <v>2308881.0499999998</v>
      </c>
      <c r="Z75" s="195">
        <f t="shared" si="9"/>
        <v>0</v>
      </c>
      <c r="AA75" s="195">
        <f t="shared" si="9"/>
        <v>0</v>
      </c>
      <c r="AB75" s="195">
        <f t="shared" si="9"/>
        <v>3432409.39</v>
      </c>
      <c r="AC75" s="195">
        <f t="shared" si="9"/>
        <v>0</v>
      </c>
      <c r="AD75" s="195">
        <f t="shared" si="9"/>
        <v>0</v>
      </c>
      <c r="AE75" s="195">
        <f t="shared" si="9"/>
        <v>3458992.45</v>
      </c>
      <c r="AF75" s="195">
        <f t="shared" si="9"/>
        <v>0</v>
      </c>
      <c r="AG75" s="195">
        <f t="shared" si="9"/>
        <v>11038788.619999999</v>
      </c>
      <c r="AH75" s="195">
        <f t="shared" si="9"/>
        <v>0</v>
      </c>
      <c r="AI75" s="195">
        <f t="shared" si="9"/>
        <v>1109512.26</v>
      </c>
      <c r="AJ75" s="195">
        <f t="shared" si="9"/>
        <v>8848541.0600000005</v>
      </c>
      <c r="AK75" s="195">
        <f t="shared" si="9"/>
        <v>201133.56</v>
      </c>
      <c r="AL75" s="195">
        <f t="shared" si="9"/>
        <v>63861.49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57107954.310000002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4891</v>
      </c>
      <c r="F76" s="185"/>
      <c r="G76" s="184"/>
      <c r="H76" s="184"/>
      <c r="I76" s="185"/>
      <c r="J76" s="185"/>
      <c r="K76" s="185">
        <v>6470</v>
      </c>
      <c r="L76" s="185"/>
      <c r="M76" s="185"/>
      <c r="N76" s="185"/>
      <c r="O76" s="185">
        <v>1132</v>
      </c>
      <c r="P76" s="185">
        <v>4953</v>
      </c>
      <c r="Q76" s="185">
        <v>460</v>
      </c>
      <c r="R76" s="185"/>
      <c r="S76" s="185"/>
      <c r="T76" s="185"/>
      <c r="U76" s="185">
        <v>1661</v>
      </c>
      <c r="V76" s="185"/>
      <c r="W76" s="185"/>
      <c r="X76" s="185"/>
      <c r="Y76" s="185">
        <v>2217</v>
      </c>
      <c r="Z76" s="185"/>
      <c r="AA76" s="185"/>
      <c r="AB76" s="185">
        <v>330</v>
      </c>
      <c r="AC76" s="185"/>
      <c r="AD76" s="185"/>
      <c r="AE76" s="185">
        <v>3996</v>
      </c>
      <c r="AF76" s="185"/>
      <c r="AG76" s="185">
        <v>2415</v>
      </c>
      <c r="AH76" s="185"/>
      <c r="AI76" s="185"/>
      <c r="AJ76" s="185">
        <v>19091</v>
      </c>
      <c r="AK76" s="185">
        <v>246</v>
      </c>
      <c r="AL76" s="185">
        <v>146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>
        <v>2735</v>
      </c>
      <c r="BA76" s="185">
        <v>695</v>
      </c>
      <c r="BB76" s="185">
        <v>127</v>
      </c>
      <c r="BC76" s="185"/>
      <c r="BD76" s="185">
        <v>1186</v>
      </c>
      <c r="BE76" s="185">
        <v>15713</v>
      </c>
      <c r="BF76" s="185">
        <v>617</v>
      </c>
      <c r="BG76" s="185">
        <v>1541</v>
      </c>
      <c r="BH76" s="185"/>
      <c r="BI76" s="185"/>
      <c r="BJ76" s="185">
        <v>1123</v>
      </c>
      <c r="BK76" s="185">
        <v>3635</v>
      </c>
      <c r="BL76" s="185">
        <v>948</v>
      </c>
      <c r="BM76" s="185"/>
      <c r="BN76" s="185">
        <v>1756</v>
      </c>
      <c r="BO76" s="185"/>
      <c r="BP76" s="185"/>
      <c r="BQ76" s="185"/>
      <c r="BR76" s="185">
        <v>229</v>
      </c>
      <c r="BS76" s="185"/>
      <c r="BT76" s="185"/>
      <c r="BU76" s="185"/>
      <c r="BV76" s="185">
        <v>1899</v>
      </c>
      <c r="BW76" s="185"/>
      <c r="BX76" s="185">
        <v>166</v>
      </c>
      <c r="BY76" s="185">
        <v>499</v>
      </c>
      <c r="BZ76" s="185"/>
      <c r="CA76" s="185">
        <v>2200</v>
      </c>
      <c r="CB76" s="185"/>
      <c r="CC76" s="185"/>
      <c r="CD76" s="249" t="s">
        <v>221</v>
      </c>
      <c r="CE76" s="195">
        <f t="shared" si="8"/>
        <v>83077</v>
      </c>
      <c r="CF76" s="195">
        <f>BE59-CE76</f>
        <v>5525.3300000000017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7238</v>
      </c>
      <c r="F77" s="184"/>
      <c r="G77" s="184"/>
      <c r="H77" s="184"/>
      <c r="I77" s="184"/>
      <c r="J77" s="184"/>
      <c r="K77" s="184">
        <v>24762</v>
      </c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32000</v>
      </c>
      <c r="CF77" s="195">
        <f>AY59-CE77</f>
        <v>-32000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2179.1999999999998</v>
      </c>
      <c r="F78" s="184"/>
      <c r="G78" s="184"/>
      <c r="H78" s="184"/>
      <c r="I78" s="184"/>
      <c r="J78" s="184">
        <v>37.200000000000003</v>
      </c>
      <c r="K78" s="184">
        <v>6565.9</v>
      </c>
      <c r="L78" s="184"/>
      <c r="M78" s="184"/>
      <c r="N78" s="184"/>
      <c r="O78" s="184">
        <v>320.8</v>
      </c>
      <c r="P78" s="184">
        <v>1734.8</v>
      </c>
      <c r="Q78" s="184"/>
      <c r="R78" s="184"/>
      <c r="S78" s="184"/>
      <c r="T78" s="184"/>
      <c r="U78" s="184">
        <v>419.6</v>
      </c>
      <c r="V78" s="184"/>
      <c r="W78" s="184"/>
      <c r="X78" s="184"/>
      <c r="Y78" s="184">
        <v>414.1</v>
      </c>
      <c r="Z78" s="184"/>
      <c r="AA78" s="184"/>
      <c r="AB78" s="184">
        <v>111.9</v>
      </c>
      <c r="AC78" s="184"/>
      <c r="AD78" s="184"/>
      <c r="AE78" s="184">
        <v>430.9</v>
      </c>
      <c r="AF78" s="184"/>
      <c r="AG78" s="184">
        <v>981.5</v>
      </c>
      <c r="AH78" s="184"/>
      <c r="AI78" s="184"/>
      <c r="AJ78" s="184">
        <v>3836.2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308.89999999999998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181.6</v>
      </c>
      <c r="BL78" s="184">
        <v>236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68.099999999999994</v>
      </c>
      <c r="BW78" s="184"/>
      <c r="BX78" s="184"/>
      <c r="BY78" s="184">
        <v>6.9</v>
      </c>
      <c r="BZ78" s="184"/>
      <c r="CA78" s="184">
        <v>52.4</v>
      </c>
      <c r="CB78" s="184"/>
      <c r="CC78" s="249" t="s">
        <v>221</v>
      </c>
      <c r="CD78" s="249" t="s">
        <v>221</v>
      </c>
      <c r="CE78" s="195">
        <f t="shared" si="8"/>
        <v>17886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9218</v>
      </c>
      <c r="F79" s="184"/>
      <c r="G79" s="184"/>
      <c r="H79" s="184"/>
      <c r="I79" s="184"/>
      <c r="J79" s="184"/>
      <c r="K79" s="184">
        <v>12433</v>
      </c>
      <c r="L79" s="184"/>
      <c r="M79" s="184"/>
      <c r="N79" s="184"/>
      <c r="O79" s="184">
        <v>827</v>
      </c>
      <c r="P79" s="184">
        <v>3724</v>
      </c>
      <c r="Q79" s="184"/>
      <c r="R79" s="184"/>
      <c r="S79" s="184"/>
      <c r="T79" s="184"/>
      <c r="U79" s="184"/>
      <c r="V79" s="184"/>
      <c r="W79" s="184">
        <v>15</v>
      </c>
      <c r="X79" s="184"/>
      <c r="Y79" s="184">
        <v>1953</v>
      </c>
      <c r="Z79" s="184"/>
      <c r="AA79" s="184"/>
      <c r="AB79" s="184"/>
      <c r="AC79" s="184"/>
      <c r="AD79" s="184"/>
      <c r="AE79" s="184">
        <v>4384</v>
      </c>
      <c r="AF79" s="184"/>
      <c r="AG79" s="184">
        <v>4813</v>
      </c>
      <c r="AH79" s="184">
        <v>240</v>
      </c>
      <c r="AI79" s="184"/>
      <c r="AJ79" s="184">
        <v>382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37989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20</v>
      </c>
      <c r="F80" s="187"/>
      <c r="G80" s="187"/>
      <c r="H80" s="187"/>
      <c r="I80" s="187"/>
      <c r="J80" s="187"/>
      <c r="K80" s="187">
        <v>9.25</v>
      </c>
      <c r="L80" s="187"/>
      <c r="M80" s="187"/>
      <c r="N80" s="187"/>
      <c r="O80" s="187">
        <v>1.98</v>
      </c>
      <c r="P80" s="187">
        <v>5.92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>
        <v>1.36</v>
      </c>
      <c r="AC80" s="187"/>
      <c r="AD80" s="187"/>
      <c r="AE80" s="187"/>
      <c r="AF80" s="187"/>
      <c r="AG80" s="187">
        <v>7.33</v>
      </c>
      <c r="AH80" s="187"/>
      <c r="AI80" s="187"/>
      <c r="AJ80" s="187">
        <v>4.46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50.3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468</v>
      </c>
      <c r="D111" s="174">
        <f>1262+111</f>
        <v>1373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112</v>
      </c>
      <c r="D112" s="174">
        <f>887+8224</f>
        <v>9111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74</v>
      </c>
      <c r="D114" s="174">
        <v>115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50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74</v>
      </c>
    </row>
    <row r="128" spans="1:5" ht="12.6" customHeight="1" x14ac:dyDescent="0.25">
      <c r="A128" s="173" t="s">
        <v>292</v>
      </c>
      <c r="B128" s="172" t="s">
        <v>256</v>
      </c>
      <c r="C128" s="189">
        <v>74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288">
        <v>82625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275</v>
      </c>
      <c r="C138" s="189">
        <v>116</v>
      </c>
      <c r="D138" s="174">
        <v>77</v>
      </c>
      <c r="E138" s="175">
        <f>SUM(B138:D138)</f>
        <v>468</v>
      </c>
    </row>
    <row r="139" spans="1:6" ht="12.6" customHeight="1" x14ac:dyDescent="0.25">
      <c r="A139" s="173" t="s">
        <v>215</v>
      </c>
      <c r="B139" s="174">
        <v>903</v>
      </c>
      <c r="C139" s="189">
        <v>268</v>
      </c>
      <c r="D139" s="174">
        <v>202</v>
      </c>
      <c r="E139" s="175">
        <f>SUM(B139:D139)</f>
        <v>1373</v>
      </c>
    </row>
    <row r="140" spans="1:6" ht="12.6" customHeight="1" x14ac:dyDescent="0.25">
      <c r="A140" s="173" t="s">
        <v>298</v>
      </c>
      <c r="B140" s="289">
        <f>15056+11927</f>
        <v>26983</v>
      </c>
      <c r="C140" s="289">
        <f>8531+9925</f>
        <v>18456</v>
      </c>
      <c r="D140" s="289">
        <f>10365+9698</f>
        <v>20063</v>
      </c>
      <c r="E140" s="175">
        <f>SUM(B140:D140)</f>
        <v>65502</v>
      </c>
    </row>
    <row r="141" spans="1:6" ht="12.6" customHeight="1" x14ac:dyDescent="0.25">
      <c r="A141" s="173" t="s">
        <v>245</v>
      </c>
      <c r="B141" s="174">
        <v>4585191</v>
      </c>
      <c r="C141" s="189">
        <v>2459951</v>
      </c>
      <c r="D141" s="174">
        <v>1502216</v>
      </c>
      <c r="E141" s="175">
        <f>SUM(B141:D141)</f>
        <v>8547358</v>
      </c>
      <c r="F141" s="199"/>
    </row>
    <row r="142" spans="1:6" ht="12.6" customHeight="1" x14ac:dyDescent="0.25">
      <c r="A142" s="173" t="s">
        <v>246</v>
      </c>
      <c r="B142" s="174">
        <v>19388518</v>
      </c>
      <c r="C142" s="189">
        <v>10976748</v>
      </c>
      <c r="D142" s="174">
        <v>14222966</v>
      </c>
      <c r="E142" s="175">
        <f>SUM(B142:D142)</f>
        <v>44588232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89</v>
      </c>
      <c r="C144" s="189">
        <v>11</v>
      </c>
      <c r="D144" s="174">
        <v>12</v>
      </c>
      <c r="E144" s="175">
        <f>SUM(B144:D144)</f>
        <v>112</v>
      </c>
    </row>
    <row r="145" spans="1:5" ht="12.6" customHeight="1" x14ac:dyDescent="0.25">
      <c r="A145" s="173" t="s">
        <v>215</v>
      </c>
      <c r="B145" s="289">
        <f>842+252</f>
        <v>1094</v>
      </c>
      <c r="C145" s="288">
        <f>24+6962</f>
        <v>6986</v>
      </c>
      <c r="D145" s="289">
        <f>21+1010</f>
        <v>1031</v>
      </c>
      <c r="E145" s="175">
        <f>SUM(B145:D145)</f>
        <v>9111</v>
      </c>
    </row>
    <row r="146" spans="1:5" ht="12.6" customHeight="1" x14ac:dyDescent="0.25">
      <c r="A146" s="173" t="s">
        <v>298</v>
      </c>
      <c r="B146" s="289"/>
      <c r="C146" s="288"/>
      <c r="D146" s="289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1939278</v>
      </c>
      <c r="C147" s="189">
        <v>1777406</v>
      </c>
      <c r="D147" s="174">
        <v>255680</v>
      </c>
      <c r="E147" s="175">
        <f>SUM(B147:D147)</f>
        <v>3972364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3150533</v>
      </c>
      <c r="C157" s="174">
        <v>2059645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1257674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-16908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315468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2309489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25361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723740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607802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5222626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408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91323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91731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216672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5108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221780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162254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162254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779522.72</v>
      </c>
      <c r="C195" s="189">
        <v>46798.18</v>
      </c>
      <c r="D195" s="174">
        <v>0</v>
      </c>
      <c r="E195" s="175">
        <f t="shared" ref="E195:E203" si="10">SUM(B195:C195)-D195</f>
        <v>826320.9</v>
      </c>
    </row>
    <row r="196" spans="1:8" ht="12.6" customHeight="1" x14ac:dyDescent="0.25">
      <c r="A196" s="173" t="s">
        <v>333</v>
      </c>
      <c r="B196" s="174">
        <v>1064127.48</v>
      </c>
      <c r="C196" s="189">
        <v>7727.34</v>
      </c>
      <c r="D196" s="174">
        <v>0</v>
      </c>
      <c r="E196" s="175">
        <f t="shared" si="10"/>
        <v>1071854.82</v>
      </c>
    </row>
    <row r="197" spans="1:8" ht="12.6" customHeight="1" x14ac:dyDescent="0.25">
      <c r="A197" s="173" t="s">
        <v>334</v>
      </c>
      <c r="B197" s="174">
        <v>15244514.68</v>
      </c>
      <c r="C197" s="189">
        <v>149006.44</v>
      </c>
      <c r="D197" s="174">
        <v>0</v>
      </c>
      <c r="E197" s="175">
        <f t="shared" si="10"/>
        <v>15393521.119999999</v>
      </c>
    </row>
    <row r="198" spans="1:8" ht="12.6" customHeight="1" x14ac:dyDescent="0.25">
      <c r="A198" s="173" t="s">
        <v>335</v>
      </c>
      <c r="B198" s="174">
        <v>2431695.9900000002</v>
      </c>
      <c r="C198" s="189"/>
      <c r="D198" s="174">
        <v>617</v>
      </c>
      <c r="E198" s="175">
        <f t="shared" si="10"/>
        <v>2431078.9900000002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9136946.5800000001</v>
      </c>
      <c r="C200" s="189">
        <v>619540.63</v>
      </c>
      <c r="D200" s="174">
        <v>187392.59</v>
      </c>
      <c r="E200" s="175">
        <f t="shared" si="10"/>
        <v>9569094.620000001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49522.35</v>
      </c>
      <c r="C203" s="189">
        <v>38444.79</v>
      </c>
      <c r="D203" s="174">
        <v>38444.79</v>
      </c>
      <c r="E203" s="175">
        <f t="shared" si="10"/>
        <v>49522.35</v>
      </c>
    </row>
    <row r="204" spans="1:8" ht="12.6" customHeight="1" x14ac:dyDescent="0.25">
      <c r="A204" s="173" t="s">
        <v>203</v>
      </c>
      <c r="B204" s="175">
        <f>SUM(B195:B203)</f>
        <v>28706329.799999997</v>
      </c>
      <c r="C204" s="191">
        <f>SUM(C195:C203)</f>
        <v>861517.38000000012</v>
      </c>
      <c r="D204" s="175">
        <f>SUM(D195:D203)</f>
        <v>226454.38</v>
      </c>
      <c r="E204" s="175">
        <f>SUM(E195:E203)</f>
        <v>29341392.800000001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530507.80000000005</v>
      </c>
      <c r="C209" s="189">
        <v>103733.69</v>
      </c>
      <c r="D209" s="174">
        <v>0</v>
      </c>
      <c r="E209" s="175">
        <f t="shared" ref="E209:E216" si="11">SUM(B209:C209)-D209</f>
        <v>634241.49</v>
      </c>
      <c r="H209" s="259"/>
    </row>
    <row r="210" spans="1:8" ht="12.6" customHeight="1" x14ac:dyDescent="0.25">
      <c r="A210" s="173" t="s">
        <v>334</v>
      </c>
      <c r="B210" s="174">
        <v>10364653.300000001</v>
      </c>
      <c r="C210" s="189">
        <v>650310</v>
      </c>
      <c r="D210" s="174">
        <v>0</v>
      </c>
      <c r="E210" s="175">
        <f t="shared" si="11"/>
        <v>11014963.300000001</v>
      </c>
      <c r="H210" s="259"/>
    </row>
    <row r="211" spans="1:8" ht="12.6" customHeight="1" x14ac:dyDescent="0.25">
      <c r="A211" s="173" t="s">
        <v>335</v>
      </c>
      <c r="B211" s="174">
        <v>798453.58</v>
      </c>
      <c r="C211" s="189">
        <v>135491</v>
      </c>
      <c r="D211" s="174">
        <v>617</v>
      </c>
      <c r="E211" s="175">
        <f t="shared" si="11"/>
        <v>933327.58</v>
      </c>
      <c r="H211" s="259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6841189.9699999997</v>
      </c>
      <c r="C213" s="189">
        <v>633397</v>
      </c>
      <c r="D213" s="174">
        <v>51254.59</v>
      </c>
      <c r="E213" s="175">
        <f t="shared" si="11"/>
        <v>7423332.3799999999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18534804.650000002</v>
      </c>
      <c r="C217" s="191">
        <f>SUM(C208:C216)</f>
        <v>1522931.69</v>
      </c>
      <c r="D217" s="175">
        <f>SUM(D208:D216)</f>
        <v>51871.59</v>
      </c>
      <c r="E217" s="175">
        <f>SUM(E208:E216)</f>
        <v>20005864.75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1235299</v>
      </c>
      <c r="D221" s="172">
        <f>C221</f>
        <v>1235299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9878780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3975368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442118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6469899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20766165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f>890+877</f>
        <v>1767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333843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509437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843280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24361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24977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49338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22894082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4507389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15226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9872256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4499150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244760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8339862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652343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485657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19618343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7401926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7401926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826321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1071855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15393521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2431079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9569095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49522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29341393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19879938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9461455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518609.48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518609.48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37000333.479999997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783926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1847904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21229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12787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387133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3052979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67824.38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67824.38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2755406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8592752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11348158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387133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10961025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22918505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37000333.379999995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37000333.479999997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12519723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44588231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57107954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1235299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20766166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843280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49338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22894083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34213871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755884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486653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1242537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35456408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18571704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5222624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1687287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3459174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513855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2583028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1522932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91731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221780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162254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573679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34610048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846360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2248277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3094637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3094637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NEWPORT HOSPITAL &amp; HEALTH SERVICES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468</v>
      </c>
      <c r="C414" s="194">
        <f>E138</f>
        <v>468</v>
      </c>
      <c r="D414" s="179"/>
    </row>
    <row r="415" spans="1:5" ht="12.6" customHeight="1" x14ac:dyDescent="0.25">
      <c r="A415" s="179" t="s">
        <v>464</v>
      </c>
      <c r="B415" s="179">
        <f>D111</f>
        <v>1373</v>
      </c>
      <c r="C415" s="179">
        <f>E139</f>
        <v>1373</v>
      </c>
      <c r="D415" s="194">
        <f>SUM(C59:H59)+N59</f>
        <v>1373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112</v>
      </c>
      <c r="C417" s="194">
        <f>E144</f>
        <v>112</v>
      </c>
      <c r="D417" s="179"/>
    </row>
    <row r="418" spans="1:7" ht="12.6" customHeight="1" x14ac:dyDescent="0.25">
      <c r="A418" s="179" t="s">
        <v>466</v>
      </c>
      <c r="B418" s="179">
        <f>D112</f>
        <v>9111</v>
      </c>
      <c r="C418" s="179">
        <f>E145</f>
        <v>9111</v>
      </c>
      <c r="D418" s="179">
        <f>K59+L59</f>
        <v>9111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74</v>
      </c>
    </row>
    <row r="424" spans="1:7" ht="12.6" customHeight="1" x14ac:dyDescent="0.25">
      <c r="A424" s="179" t="s">
        <v>1244</v>
      </c>
      <c r="B424" s="179">
        <f>D114</f>
        <v>115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18571704</v>
      </c>
      <c r="C427" s="179">
        <f t="shared" ref="C427:C434" si="13">CE61</f>
        <v>18571704.009999998</v>
      </c>
      <c r="D427" s="179"/>
    </row>
    <row r="428" spans="1:7" ht="12.6" customHeight="1" x14ac:dyDescent="0.25">
      <c r="A428" s="179" t="s">
        <v>3</v>
      </c>
      <c r="B428" s="179">
        <f t="shared" si="12"/>
        <v>5222624</v>
      </c>
      <c r="C428" s="179">
        <f t="shared" si="13"/>
        <v>5222624</v>
      </c>
      <c r="D428" s="179">
        <f>D173</f>
        <v>5222626</v>
      </c>
    </row>
    <row r="429" spans="1:7" ht="12.6" customHeight="1" x14ac:dyDescent="0.25">
      <c r="A429" s="179" t="s">
        <v>236</v>
      </c>
      <c r="B429" s="179">
        <f t="shared" si="12"/>
        <v>1687287</v>
      </c>
      <c r="C429" s="179">
        <f t="shared" si="13"/>
        <v>1687287.2799999998</v>
      </c>
      <c r="D429" s="179"/>
    </row>
    <row r="430" spans="1:7" ht="12.6" customHeight="1" x14ac:dyDescent="0.25">
      <c r="A430" s="179" t="s">
        <v>237</v>
      </c>
      <c r="B430" s="179">
        <f t="shared" si="12"/>
        <v>3459174</v>
      </c>
      <c r="C430" s="179">
        <f t="shared" si="13"/>
        <v>3459174.0899999994</v>
      </c>
      <c r="D430" s="179"/>
    </row>
    <row r="431" spans="1:7" ht="12.6" customHeight="1" x14ac:dyDescent="0.25">
      <c r="A431" s="179" t="s">
        <v>444</v>
      </c>
      <c r="B431" s="179">
        <f t="shared" si="12"/>
        <v>513855</v>
      </c>
      <c r="C431" s="179">
        <f t="shared" si="13"/>
        <v>513854.56</v>
      </c>
      <c r="D431" s="179"/>
    </row>
    <row r="432" spans="1:7" ht="12.6" customHeight="1" x14ac:dyDescent="0.25">
      <c r="A432" s="179" t="s">
        <v>445</v>
      </c>
      <c r="B432" s="179">
        <f t="shared" si="12"/>
        <v>2583028</v>
      </c>
      <c r="C432" s="179">
        <f t="shared" si="13"/>
        <v>2583027.84</v>
      </c>
      <c r="D432" s="179"/>
    </row>
    <row r="433" spans="1:7" ht="12.6" customHeight="1" x14ac:dyDescent="0.25">
      <c r="A433" s="179" t="s">
        <v>6</v>
      </c>
      <c r="B433" s="179">
        <f t="shared" si="12"/>
        <v>1522932</v>
      </c>
      <c r="C433" s="179">
        <f t="shared" si="13"/>
        <v>1522930</v>
      </c>
      <c r="D433" s="179">
        <f>C217</f>
        <v>1522931.69</v>
      </c>
    </row>
    <row r="434" spans="1:7" ht="12.6" customHeight="1" x14ac:dyDescent="0.25">
      <c r="A434" s="179" t="s">
        <v>474</v>
      </c>
      <c r="B434" s="179">
        <f t="shared" si="12"/>
        <v>91731</v>
      </c>
      <c r="C434" s="179">
        <f t="shared" si="13"/>
        <v>91731.11</v>
      </c>
      <c r="D434" s="179">
        <f>D177</f>
        <v>91731</v>
      </c>
    </row>
    <row r="435" spans="1:7" ht="12.6" customHeight="1" x14ac:dyDescent="0.25">
      <c r="A435" s="179" t="s">
        <v>447</v>
      </c>
      <c r="B435" s="179">
        <f t="shared" si="12"/>
        <v>221780</v>
      </c>
      <c r="C435" s="179"/>
      <c r="D435" s="179">
        <f>D181</f>
        <v>221780</v>
      </c>
    </row>
    <row r="436" spans="1:7" ht="12.6" customHeight="1" x14ac:dyDescent="0.25">
      <c r="A436" s="179" t="s">
        <v>475</v>
      </c>
      <c r="B436" s="179">
        <f t="shared" si="12"/>
        <v>162254</v>
      </c>
      <c r="C436" s="179"/>
      <c r="D436" s="179">
        <f>D186</f>
        <v>162254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384034</v>
      </c>
      <c r="C438" s="194">
        <f>CD69</f>
        <v>0</v>
      </c>
      <c r="D438" s="194">
        <f>D181+D186+D190</f>
        <v>384034</v>
      </c>
    </row>
    <row r="439" spans="1:7" ht="12.6" customHeight="1" x14ac:dyDescent="0.25">
      <c r="A439" s="179" t="s">
        <v>451</v>
      </c>
      <c r="B439" s="194">
        <f>C389</f>
        <v>573679</v>
      </c>
      <c r="C439" s="194">
        <f>SUM(C69:CC69)</f>
        <v>957713.57</v>
      </c>
      <c r="D439" s="179"/>
    </row>
    <row r="440" spans="1:7" ht="12.6" customHeight="1" x14ac:dyDescent="0.25">
      <c r="A440" s="179" t="s">
        <v>477</v>
      </c>
      <c r="B440" s="194">
        <f>B438+B439</f>
        <v>957713</v>
      </c>
      <c r="C440" s="194">
        <f>CE69</f>
        <v>957713.57</v>
      </c>
      <c r="D440" s="179"/>
    </row>
    <row r="441" spans="1:7" ht="12.6" customHeight="1" x14ac:dyDescent="0.25">
      <c r="A441" s="179" t="s">
        <v>478</v>
      </c>
      <c r="B441" s="179">
        <f>D390</f>
        <v>34610048</v>
      </c>
      <c r="C441" s="179">
        <f>SUM(C427:C437)+C440</f>
        <v>34610046.460000001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1235299</v>
      </c>
      <c r="C444" s="179">
        <f>C363</f>
        <v>1235299</v>
      </c>
      <c r="D444" s="179"/>
    </row>
    <row r="445" spans="1:7" ht="12.6" customHeight="1" x14ac:dyDescent="0.25">
      <c r="A445" s="179" t="s">
        <v>343</v>
      </c>
      <c r="B445" s="179">
        <f>D229</f>
        <v>20766165</v>
      </c>
      <c r="C445" s="179">
        <f>C364</f>
        <v>20766166</v>
      </c>
      <c r="D445" s="179"/>
    </row>
    <row r="446" spans="1:7" ht="12.6" customHeight="1" x14ac:dyDescent="0.25">
      <c r="A446" s="179" t="s">
        <v>351</v>
      </c>
      <c r="B446" s="179">
        <f>D236</f>
        <v>843280</v>
      </c>
      <c r="C446" s="179">
        <f>C365</f>
        <v>843280</v>
      </c>
      <c r="D446" s="179"/>
    </row>
    <row r="447" spans="1:7" ht="12.6" customHeight="1" x14ac:dyDescent="0.25">
      <c r="A447" s="179" t="s">
        <v>356</v>
      </c>
      <c r="B447" s="179">
        <f>D240</f>
        <v>49338</v>
      </c>
      <c r="C447" s="179">
        <f>C366</f>
        <v>49338</v>
      </c>
      <c r="D447" s="179"/>
    </row>
    <row r="448" spans="1:7" ht="12.6" customHeight="1" x14ac:dyDescent="0.25">
      <c r="A448" s="179" t="s">
        <v>358</v>
      </c>
      <c r="B448" s="179">
        <f>D242</f>
        <v>22894082</v>
      </c>
      <c r="C448" s="179">
        <f>D367</f>
        <v>22894083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1767</v>
      </c>
    </row>
    <row r="454" spans="1:7" ht="12.6" customHeight="1" x14ac:dyDescent="0.25">
      <c r="A454" s="179" t="s">
        <v>168</v>
      </c>
      <c r="B454" s="179">
        <f>C233</f>
        <v>333843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509437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755884</v>
      </c>
      <c r="C458" s="194">
        <f>CE70</f>
        <v>755884</v>
      </c>
      <c r="D458" s="194"/>
    </row>
    <row r="459" spans="1:7" ht="12.6" customHeight="1" x14ac:dyDescent="0.25">
      <c r="A459" s="179" t="s">
        <v>244</v>
      </c>
      <c r="B459" s="194">
        <f>C371</f>
        <v>486653</v>
      </c>
      <c r="C459" s="194">
        <f>CE72</f>
        <v>486653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12519723</v>
      </c>
      <c r="C463" s="194">
        <f>CE73</f>
        <v>12519722.84</v>
      </c>
      <c r="D463" s="194">
        <f>E141+E147+E153</f>
        <v>12519722</v>
      </c>
    </row>
    <row r="464" spans="1:7" ht="12.6" customHeight="1" x14ac:dyDescent="0.25">
      <c r="A464" s="179" t="s">
        <v>246</v>
      </c>
      <c r="B464" s="194">
        <f>C360</f>
        <v>44588231</v>
      </c>
      <c r="C464" s="194">
        <f>CE74</f>
        <v>44588231.470000006</v>
      </c>
      <c r="D464" s="194">
        <f>E142+E148+E154</f>
        <v>44588232</v>
      </c>
    </row>
    <row r="465" spans="1:7" ht="12.6" customHeight="1" x14ac:dyDescent="0.25">
      <c r="A465" s="179" t="s">
        <v>247</v>
      </c>
      <c r="B465" s="194">
        <f>D361</f>
        <v>57107954</v>
      </c>
      <c r="C465" s="194">
        <f>CE75</f>
        <v>57107954.310000002</v>
      </c>
      <c r="D465" s="194">
        <f>D463+D464</f>
        <v>57107954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826321</v>
      </c>
      <c r="C468" s="179">
        <f>E195</f>
        <v>826320.9</v>
      </c>
      <c r="D468" s="179"/>
    </row>
    <row r="469" spans="1:7" ht="12.6" customHeight="1" x14ac:dyDescent="0.25">
      <c r="A469" s="179" t="s">
        <v>333</v>
      </c>
      <c r="B469" s="179">
        <f t="shared" si="14"/>
        <v>1071855</v>
      </c>
      <c r="C469" s="179">
        <f>E196</f>
        <v>1071854.82</v>
      </c>
      <c r="D469" s="179"/>
    </row>
    <row r="470" spans="1:7" ht="12.6" customHeight="1" x14ac:dyDescent="0.25">
      <c r="A470" s="179" t="s">
        <v>334</v>
      </c>
      <c r="B470" s="179">
        <f t="shared" si="14"/>
        <v>15393521</v>
      </c>
      <c r="C470" s="179">
        <f>E197</f>
        <v>15393521.119999999</v>
      </c>
      <c r="D470" s="179"/>
    </row>
    <row r="471" spans="1:7" ht="12.6" customHeight="1" x14ac:dyDescent="0.25">
      <c r="A471" s="179" t="s">
        <v>494</v>
      </c>
      <c r="B471" s="179">
        <f t="shared" si="14"/>
        <v>2431079</v>
      </c>
      <c r="C471" s="179">
        <f>E198</f>
        <v>2431078.9900000002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9569095</v>
      </c>
      <c r="C473" s="179">
        <f>SUM(E200:E201)</f>
        <v>9569094.620000001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49522</v>
      </c>
      <c r="C475" s="179">
        <f>E203</f>
        <v>49522.35</v>
      </c>
      <c r="D475" s="179"/>
    </row>
    <row r="476" spans="1:7" ht="12.6" customHeight="1" x14ac:dyDescent="0.25">
      <c r="A476" s="179" t="s">
        <v>203</v>
      </c>
      <c r="B476" s="179">
        <f>D275</f>
        <v>29341393</v>
      </c>
      <c r="C476" s="179">
        <f>E204</f>
        <v>29341392.800000001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19879938</v>
      </c>
      <c r="C478" s="179">
        <f>E217</f>
        <v>20005864.75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37000333.479999997</v>
      </c>
    </row>
    <row r="482" spans="1:12" ht="12.6" customHeight="1" x14ac:dyDescent="0.25">
      <c r="A482" s="180" t="s">
        <v>499</v>
      </c>
      <c r="C482" s="180">
        <f>D339</f>
        <v>37000333.379999995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021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3131247</v>
      </c>
      <c r="C498" s="240">
        <f>E71</f>
        <v>3278978.46</v>
      </c>
      <c r="D498" s="240">
        <f>'Prior Year'!E59</f>
        <v>1232</v>
      </c>
      <c r="E498" s="180">
        <f>E59</f>
        <v>1373</v>
      </c>
      <c r="F498" s="263">
        <f t="shared" si="15"/>
        <v>2541.596590909091</v>
      </c>
      <c r="G498" s="263">
        <f t="shared" si="15"/>
        <v>2388.1853313911142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112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3236377</v>
      </c>
      <c r="C504" s="240">
        <f>K71</f>
        <v>1857518.2999999998</v>
      </c>
      <c r="D504" s="240">
        <f>'Prior Year'!K59</f>
        <v>15493</v>
      </c>
      <c r="E504" s="180">
        <f>K59</f>
        <v>8224</v>
      </c>
      <c r="F504" s="263">
        <f t="shared" si="15"/>
        <v>208.89285483766864</v>
      </c>
      <c r="G504" s="263">
        <f t="shared" si="15"/>
        <v>225.86555204280154</v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603</v>
      </c>
      <c r="E505" s="180">
        <f>L59</f>
        <v>887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714659</v>
      </c>
      <c r="C507" s="240">
        <f>N71</f>
        <v>0</v>
      </c>
      <c r="D507" s="240">
        <f>'Prior Year'!N59</f>
        <v>13725</v>
      </c>
      <c r="E507" s="180">
        <f>N59</f>
        <v>0</v>
      </c>
      <c r="F507" s="263">
        <f t="shared" si="15"/>
        <v>52.069872495446269</v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435417</v>
      </c>
      <c r="C508" s="240">
        <f>O71</f>
        <v>449882.35</v>
      </c>
      <c r="D508" s="240">
        <f>'Prior Year'!O59</f>
        <v>71</v>
      </c>
      <c r="E508" s="180">
        <f>O59</f>
        <v>1878</v>
      </c>
      <c r="F508" s="263">
        <f t="shared" si="15"/>
        <v>6132.6338028169012</v>
      </c>
      <c r="G508" s="263">
        <f t="shared" si="15"/>
        <v>239.55396698615547</v>
      </c>
      <c r="H508" s="265">
        <f t="shared" si="16"/>
        <v>-0.96093783279932332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1048280</v>
      </c>
      <c r="C509" s="240">
        <f>P71</f>
        <v>1291217.6099999999</v>
      </c>
      <c r="D509" s="240">
        <f>'Prior Year'!P59</f>
        <v>22065</v>
      </c>
      <c r="E509" s="180">
        <f>P59</f>
        <v>43870</v>
      </c>
      <c r="F509" s="263">
        <f t="shared" si="15"/>
        <v>47.508724223883981</v>
      </c>
      <c r="G509" s="263">
        <f t="shared" si="15"/>
        <v>29.432815363574193</v>
      </c>
      <c r="H509" s="265">
        <f t="shared" si="16"/>
        <v>-0.3804755685529968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440728</v>
      </c>
      <c r="C511" s="240">
        <f>R71</f>
        <v>468486.89</v>
      </c>
      <c r="D511" s="240">
        <f>'Prior Year'!R59</f>
        <v>43498</v>
      </c>
      <c r="E511" s="180">
        <f>R59</f>
        <v>43870</v>
      </c>
      <c r="F511" s="263">
        <f t="shared" si="15"/>
        <v>10.132144006620994</v>
      </c>
      <c r="G511" s="263">
        <f t="shared" si="15"/>
        <v>10.678980852518805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339814</v>
      </c>
      <c r="C512" s="240">
        <f>S71</f>
        <v>620965.78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1695250</v>
      </c>
      <c r="C514" s="240">
        <f>U71</f>
        <v>1864729.59</v>
      </c>
      <c r="D514" s="240">
        <f>'Prior Year'!U59</f>
        <v>79831</v>
      </c>
      <c r="E514" s="180">
        <f>U59</f>
        <v>82814</v>
      </c>
      <c r="F514" s="263">
        <f t="shared" si="17"/>
        <v>21.235484961982188</v>
      </c>
      <c r="G514" s="263">
        <f t="shared" si="17"/>
        <v>22.517081532108097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430</v>
      </c>
      <c r="C515" s="240">
        <f>V71</f>
        <v>2490.7800000000002</v>
      </c>
      <c r="D515" s="240">
        <f>'Prior Year'!V59</f>
        <v>1549</v>
      </c>
      <c r="E515" s="180">
        <f>V59</f>
        <v>0</v>
      </c>
      <c r="F515" s="263">
        <f t="shared" si="17"/>
        <v>0.27759845061329891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209535</v>
      </c>
      <c r="C516" s="240">
        <f>W71</f>
        <v>221449.26</v>
      </c>
      <c r="D516" s="240">
        <f>'Prior Year'!W59</f>
        <v>531</v>
      </c>
      <c r="E516" s="180">
        <f>W59</f>
        <v>552</v>
      </c>
      <c r="F516" s="263">
        <f t="shared" si="17"/>
        <v>394.60451977401129</v>
      </c>
      <c r="G516" s="263">
        <f t="shared" si="17"/>
        <v>401.17619565217393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82443</v>
      </c>
      <c r="C517" s="240">
        <f>X71</f>
        <v>95928.36</v>
      </c>
      <c r="D517" s="240">
        <f>'Prior Year'!X59</f>
        <v>2166</v>
      </c>
      <c r="E517" s="180">
        <f>X59</f>
        <v>2395</v>
      </c>
      <c r="F517" s="263">
        <f t="shared" si="17"/>
        <v>38.062326869806093</v>
      </c>
      <c r="G517" s="263">
        <f t="shared" si="17"/>
        <v>40.053594989561589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1204574</v>
      </c>
      <c r="C518" s="240">
        <f>Y71</f>
        <v>1264378.99</v>
      </c>
      <c r="D518" s="240">
        <f>'Prior Year'!Y59</f>
        <v>8832</v>
      </c>
      <c r="E518" s="180">
        <f>Y59</f>
        <v>10084</v>
      </c>
      <c r="F518" s="263">
        <f t="shared" si="17"/>
        <v>136.38745471014494</v>
      </c>
      <c r="G518" s="263">
        <f t="shared" si="17"/>
        <v>125.38466779055931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1195503</v>
      </c>
      <c r="C521" s="240">
        <f>AB71</f>
        <v>1362045.6299999997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1066450</v>
      </c>
      <c r="C524" s="240">
        <f>AE71</f>
        <v>1107693.8999999999</v>
      </c>
      <c r="D524" s="240">
        <f>'Prior Year'!AE59</f>
        <v>37263</v>
      </c>
      <c r="E524" s="180">
        <f>AE59</f>
        <v>39390</v>
      </c>
      <c r="F524" s="263">
        <f t="shared" si="17"/>
        <v>28.6195421732013</v>
      </c>
      <c r="G524" s="263">
        <f t="shared" si="17"/>
        <v>28.121195734958111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3501909</v>
      </c>
      <c r="C526" s="240">
        <f>AG71</f>
        <v>3579444.98</v>
      </c>
      <c r="D526" s="240">
        <f>'Prior Year'!AG59</f>
        <v>7570</v>
      </c>
      <c r="E526" s="180">
        <f>AG59</f>
        <v>7935</v>
      </c>
      <c r="F526" s="263">
        <f t="shared" si="17"/>
        <v>462.60356671070014</v>
      </c>
      <c r="G526" s="263">
        <f t="shared" si="17"/>
        <v>451.0957756773787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104375.65</v>
      </c>
      <c r="D527" s="240">
        <f>'Prior Year'!AH59</f>
        <v>0</v>
      </c>
      <c r="E527" s="180">
        <f>AH59</f>
        <v>496</v>
      </c>
      <c r="F527" s="263" t="str">
        <f t="shared" si="17"/>
        <v/>
      </c>
      <c r="G527" s="263">
        <f t="shared" si="17"/>
        <v>210.43477822580644</v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5668876</v>
      </c>
      <c r="C529" s="240">
        <f>AJ71</f>
        <v>6764712.4900000002</v>
      </c>
      <c r="D529" s="240">
        <f>'Prior Year'!AJ59</f>
        <v>27613</v>
      </c>
      <c r="E529" s="180">
        <f>AJ59</f>
        <v>31550</v>
      </c>
      <c r="F529" s="263">
        <f t="shared" si="18"/>
        <v>205.29735993915909</v>
      </c>
      <c r="G529" s="263">
        <f t="shared" si="18"/>
        <v>214.41244025356576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31697</v>
      </c>
      <c r="C530" s="240">
        <f>AK71</f>
        <v>65780.569999999992</v>
      </c>
      <c r="D530" s="240">
        <f>'Prior Year'!AK59</f>
        <v>0</v>
      </c>
      <c r="E530" s="180">
        <f>AK59</f>
        <v>1348</v>
      </c>
      <c r="F530" s="263" t="str">
        <f t="shared" si="18"/>
        <v/>
      </c>
      <c r="G530" s="263">
        <f t="shared" si="18"/>
        <v>48.798642433234413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19902</v>
      </c>
      <c r="C531" s="240">
        <f>AL71</f>
        <v>19450</v>
      </c>
      <c r="D531" s="240">
        <f>'Prior Year'!AL59</f>
        <v>0</v>
      </c>
      <c r="E531" s="180">
        <f>AL59</f>
        <v>417</v>
      </c>
      <c r="F531" s="263" t="str">
        <f t="shared" si="18"/>
        <v/>
      </c>
      <c r="G531" s="263">
        <f t="shared" si="18"/>
        <v>46.642685851318944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6212.65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1383732</v>
      </c>
      <c r="C544" s="240">
        <f>AY71</f>
        <v>0</v>
      </c>
      <c r="D544" s="240">
        <f>'Prior Year'!AY59</f>
        <v>53203</v>
      </c>
      <c r="E544" s="180">
        <f>AY59</f>
        <v>0</v>
      </c>
      <c r="F544" s="263">
        <f t="shared" ref="F544:G550" si="19">IF(B544=0,"",IF(D544=0,"",B544/D544))</f>
        <v>26.00853335338233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760026.03000000014</v>
      </c>
      <c r="D545" s="240">
        <f>'Prior Year'!AZ59</f>
        <v>26248</v>
      </c>
      <c r="E545" s="180">
        <f>AZ59</f>
        <v>32000</v>
      </c>
      <c r="F545" s="263" t="str">
        <f t="shared" si="19"/>
        <v/>
      </c>
      <c r="G545" s="263">
        <f t="shared" si="19"/>
        <v>23.750813437500003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135419</v>
      </c>
      <c r="C546" s="240">
        <f>BA71</f>
        <v>128199.13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221344</v>
      </c>
      <c r="C547" s="240">
        <f>BB71</f>
        <v>109207.35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225687</v>
      </c>
      <c r="C549" s="240">
        <f>BD71</f>
        <v>258021.80999999997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1612620</v>
      </c>
      <c r="C550" s="240">
        <f>BE71</f>
        <v>1508947.35</v>
      </c>
      <c r="D550" s="240">
        <f>'Prior Year'!BE59</f>
        <v>102593</v>
      </c>
      <c r="E550" s="180">
        <f>BE59</f>
        <v>88602.33</v>
      </c>
      <c r="F550" s="263">
        <f t="shared" si="19"/>
        <v>15.718616279863149</v>
      </c>
      <c r="G550" s="263">
        <f t="shared" si="19"/>
        <v>17.030560595866948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663238</v>
      </c>
      <c r="C551" s="240">
        <f>BF71</f>
        <v>692352.21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932172</v>
      </c>
      <c r="C552" s="240">
        <f>BG71</f>
        <v>1018765.3299999998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760403</v>
      </c>
      <c r="C555" s="240">
        <f>BJ71</f>
        <v>860231.81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900430</v>
      </c>
      <c r="C556" s="240">
        <f>BK71</f>
        <v>1121348.1099999999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438971</v>
      </c>
      <c r="C557" s="240">
        <f>BL71</f>
        <v>452686.54000000004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1231580</v>
      </c>
      <c r="C559" s="240">
        <f>BN71</f>
        <v>1430072.1400000001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317998</v>
      </c>
      <c r="C563" s="240">
        <f>BR71</f>
        <v>391690.43999999994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479265</v>
      </c>
      <c r="C567" s="240">
        <f>BV71</f>
        <v>525972.77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205583</v>
      </c>
      <c r="C569" s="240">
        <f>BX71</f>
        <v>201343.52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294419</v>
      </c>
      <c r="C570" s="240">
        <f>BY71</f>
        <v>370053.37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272544</v>
      </c>
      <c r="C572" s="240">
        <f>CA71</f>
        <v>361598.95999999996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208387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409627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0</v>
      </c>
      <c r="C575" s="240">
        <f>CD71</f>
        <v>-755884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67364</v>
      </c>
      <c r="E612" s="180">
        <f>SUM(C624:D647)+SUM(C668:D713)</f>
        <v>30495681.921657261</v>
      </c>
      <c r="F612" s="180">
        <f>CE64-(AX64+BD64+BE64+BG64+BJ64+BN64+BP64+BQ64+CB64+CC64+CD64)</f>
        <v>3345610.6999999993</v>
      </c>
      <c r="G612" s="180">
        <f>CE77-(AX77+AY77+BD77+BE77+BG77+BJ77+BN77+BP77+BQ77+CB77+CC77+CD77)</f>
        <v>32000</v>
      </c>
      <c r="H612" s="197">
        <f>CE60-(AX60+AY60+AZ60+BD60+BE60+BG60+BJ60+BN60+BO60+BP60+BQ60+BR60+CB60+CC60+CD60)</f>
        <v>236.04000000000005</v>
      </c>
      <c r="I612" s="180">
        <f>CE78-(AX78+AY78+AZ78+BD78+BE78+BF78+BG78+BJ78+BN78+BO78+BP78+BQ78+BR78+CB78+CC78+CD78)</f>
        <v>17886</v>
      </c>
      <c r="J612" s="180">
        <f>CE79-(AX79+AY79+AZ79+BA79+BD79+BE79+BF79+BG79+BJ79+BN79+BO79+BP79+BQ79+BR79+CB79+CC79+CD79)</f>
        <v>37989</v>
      </c>
      <c r="K612" s="180">
        <f>CE75-(AW75+AX75+AY75+AZ75+BA75+BB75+BC75+BD75+BE75+BF75+BG75+BH75+BI75+BJ75+BK75+BL75+BM75+BN75+BO75+BP75+BQ75+BR75+BS75+BT75+BU75+BV75+BW75+BX75+CB75+CC75+CD75)</f>
        <v>57107954.310000002</v>
      </c>
      <c r="L612" s="197">
        <f>CE80-(AW80+AX80+AY80+AZ80+BA80+BB80+BC80+BD80+BE80+BF80+BG80+BH80+BI80+BJ80+BK80+BL80+BM80+BN80+BO80+BP80+BQ80+BR80+BS80+BT80+BU80+BV80+BW80+BX80+BY80+BZ80+CA80+CB80+CC80+CD80)</f>
        <v>50.3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1508947.35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-755884</v>
      </c>
      <c r="D615" s="266">
        <f>SUM(C614:C615)</f>
        <v>753063.35000000009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860231.81</v>
      </c>
      <c r="D617" s="180">
        <f>(D615/D612)*BJ76</f>
        <v>12554.036904726561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1018765.3299999998</v>
      </c>
      <c r="D618" s="180">
        <f>(D615/D612)*BG76</f>
        <v>17226.866313609644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1430072.1400000001</v>
      </c>
      <c r="D619" s="180">
        <f>(D615/D612)*BN76</f>
        <v>19630.355124398789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3358480.5383427348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258021.80999999997</v>
      </c>
      <c r="D624" s="180">
        <f>(D615/D612)*BD76</f>
        <v>13258.315021376404</v>
      </c>
      <c r="E624" s="180">
        <f>(E623/E612)*SUM(C624:D624)</f>
        <v>29876.00089298033</v>
      </c>
      <c r="F624" s="180">
        <f>SUM(C624:E624)</f>
        <v>301156.12591435667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391690.43999999994</v>
      </c>
      <c r="D626" s="180">
        <f>(D615/D612)*BR76</f>
        <v>2559.9950589335554</v>
      </c>
      <c r="E626" s="180">
        <f>(E623/E612)*SUM(C626:D626)</f>
        <v>43418.685202059853</v>
      </c>
      <c r="F626" s="180">
        <f>(F624/F612)*BR64</f>
        <v>846.05823542928488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760026.03000000014</v>
      </c>
      <c r="D628" s="180">
        <f>(D615/D612)*AZ76</f>
        <v>30574.613476782855</v>
      </c>
      <c r="E628" s="180">
        <f>(E623/E612)*SUM(C628:D628)</f>
        <v>87068.617830524745</v>
      </c>
      <c r="F628" s="180">
        <f>(F624/F612)*AZ64</f>
        <v>20558.616069159714</v>
      </c>
      <c r="G628" s="180">
        <f>(G625/G612)*AZ77</f>
        <v>0</v>
      </c>
      <c r="H628" s="180">
        <f>SUM(C626:G628)</f>
        <v>1336743.0558728899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692352.21</v>
      </c>
      <c r="D629" s="180">
        <f>(D615/D612)*BF76</f>
        <v>6897.4539360786184</v>
      </c>
      <c r="E629" s="180">
        <f>(E623/E612)*SUM(C629:D629)</f>
        <v>77008.161149012754</v>
      </c>
      <c r="F629" s="180">
        <f>(F624/F612)*BF64</f>
        <v>3858.0239332822734</v>
      </c>
      <c r="G629" s="180">
        <f>(G625/G612)*BF77</f>
        <v>0</v>
      </c>
      <c r="H629" s="180">
        <f>(H628/H612)*BF60</f>
        <v>60029.979631641378</v>
      </c>
      <c r="I629" s="180">
        <f>SUM(C629:H629)</f>
        <v>840145.82865001494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128199.13</v>
      </c>
      <c r="D630" s="180">
        <f>(D615/D612)*BA76</f>
        <v>7769.4173185974714</v>
      </c>
      <c r="E630" s="180">
        <f>(E623/E612)*SUM(C630:D630)</f>
        <v>14974.176382392787</v>
      </c>
      <c r="F630" s="180">
        <f>(F624/F612)*BA64</f>
        <v>1353.4024272919237</v>
      </c>
      <c r="G630" s="180">
        <f>(G625/G612)*BA77</f>
        <v>0</v>
      </c>
      <c r="H630" s="180">
        <f>(H628/H612)*BA60</f>
        <v>6512.6864694705264</v>
      </c>
      <c r="I630" s="180">
        <f>(I629/I612)*BA78</f>
        <v>14509.730877221828</v>
      </c>
      <c r="J630" s="180">
        <f>SUM(C630:I630)</f>
        <v>173318.54347497455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109207.35</v>
      </c>
      <c r="D632" s="180">
        <f>(D615/D612)*BB76</f>
        <v>1419.7352510242861</v>
      </c>
      <c r="E632" s="180">
        <f>(E623/E612)*SUM(C632:D632)</f>
        <v>12183.32857037344</v>
      </c>
      <c r="F632" s="180">
        <f>(F624/F612)*BB64</f>
        <v>36.05652558328282</v>
      </c>
      <c r="G632" s="180">
        <f>(G625/G612)*BB77</f>
        <v>0</v>
      </c>
      <c r="H632" s="180">
        <f>(H628/H612)*BB60</f>
        <v>6795.8467507518535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1121348.1099999999</v>
      </c>
      <c r="D635" s="180">
        <f>(D615/D612)*BK76</f>
        <v>40635.729428923463</v>
      </c>
      <c r="E635" s="180">
        <f>(E623/E612)*SUM(C635:D635)</f>
        <v>127968.94067219895</v>
      </c>
      <c r="F635" s="180">
        <f>(F624/F612)*BK64</f>
        <v>2063.9138348956171</v>
      </c>
      <c r="G635" s="180">
        <f>(G625/G612)*BK77</f>
        <v>0</v>
      </c>
      <c r="H635" s="180">
        <f>(H628/H612)*BK60</f>
        <v>79171.614646259099</v>
      </c>
      <c r="I635" s="180">
        <f>(I629/I612)*BK78</f>
        <v>8530.1622767998833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452686.54000000004</v>
      </c>
      <c r="D637" s="180">
        <f>(D615/D612)*BL76</f>
        <v>10597.708802921443</v>
      </c>
      <c r="E637" s="180">
        <f>(E623/E612)*SUM(C637:D637)</f>
        <v>51021.35893607817</v>
      </c>
      <c r="F637" s="180">
        <f>(F624/F612)*BL64</f>
        <v>570.08035000441271</v>
      </c>
      <c r="G637" s="180">
        <f>(G625/G612)*BL77</f>
        <v>0</v>
      </c>
      <c r="H637" s="180">
        <f>(H628/H612)*BL60</f>
        <v>38679.694423029301</v>
      </c>
      <c r="I637" s="180">
        <f>(I629/I612)*BL78</f>
        <v>11085.45317910117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525972.77</v>
      </c>
      <c r="D642" s="180">
        <f>(D615/D612)*BV76</f>
        <v>21228.954659016686</v>
      </c>
      <c r="E642" s="180">
        <f>(E623/E612)*SUM(C642:D642)</f>
        <v>60263.166029081389</v>
      </c>
      <c r="F642" s="180">
        <f>(F624/F612)*BV64</f>
        <v>450.10976840143775</v>
      </c>
      <c r="G642" s="180">
        <f>(G625/G612)*BV77</f>
        <v>0</v>
      </c>
      <c r="H642" s="180">
        <f>(H628/H612)*BV60</f>
        <v>33469.545247452879</v>
      </c>
      <c r="I642" s="180">
        <f>(I629/I612)*BV78</f>
        <v>3198.810853799956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201343.52</v>
      </c>
      <c r="D644" s="180">
        <f>(D615/D612)*BX76</f>
        <v>1855.7169422837126</v>
      </c>
      <c r="E644" s="180">
        <f>(E623/E612)*SUM(C644:D644)</f>
        <v>22378.272583965463</v>
      </c>
      <c r="F644" s="180">
        <f>(F624/F612)*BX64</f>
        <v>63.680418560609141</v>
      </c>
      <c r="G644" s="180">
        <f>(G625/G612)*BX77</f>
        <v>0</v>
      </c>
      <c r="H644" s="180">
        <f>(H628/H612)*BX60</f>
        <v>8324.9122696710219</v>
      </c>
      <c r="I644" s="180">
        <f>(I629/I612)*BX78</f>
        <v>0</v>
      </c>
      <c r="J644" s="180">
        <f>(J630/J612)*BX79</f>
        <v>0</v>
      </c>
      <c r="K644" s="180">
        <f>SUM(C631:J644)</f>
        <v>2952551.0824201773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370053.37</v>
      </c>
      <c r="D645" s="180">
        <f>(D615/D612)*BY76</f>
        <v>5578.3298445757382</v>
      </c>
      <c r="E645" s="180">
        <f>(E623/E612)*SUM(C645:D645)</f>
        <v>41368.209333816703</v>
      </c>
      <c r="F645" s="180">
        <f>(F624/F612)*BY64</f>
        <v>468.08042140584803</v>
      </c>
      <c r="G645" s="180">
        <f>(G625/G612)*BY77</f>
        <v>0</v>
      </c>
      <c r="H645" s="180">
        <f>(H628/H612)*BY60</f>
        <v>12459.0523763784</v>
      </c>
      <c r="I645" s="180">
        <f>(I629/I612)*BY78</f>
        <v>324.10858871100879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361598.95999999996</v>
      </c>
      <c r="D647" s="180">
        <f>(D615/D612)*CA76</f>
        <v>24593.838994121492</v>
      </c>
      <c r="E647" s="180">
        <f>(E623/E612)*SUM(C647:D647)</f>
        <v>42531.300096908242</v>
      </c>
      <c r="F647" s="180">
        <f>(F624/F612)*CA64</f>
        <v>753.59632722917399</v>
      </c>
      <c r="G647" s="180">
        <f>(G625/G612)*CA77</f>
        <v>0</v>
      </c>
      <c r="H647" s="180">
        <f>(H628/H612)*CA60</f>
        <v>11892.731813815744</v>
      </c>
      <c r="I647" s="180">
        <f>(I629/I612)*CA78</f>
        <v>2461.3463838343273</v>
      </c>
      <c r="J647" s="180">
        <f>(J630/J612)*CA79</f>
        <v>0</v>
      </c>
      <c r="K647" s="180">
        <v>0</v>
      </c>
      <c r="L647" s="180">
        <f>SUM(C645:K647)</f>
        <v>874082.92418079672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9434632.870000001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3278978.46</v>
      </c>
      <c r="D670" s="180">
        <f>(D615/D612)*E76</f>
        <v>54676.575691021913</v>
      </c>
      <c r="E670" s="180">
        <f>(E623/E612)*SUM(C670:D670)</f>
        <v>367134.45489360986</v>
      </c>
      <c r="F670" s="180">
        <f>(F624/F612)*E64</f>
        <v>11700.029298557205</v>
      </c>
      <c r="G670" s="180">
        <f>(G625/G612)*E77</f>
        <v>0</v>
      </c>
      <c r="H670" s="180">
        <f>(H628/H612)*E60</f>
        <v>164289.59519942608</v>
      </c>
      <c r="I670" s="180">
        <f>(I629/I612)*E78</f>
        <v>102361.94732159859</v>
      </c>
      <c r="J670" s="180">
        <f>(J630/J612)*E79</f>
        <v>42055.603826168503</v>
      </c>
      <c r="K670" s="180">
        <f>(K644/K612)*E75</f>
        <v>150623.91321056007</v>
      </c>
      <c r="L670" s="180">
        <f>(L647/L612)*E80</f>
        <v>347547.88237805042</v>
      </c>
      <c r="M670" s="180">
        <f t="shared" si="20"/>
        <v>1240390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1747.3680434854389</v>
      </c>
      <c r="J675" s="180">
        <f>(J630/J612)*J79</f>
        <v>0</v>
      </c>
      <c r="K675" s="180">
        <f>(K644/K612)*J75</f>
        <v>27914.162428395437</v>
      </c>
      <c r="L675" s="180">
        <f>(L647/L612)*J80</f>
        <v>0</v>
      </c>
      <c r="M675" s="180">
        <f t="shared" si="20"/>
        <v>29662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1857518.2999999998</v>
      </c>
      <c r="D676" s="180">
        <f>(D615/D612)*K76</f>
        <v>72328.244678166389</v>
      </c>
      <c r="E676" s="180">
        <f>(E623/E612)*SUM(C676:D676)</f>
        <v>212533.43601038487</v>
      </c>
      <c r="F676" s="180">
        <f>(F624/F612)*K64</f>
        <v>6347.7605104967806</v>
      </c>
      <c r="G676" s="180">
        <f>(G625/G612)*K77</f>
        <v>0</v>
      </c>
      <c r="H676" s="180">
        <f>(H628/H612)*K60</f>
        <v>232757.751213251</v>
      </c>
      <c r="I676" s="180">
        <f>(I629/I612)*K78</f>
        <v>308415.15690110327</v>
      </c>
      <c r="J676" s="180">
        <f>(J630/J612)*K79</f>
        <v>56723.510780077348</v>
      </c>
      <c r="K676" s="180">
        <f>(K644/K612)*K75</f>
        <v>105523.58230872343</v>
      </c>
      <c r="L676" s="180">
        <f>(L647/L612)*K80</f>
        <v>160740.89559984833</v>
      </c>
      <c r="M676" s="180">
        <f t="shared" si="20"/>
        <v>1155370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95580.72312666339</v>
      </c>
      <c r="L677" s="180">
        <f>(L647/L612)*L80</f>
        <v>0</v>
      </c>
      <c r="M677" s="180">
        <f t="shared" si="20"/>
        <v>95581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449882.35</v>
      </c>
      <c r="D680" s="180">
        <f>(D615/D612)*O76</f>
        <v>12654.648064247967</v>
      </c>
      <c r="E680" s="180">
        <f>(E623/E612)*SUM(C680:D680)</f>
        <v>50939.064430595572</v>
      </c>
      <c r="F680" s="180">
        <f>(F624/F612)*O64</f>
        <v>1247.1627784143182</v>
      </c>
      <c r="G680" s="180">
        <f>(G625/G612)*O77</f>
        <v>0</v>
      </c>
      <c r="H680" s="180">
        <f>(H628/H612)*O60</f>
        <v>11213.14713874056</v>
      </c>
      <c r="I680" s="180">
        <f>(I629/I612)*O78</f>
        <v>15068.700762100236</v>
      </c>
      <c r="J680" s="180">
        <f>(J630/J612)*O79</f>
        <v>3773.0510267130999</v>
      </c>
      <c r="K680" s="180">
        <f>(K644/K612)*O75</f>
        <v>42107.233875101745</v>
      </c>
      <c r="L680" s="180">
        <f>(L647/L612)*O80</f>
        <v>34407.240355426991</v>
      </c>
      <c r="M680" s="180">
        <f t="shared" si="20"/>
        <v>171410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1291217.6099999999</v>
      </c>
      <c r="D681" s="180">
        <f>(D615/D612)*P76</f>
        <v>55369.674789947159</v>
      </c>
      <c r="E681" s="180">
        <f>(E623/E612)*SUM(C681:D681)</f>
        <v>148299.26416352956</v>
      </c>
      <c r="F681" s="180">
        <f>(F624/F612)*P64</f>
        <v>20426.842682397757</v>
      </c>
      <c r="G681" s="180">
        <f>(G625/G612)*P77</f>
        <v>0</v>
      </c>
      <c r="H681" s="180">
        <f>(H628/H612)*P60</f>
        <v>50289.265955563722</v>
      </c>
      <c r="I681" s="180">
        <f>(I629/I612)*P78</f>
        <v>81487.475318240293</v>
      </c>
      <c r="J681" s="180">
        <f>(J630/J612)*P79</f>
        <v>16990.135457653669</v>
      </c>
      <c r="K681" s="180">
        <f>(K644/K612)*P75</f>
        <v>182032.81980949297</v>
      </c>
      <c r="L681" s="180">
        <f>(L647/L612)*P80</f>
        <v>102874.17318390292</v>
      </c>
      <c r="M681" s="180">
        <f t="shared" si="20"/>
        <v>657770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5142.3481533163122</v>
      </c>
      <c r="E682" s="180">
        <f>(E623/E612)*SUM(C682:D682)</f>
        <v>566.32529938707421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20640.730970454013</v>
      </c>
      <c r="L682" s="180">
        <f>(L647/L612)*Q80</f>
        <v>0</v>
      </c>
      <c r="M682" s="180">
        <f t="shared" si="20"/>
        <v>26349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468486.89</v>
      </c>
      <c r="D683" s="180">
        <f>(D615/D612)*R76</f>
        <v>0</v>
      </c>
      <c r="E683" s="180">
        <f>(E623/E612)*SUM(C683:D683)</f>
        <v>51594.324290755467</v>
      </c>
      <c r="F683" s="180">
        <f>(F624/F612)*R64</f>
        <v>0</v>
      </c>
      <c r="G683" s="180">
        <f>(G625/G612)*R77</f>
        <v>0</v>
      </c>
      <c r="H683" s="180">
        <f>(H628/H612)*R60</f>
        <v>7079.0070320331815</v>
      </c>
      <c r="I683" s="180">
        <f>(I629/I612)*R78</f>
        <v>0</v>
      </c>
      <c r="J683" s="180">
        <f>(J630/J612)*R79</f>
        <v>0</v>
      </c>
      <c r="K683" s="180">
        <f>(K644/K612)*R75</f>
        <v>103631.0171618146</v>
      </c>
      <c r="L683" s="180">
        <f>(L647/L612)*R80</f>
        <v>0</v>
      </c>
      <c r="M683" s="180">
        <f t="shared" si="20"/>
        <v>162304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620965.78</v>
      </c>
      <c r="D684" s="180">
        <f>(D615/D612)*S76</f>
        <v>0</v>
      </c>
      <c r="E684" s="180">
        <f>(E623/E612)*SUM(C684:D684)</f>
        <v>68386.779887868193</v>
      </c>
      <c r="F684" s="180">
        <f>(F624/F612)*S64</f>
        <v>54720.930047977163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91425.606989580338</v>
      </c>
      <c r="L684" s="180">
        <f>(L647/L612)*S80</f>
        <v>0</v>
      </c>
      <c r="M684" s="180">
        <f t="shared" si="20"/>
        <v>214533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31562.982447701321</v>
      </c>
      <c r="L685" s="180">
        <f>(L647/L612)*T80</f>
        <v>0</v>
      </c>
      <c r="M685" s="180">
        <f t="shared" si="20"/>
        <v>31563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1864729.59</v>
      </c>
      <c r="D686" s="180">
        <f>(D615/D612)*U76</f>
        <v>18568.348440561727</v>
      </c>
      <c r="E686" s="180">
        <f>(E623/E612)*SUM(C686:D686)</f>
        <v>207407.05160823939</v>
      </c>
      <c r="F686" s="180">
        <f>(F624/F612)*U64</f>
        <v>54828.44251309141</v>
      </c>
      <c r="G686" s="180">
        <f>(G625/G612)*U77</f>
        <v>0</v>
      </c>
      <c r="H686" s="180">
        <f>(H628/H612)*U60</f>
        <v>77869.077352364999</v>
      </c>
      <c r="I686" s="180">
        <f>(I629/I612)*U78</f>
        <v>19709.559974368014</v>
      </c>
      <c r="J686" s="180">
        <f>(J630/J612)*U79</f>
        <v>0</v>
      </c>
      <c r="K686" s="180">
        <f>(K644/K612)*U75</f>
        <v>303964.38187807717</v>
      </c>
      <c r="L686" s="180">
        <f>(L647/L612)*U80</f>
        <v>0</v>
      </c>
      <c r="M686" s="180">
        <f t="shared" si="20"/>
        <v>682347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2490.7800000000002</v>
      </c>
      <c r="D687" s="180">
        <f>(D615/D612)*V76</f>
        <v>0</v>
      </c>
      <c r="E687" s="180">
        <f>(E623/E612)*SUM(C687:D687)</f>
        <v>274.30887352456739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14888.918207432156</v>
      </c>
      <c r="L687" s="180">
        <f>(L647/L612)*V80</f>
        <v>0</v>
      </c>
      <c r="M687" s="180">
        <f t="shared" si="20"/>
        <v>15163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221449.26</v>
      </c>
      <c r="D688" s="180">
        <f>(D615/D612)*W76</f>
        <v>0</v>
      </c>
      <c r="E688" s="180">
        <f>(E623/E612)*SUM(C688:D688)</f>
        <v>24388.142290145672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68.435024668314981</v>
      </c>
      <c r="K688" s="180">
        <f>(K644/K612)*W75</f>
        <v>65756.614117189543</v>
      </c>
      <c r="L688" s="180">
        <f>(L647/L612)*W80</f>
        <v>0</v>
      </c>
      <c r="M688" s="180">
        <f t="shared" si="20"/>
        <v>90213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95928.36</v>
      </c>
      <c r="D689" s="180">
        <f>(D615/D612)*X76</f>
        <v>0</v>
      </c>
      <c r="E689" s="180">
        <f>(E623/E612)*SUM(C689:D689)</f>
        <v>10564.562253855887</v>
      </c>
      <c r="F689" s="180">
        <f>(F624/F612)*X64</f>
        <v>1495.146808009489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141969.54208555666</v>
      </c>
      <c r="L689" s="180">
        <f>(L647/L612)*X80</f>
        <v>0</v>
      </c>
      <c r="M689" s="180">
        <f t="shared" si="20"/>
        <v>154029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1264378.99</v>
      </c>
      <c r="D690" s="180">
        <f>(D615/D612)*Y76</f>
        <v>24783.882295439704</v>
      </c>
      <c r="E690" s="180">
        <f>(E623/E612)*SUM(C690:D690)</f>
        <v>141975.13039652549</v>
      </c>
      <c r="F690" s="180">
        <f>(F624/F612)*Y64</f>
        <v>1235.7686426835114</v>
      </c>
      <c r="G690" s="180">
        <f>(G625/G612)*Y77</f>
        <v>0</v>
      </c>
      <c r="H690" s="180">
        <f>(H628/H612)*Y60</f>
        <v>49892.841561769863</v>
      </c>
      <c r="I690" s="180">
        <f>(I629/I612)*Y78</f>
        <v>19451.212548583877</v>
      </c>
      <c r="J690" s="180">
        <f>(J630/J612)*Y79</f>
        <v>8910.240211814611</v>
      </c>
      <c r="K690" s="180">
        <f>(K644/K612)*Y75</f>
        <v>119371.97410979954</v>
      </c>
      <c r="L690" s="180">
        <f>(L647/L612)*Y80</f>
        <v>0</v>
      </c>
      <c r="M690" s="180">
        <f t="shared" si="20"/>
        <v>365621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1362045.6299999997</v>
      </c>
      <c r="D693" s="180">
        <f>(D615/D612)*AB76</f>
        <v>3689.0758491182237</v>
      </c>
      <c r="E693" s="180">
        <f>(E623/E612)*SUM(C693:D693)</f>
        <v>150407.9640493652</v>
      </c>
      <c r="F693" s="180">
        <f>(F624/F612)*AB64</f>
        <v>81040.902904478469</v>
      </c>
      <c r="G693" s="180">
        <f>(G625/G612)*AB77</f>
        <v>0</v>
      </c>
      <c r="H693" s="180">
        <f>(H628/H612)*AB60</f>
        <v>11609.571532534417</v>
      </c>
      <c r="I693" s="180">
        <f>(I629/I612)*AB78</f>
        <v>5256.19580822636</v>
      </c>
      <c r="J693" s="180">
        <f>(J630/J612)*AB79</f>
        <v>0</v>
      </c>
      <c r="K693" s="180">
        <f>(K644/K612)*AB75</f>
        <v>177459.76339374992</v>
      </c>
      <c r="L693" s="180">
        <f>(L647/L612)*AB80</f>
        <v>23633.256001707428</v>
      </c>
      <c r="M693" s="180">
        <f t="shared" si="20"/>
        <v>453097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1107693.8999999999</v>
      </c>
      <c r="D696" s="180">
        <f>(D615/D612)*AE76</f>
        <v>44671.354827504307</v>
      </c>
      <c r="E696" s="180">
        <f>(E623/E612)*SUM(C696:D696)</f>
        <v>126909.64876086355</v>
      </c>
      <c r="F696" s="180">
        <f>(F624/F612)*AE64</f>
        <v>2706.9398775226705</v>
      </c>
      <c r="G696" s="180">
        <f>(G625/G612)*AE77</f>
        <v>0</v>
      </c>
      <c r="H696" s="180">
        <f>(H628/H612)*AE60</f>
        <v>71016.598545356872</v>
      </c>
      <c r="I696" s="180">
        <f>(I629/I612)*AE78</f>
        <v>20240.346503706329</v>
      </c>
      <c r="J696" s="180">
        <f>(J630/J612)*AE79</f>
        <v>20001.276543059528</v>
      </c>
      <c r="K696" s="180">
        <f>(K644/K612)*AE75</f>
        <v>178834.14010756082</v>
      </c>
      <c r="L696" s="180">
        <f>(L647/L612)*AE80</f>
        <v>0</v>
      </c>
      <c r="M696" s="180">
        <f t="shared" si="20"/>
        <v>464380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3579444.98</v>
      </c>
      <c r="D698" s="180">
        <f>(D615/D612)*AG76</f>
        <v>26997.327804910637</v>
      </c>
      <c r="E698" s="180">
        <f>(E623/E612)*SUM(C698:D698)</f>
        <v>397176.43745545816</v>
      </c>
      <c r="F698" s="180">
        <f>(F624/F612)*AG64</f>
        <v>8737.9122694118014</v>
      </c>
      <c r="G698" s="180">
        <f>(G625/G612)*AG77</f>
        <v>0</v>
      </c>
      <c r="H698" s="180">
        <f>(H628/H612)*AG60</f>
        <v>109129.97240582352</v>
      </c>
      <c r="I698" s="180">
        <f>(I629/I612)*AG78</f>
        <v>46103.272437660162</v>
      </c>
      <c r="J698" s="180">
        <f>(J630/J612)*AG79</f>
        <v>21958.518248573335</v>
      </c>
      <c r="K698" s="180">
        <f>(K644/K612)*AG75</f>
        <v>570718.87239500263</v>
      </c>
      <c r="L698" s="180">
        <f>(L647/L612)*AG80</f>
        <v>127376.29889155547</v>
      </c>
      <c r="M698" s="180">
        <f t="shared" si="20"/>
        <v>1308199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104375.65</v>
      </c>
      <c r="D699" s="180">
        <f>(D615/D612)*AH76</f>
        <v>0</v>
      </c>
      <c r="E699" s="180">
        <f>(E623/E612)*SUM(C699:D699)</f>
        <v>11494.859833021988</v>
      </c>
      <c r="F699" s="180">
        <f>(F624/F612)*AH64</f>
        <v>69.820361665351797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1094.9603946930397</v>
      </c>
      <c r="K699" s="180">
        <f>(K644/K612)*AH75</f>
        <v>0</v>
      </c>
      <c r="L699" s="180">
        <f>(L647/L612)*AH80</f>
        <v>0</v>
      </c>
      <c r="M699" s="180">
        <f t="shared" si="20"/>
        <v>12660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57363.14080590041</v>
      </c>
      <c r="L700" s="180">
        <f>(L647/L612)*AI80</f>
        <v>0</v>
      </c>
      <c r="M700" s="180">
        <f t="shared" si="20"/>
        <v>57363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6764712.4900000002</v>
      </c>
      <c r="D701" s="180">
        <f>(D615/D612)*AJ76</f>
        <v>213418.62738035154</v>
      </c>
      <c r="E701" s="180">
        <f>(E623/E612)*SUM(C701:D701)</f>
        <v>768499.54075242893</v>
      </c>
      <c r="F701" s="180">
        <f>(F624/F612)*AJ64</f>
        <v>25508.331068025072</v>
      </c>
      <c r="G701" s="180">
        <f>(G625/G612)*AJ77</f>
        <v>0</v>
      </c>
      <c r="H701" s="180">
        <f>(H628/H612)*AJ60</f>
        <v>290579.08065089805</v>
      </c>
      <c r="I701" s="180">
        <f>(I629/I612)*AJ78</f>
        <v>180194.98087147417</v>
      </c>
      <c r="J701" s="180">
        <f>(J630/J612)*AJ79</f>
        <v>1742.8119615530884</v>
      </c>
      <c r="K701" s="180">
        <f>(K644/K612)*AJ75</f>
        <v>457480.39481021266</v>
      </c>
      <c r="L701" s="180">
        <f>(L647/L612)*AJ80</f>
        <v>77503.177770305236</v>
      </c>
      <c r="M701" s="180">
        <f t="shared" si="20"/>
        <v>2014927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65780.569999999992</v>
      </c>
      <c r="D702" s="180">
        <f>(D615/D612)*AK76</f>
        <v>2750.0383602517668</v>
      </c>
      <c r="E702" s="180">
        <f>(E623/E612)*SUM(C702:D702)</f>
        <v>7547.2558721581026</v>
      </c>
      <c r="F702" s="180">
        <f>(F624/F612)*AK64</f>
        <v>68.517840382172992</v>
      </c>
      <c r="G702" s="180">
        <f>(G625/G612)*AK77</f>
        <v>0</v>
      </c>
      <c r="H702" s="180">
        <f>(H628/H612)*AK60</f>
        <v>3681.0836566572543</v>
      </c>
      <c r="I702" s="180">
        <f>(I629/I612)*AK78</f>
        <v>0</v>
      </c>
      <c r="J702" s="180">
        <f>(J630/J612)*AK79</f>
        <v>0</v>
      </c>
      <c r="K702" s="180">
        <f>(K644/K612)*AK75</f>
        <v>10398.85104385599</v>
      </c>
      <c r="L702" s="180">
        <f>(L647/L612)*AK80</f>
        <v>0</v>
      </c>
      <c r="M702" s="180">
        <f t="shared" si="20"/>
        <v>24446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19450</v>
      </c>
      <c r="D703" s="180">
        <f>(D615/D612)*AL76</f>
        <v>1632.136587791699</v>
      </c>
      <c r="E703" s="180">
        <f>(E623/E612)*SUM(C703:D703)</f>
        <v>2321.7695416247948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3301.7171373524084</v>
      </c>
      <c r="L703" s="180">
        <f>(L647/L612)*AL80</f>
        <v>0</v>
      </c>
      <c r="M703" s="180">
        <f t="shared" si="20"/>
        <v>7256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33854162.459999993</v>
      </c>
      <c r="D715" s="180">
        <f>SUM(D616:D647)+SUM(D668:D713)</f>
        <v>753063.35000000009</v>
      </c>
      <c r="E715" s="180">
        <f>SUM(E624:E647)+SUM(E668:E713)</f>
        <v>3358480.5383427357</v>
      </c>
      <c r="F715" s="180">
        <f>SUM(F625:F648)+SUM(F668:F713)</f>
        <v>301156.12591435679</v>
      </c>
      <c r="G715" s="180">
        <f>SUM(G626:G647)+SUM(G668:G713)</f>
        <v>0</v>
      </c>
      <c r="H715" s="180">
        <f>SUM(H629:H647)+SUM(H668:H713)</f>
        <v>1336743.0558728897</v>
      </c>
      <c r="I715" s="180">
        <f>SUM(I630:I647)+SUM(I668:I713)</f>
        <v>840145.82865001471</v>
      </c>
      <c r="J715" s="180">
        <f>SUM(J631:J647)+SUM(J668:J713)</f>
        <v>173318.54347497455</v>
      </c>
      <c r="K715" s="180">
        <f>SUM(K668:K713)</f>
        <v>2952551.0824201778</v>
      </c>
      <c r="L715" s="180">
        <f>SUM(L668:L713)</f>
        <v>874082.92418079684</v>
      </c>
      <c r="M715" s="180">
        <f>SUM(M668:M713)</f>
        <v>9434633</v>
      </c>
      <c r="N715" s="198" t="s">
        <v>742</v>
      </c>
    </row>
    <row r="716" spans="1:15" ht="12.6" customHeight="1" x14ac:dyDescent="0.25">
      <c r="C716" s="180">
        <f>CE71</f>
        <v>33854162.460000001</v>
      </c>
      <c r="D716" s="180">
        <f>D615</f>
        <v>753063.35000000009</v>
      </c>
      <c r="E716" s="180">
        <f>E623</f>
        <v>3358480.5383427348</v>
      </c>
      <c r="F716" s="180">
        <f>F624</f>
        <v>301156.12591435667</v>
      </c>
      <c r="G716" s="180">
        <f>G625</f>
        <v>0</v>
      </c>
      <c r="H716" s="180">
        <f>H628</f>
        <v>1336743.0558728899</v>
      </c>
      <c r="I716" s="180">
        <f>I629</f>
        <v>840145.82865001494</v>
      </c>
      <c r="J716" s="180">
        <f>J630</f>
        <v>173318.54347497455</v>
      </c>
      <c r="K716" s="180">
        <f>K644</f>
        <v>2952551.0824201773</v>
      </c>
      <c r="L716" s="180">
        <f>L647</f>
        <v>874082.92418079672</v>
      </c>
      <c r="M716" s="180">
        <f>C648</f>
        <v>9434632.870000001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paperSize="17" scale="53" fitToHeight="1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0" transitionEvaluation="1" transitionEntry="1" codeName="Sheet10">
    <pageSetUpPr autoPageBreaks="0" fitToPage="1"/>
  </sheetPr>
  <dimension ref="A1:CF817"/>
  <sheetViews>
    <sheetView showGridLines="0" topLeftCell="A70" zoomScale="75" workbookViewId="0">
      <selection activeCell="J131" sqref="J13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5412939</v>
      </c>
      <c r="C47" s="184"/>
      <c r="D47" s="184"/>
      <c r="E47" s="184">
        <v>587633</v>
      </c>
      <c r="F47" s="184"/>
      <c r="G47" s="184"/>
      <c r="H47" s="184"/>
      <c r="I47" s="184"/>
      <c r="J47" s="184"/>
      <c r="K47" s="184">
        <v>598586</v>
      </c>
      <c r="L47" s="184"/>
      <c r="M47" s="184"/>
      <c r="N47" s="184">
        <v>147652</v>
      </c>
      <c r="O47" s="184">
        <v>79415</v>
      </c>
      <c r="P47" s="184">
        <v>149185</v>
      </c>
      <c r="Q47" s="184"/>
      <c r="R47" s="184">
        <v>58264</v>
      </c>
      <c r="S47" s="184"/>
      <c r="T47" s="184"/>
      <c r="U47" s="184">
        <v>189962</v>
      </c>
      <c r="V47" s="184">
        <v>0</v>
      </c>
      <c r="W47" s="184"/>
      <c r="X47" s="184"/>
      <c r="Y47" s="184">
        <v>154400</v>
      </c>
      <c r="Z47" s="184"/>
      <c r="AA47" s="184"/>
      <c r="AB47" s="184">
        <v>46334</v>
      </c>
      <c r="AC47" s="184"/>
      <c r="AD47" s="184"/>
      <c r="AE47" s="184">
        <v>210563</v>
      </c>
      <c r="AF47" s="184"/>
      <c r="AG47" s="184">
        <v>392209</v>
      </c>
      <c r="AH47" s="184"/>
      <c r="AI47" s="184"/>
      <c r="AJ47" s="184">
        <v>783700</v>
      </c>
      <c r="AK47" s="184">
        <v>3207</v>
      </c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>
        <v>258189</v>
      </c>
      <c r="AZ47" s="184"/>
      <c r="BA47" s="184">
        <v>34587</v>
      </c>
      <c r="BB47" s="184">
        <v>43157</v>
      </c>
      <c r="BC47" s="184"/>
      <c r="BD47" s="184">
        <v>55379</v>
      </c>
      <c r="BE47" s="184">
        <v>79811</v>
      </c>
      <c r="BF47" s="184">
        <v>176436</v>
      </c>
      <c r="BG47" s="184">
        <v>79292</v>
      </c>
      <c r="BH47" s="184"/>
      <c r="BI47" s="184"/>
      <c r="BJ47" s="184">
        <v>136115</v>
      </c>
      <c r="BK47" s="184">
        <v>198879</v>
      </c>
      <c r="BL47" s="184">
        <v>110913</v>
      </c>
      <c r="BM47" s="184"/>
      <c r="BN47" s="184">
        <v>185919</v>
      </c>
      <c r="BO47" s="184"/>
      <c r="BP47" s="184"/>
      <c r="BQ47" s="184"/>
      <c r="BR47" s="184">
        <v>56211</v>
      </c>
      <c r="BS47" s="184"/>
      <c r="BT47" s="184"/>
      <c r="BU47" s="184"/>
      <c r="BV47" s="184">
        <v>94114</v>
      </c>
      <c r="BW47" s="184"/>
      <c r="BX47" s="184">
        <v>38769</v>
      </c>
      <c r="BY47" s="184">
        <v>40485.42</v>
      </c>
      <c r="BZ47" s="184"/>
      <c r="CA47" s="184">
        <v>41002</v>
      </c>
      <c r="CB47" s="184"/>
      <c r="CC47" s="184">
        <v>382571</v>
      </c>
      <c r="CD47" s="195"/>
      <c r="CE47" s="195">
        <f>SUM(C47:CC47)</f>
        <v>5412939.4199999999</v>
      </c>
    </row>
    <row r="48" spans="1:83" ht="12.6" customHeight="1" x14ac:dyDescent="0.25">
      <c r="A48" s="175" t="s">
        <v>205</v>
      </c>
      <c r="B48" s="183">
        <v>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5412939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1593215</v>
      </c>
      <c r="C51" s="184">
        <v>0</v>
      </c>
      <c r="D51" s="184">
        <v>0</v>
      </c>
      <c r="E51" s="184">
        <v>50997</v>
      </c>
      <c r="F51" s="184">
        <v>0</v>
      </c>
      <c r="G51" s="184">
        <v>0</v>
      </c>
      <c r="H51" s="184"/>
      <c r="I51" s="184"/>
      <c r="J51" s="184"/>
      <c r="K51" s="184">
        <v>104326</v>
      </c>
      <c r="L51" s="184"/>
      <c r="M51" s="184"/>
      <c r="N51" s="184">
        <v>104273</v>
      </c>
      <c r="O51" s="184">
        <v>6620.88</v>
      </c>
      <c r="P51" s="184">
        <v>81383.759999999995</v>
      </c>
      <c r="Q51" s="184"/>
      <c r="R51" s="184">
        <v>4355.43</v>
      </c>
      <c r="S51" s="184">
        <v>271.58</v>
      </c>
      <c r="T51" s="184"/>
      <c r="U51" s="184">
        <v>61635.43</v>
      </c>
      <c r="V51" s="184">
        <v>430.4</v>
      </c>
      <c r="W51" s="184"/>
      <c r="X51" s="184"/>
      <c r="Y51" s="184">
        <v>171782.08</v>
      </c>
      <c r="Z51" s="184"/>
      <c r="AA51" s="184"/>
      <c r="AB51" s="184">
        <v>3156.8</v>
      </c>
      <c r="AC51" s="184"/>
      <c r="AD51" s="184"/>
      <c r="AE51" s="184">
        <v>5699.1</v>
      </c>
      <c r="AF51" s="184"/>
      <c r="AG51" s="184">
        <v>10265.15</v>
      </c>
      <c r="AH51" s="184"/>
      <c r="AI51" s="184"/>
      <c r="AJ51" s="184">
        <v>471476.12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3977.72</v>
      </c>
      <c r="AZ51" s="184"/>
      <c r="BA51" s="184">
        <v>1882.33</v>
      </c>
      <c r="BB51" s="184"/>
      <c r="BC51" s="184"/>
      <c r="BD51" s="184"/>
      <c r="BE51" s="184">
        <v>394350.59</v>
      </c>
      <c r="BF51" s="184"/>
      <c r="BG51" s="184">
        <v>103065.78</v>
      </c>
      <c r="BH51" s="184"/>
      <c r="BI51" s="184"/>
      <c r="BJ51" s="184"/>
      <c r="BK51" s="184">
        <v>6113.35</v>
      </c>
      <c r="BL51" s="184">
        <v>3329.6</v>
      </c>
      <c r="BM51" s="184"/>
      <c r="BN51" s="184"/>
      <c r="BO51" s="184"/>
      <c r="BP51" s="184"/>
      <c r="BQ51" s="184"/>
      <c r="BR51" s="184">
        <v>2653.36</v>
      </c>
      <c r="BS51" s="184"/>
      <c r="BT51" s="184"/>
      <c r="BU51" s="184"/>
      <c r="BV51" s="184">
        <v>1168.9000000000001</v>
      </c>
      <c r="BW51" s="184"/>
      <c r="BX51" s="184"/>
      <c r="BY51" s="184"/>
      <c r="BZ51" s="184"/>
      <c r="CA51" s="184"/>
      <c r="CB51" s="184"/>
      <c r="CC51" s="184">
        <v>1</v>
      </c>
      <c r="CD51" s="195"/>
      <c r="CE51" s="195">
        <f>SUM(C51:CD51)</f>
        <v>1593215.3600000003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1593215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1232</v>
      </c>
      <c r="F59" s="184"/>
      <c r="G59" s="184"/>
      <c r="H59" s="184"/>
      <c r="I59" s="184"/>
      <c r="J59" s="184">
        <v>112</v>
      </c>
      <c r="K59" s="184">
        <v>15493</v>
      </c>
      <c r="L59" s="184">
        <v>603</v>
      </c>
      <c r="M59" s="184"/>
      <c r="N59" s="184">
        <v>13725</v>
      </c>
      <c r="O59" s="184">
        <v>71</v>
      </c>
      <c r="P59" s="185">
        <v>22065</v>
      </c>
      <c r="Q59" s="185"/>
      <c r="R59" s="185">
        <v>43498</v>
      </c>
      <c r="S59" s="248"/>
      <c r="T59" s="248"/>
      <c r="U59" s="224">
        <v>79831</v>
      </c>
      <c r="V59" s="185">
        <v>1549</v>
      </c>
      <c r="W59" s="185">
        <v>531</v>
      </c>
      <c r="X59" s="185">
        <v>2166</v>
      </c>
      <c r="Y59" s="185">
        <f>7246+1586</f>
        <v>8832</v>
      </c>
      <c r="Z59" s="185"/>
      <c r="AA59" s="185"/>
      <c r="AB59" s="248"/>
      <c r="AC59" s="185"/>
      <c r="AD59" s="185"/>
      <c r="AE59" s="185">
        <v>37263</v>
      </c>
      <c r="AF59" s="185"/>
      <c r="AG59" s="185">
        <v>7570</v>
      </c>
      <c r="AH59" s="185"/>
      <c r="AI59" s="185"/>
      <c r="AJ59" s="185">
        <v>27613</v>
      </c>
      <c r="AK59" s="185"/>
      <c r="AL59" s="185"/>
      <c r="AM59" s="185"/>
      <c r="AN59" s="185"/>
      <c r="AO59" s="185">
        <v>6212.65</v>
      </c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53203</v>
      </c>
      <c r="AZ59" s="185">
        <v>26248</v>
      </c>
      <c r="BA59" s="248"/>
      <c r="BB59" s="248"/>
      <c r="BC59" s="248"/>
      <c r="BD59" s="248"/>
      <c r="BE59" s="185">
        <v>102593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27.98</v>
      </c>
      <c r="F60" s="223"/>
      <c r="G60" s="187"/>
      <c r="H60" s="187"/>
      <c r="I60" s="187"/>
      <c r="J60" s="223"/>
      <c r="K60" s="187">
        <f>36.64+3.24</f>
        <v>39.880000000000003</v>
      </c>
      <c r="L60" s="187"/>
      <c r="M60" s="187"/>
      <c r="N60" s="187">
        <f>9.87+1.47</f>
        <v>11.34</v>
      </c>
      <c r="O60" s="187">
        <v>2.65</v>
      </c>
      <c r="P60" s="221">
        <v>6.83</v>
      </c>
      <c r="Q60" s="221"/>
      <c r="R60" s="221">
        <v>1</v>
      </c>
      <c r="S60" s="221"/>
      <c r="T60" s="221"/>
      <c r="U60" s="221">
        <v>12.47</v>
      </c>
      <c r="V60" s="221"/>
      <c r="W60" s="221"/>
      <c r="X60" s="221"/>
      <c r="Y60" s="221">
        <f>7.04+1.49</f>
        <v>8.5299999999999994</v>
      </c>
      <c r="Z60" s="221"/>
      <c r="AA60" s="221"/>
      <c r="AB60" s="221">
        <v>1.85</v>
      </c>
      <c r="AC60" s="221"/>
      <c r="AD60" s="221"/>
      <c r="AE60" s="221">
        <v>11.74</v>
      </c>
      <c r="AF60" s="221"/>
      <c r="AG60" s="221">
        <f>13.43+4.55</f>
        <v>17.98</v>
      </c>
      <c r="AH60" s="221"/>
      <c r="AI60" s="221"/>
      <c r="AJ60" s="221">
        <f>34.17+8.9</f>
        <v>43.07</v>
      </c>
      <c r="AK60" s="221">
        <v>0.2</v>
      </c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f>12.26+5.74</f>
        <v>18</v>
      </c>
      <c r="AZ60" s="221"/>
      <c r="BA60" s="221">
        <v>2.66</v>
      </c>
      <c r="BB60" s="221">
        <v>2</v>
      </c>
      <c r="BC60" s="221"/>
      <c r="BD60" s="221">
        <v>3.63</v>
      </c>
      <c r="BE60" s="221">
        <f>5.71+0.02</f>
        <v>5.7299999999999995</v>
      </c>
      <c r="BF60" s="221">
        <f>12.44+0.81</f>
        <v>13.25</v>
      </c>
      <c r="BG60" s="221">
        <v>3.85</v>
      </c>
      <c r="BH60" s="221"/>
      <c r="BI60" s="221"/>
      <c r="BJ60" s="221">
        <v>6.41</v>
      </c>
      <c r="BK60" s="221">
        <v>12.76</v>
      </c>
      <c r="BL60" s="221">
        <v>7.52</v>
      </c>
      <c r="BM60" s="221"/>
      <c r="BN60" s="221">
        <f>2.7+1+1.49+1.45</f>
        <v>6.6400000000000006</v>
      </c>
      <c r="BO60" s="221"/>
      <c r="BP60" s="221"/>
      <c r="BQ60" s="221"/>
      <c r="BR60" s="221">
        <v>3.08</v>
      </c>
      <c r="BS60" s="221"/>
      <c r="BT60" s="221"/>
      <c r="BU60" s="221"/>
      <c r="BV60" s="221">
        <v>6.01</v>
      </c>
      <c r="BW60" s="221"/>
      <c r="BX60" s="221">
        <f>1+0.72</f>
        <v>1.72</v>
      </c>
      <c r="BY60" s="221">
        <f>0.66+1.01</f>
        <v>1.67</v>
      </c>
      <c r="BZ60" s="221"/>
      <c r="CA60" s="221">
        <f>1.95+0.22</f>
        <v>2.17</v>
      </c>
      <c r="CB60" s="221">
        <v>2.88</v>
      </c>
      <c r="CC60" s="221"/>
      <c r="CD60" s="249" t="s">
        <v>221</v>
      </c>
      <c r="CE60" s="251">
        <f t="shared" ref="CE60:CE70" si="0">SUM(C60:CD60)</f>
        <v>285.49999999999994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2178282</v>
      </c>
      <c r="F61" s="185"/>
      <c r="G61" s="184"/>
      <c r="H61" s="184"/>
      <c r="I61" s="185"/>
      <c r="J61" s="185"/>
      <c r="K61" s="185">
        <v>2239260</v>
      </c>
      <c r="L61" s="185"/>
      <c r="M61" s="184"/>
      <c r="N61" s="184">
        <v>443499</v>
      </c>
      <c r="O61" s="184">
        <v>318769</v>
      </c>
      <c r="P61" s="185">
        <v>573420</v>
      </c>
      <c r="Q61" s="185"/>
      <c r="R61" s="185">
        <v>368900</v>
      </c>
      <c r="S61" s="185">
        <v>0</v>
      </c>
      <c r="T61" s="185"/>
      <c r="U61" s="185">
        <v>608813</v>
      </c>
      <c r="V61" s="185"/>
      <c r="W61" s="185"/>
      <c r="X61" s="185"/>
      <c r="Y61" s="185">
        <v>583126</v>
      </c>
      <c r="Z61" s="185"/>
      <c r="AA61" s="185"/>
      <c r="AB61" s="185">
        <v>202682</v>
      </c>
      <c r="AC61" s="185"/>
      <c r="AD61" s="185"/>
      <c r="AE61" s="185">
        <v>728681</v>
      </c>
      <c r="AF61" s="185"/>
      <c r="AG61" s="185">
        <v>2188531</v>
      </c>
      <c r="AH61" s="185"/>
      <c r="AI61" s="185"/>
      <c r="AJ61" s="185">
        <v>3316618</v>
      </c>
      <c r="AK61" s="185">
        <v>8076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680505</v>
      </c>
      <c r="AZ61" s="185"/>
      <c r="BA61" s="185">
        <v>80776</v>
      </c>
      <c r="BB61" s="185">
        <v>174611</v>
      </c>
      <c r="BC61" s="185"/>
      <c r="BD61" s="185">
        <v>157949</v>
      </c>
      <c r="BE61" s="185">
        <v>325352</v>
      </c>
      <c r="BF61" s="185">
        <v>438778</v>
      </c>
      <c r="BG61" s="185">
        <v>279380</v>
      </c>
      <c r="BH61" s="185"/>
      <c r="BI61" s="185"/>
      <c r="BJ61" s="185">
        <v>540822</v>
      </c>
      <c r="BK61" s="185">
        <v>573099</v>
      </c>
      <c r="BL61" s="185">
        <v>288464</v>
      </c>
      <c r="BM61" s="185"/>
      <c r="BN61" s="185">
        <v>682312</v>
      </c>
      <c r="BO61" s="185"/>
      <c r="BP61" s="185"/>
      <c r="BQ61" s="185"/>
      <c r="BR61" s="185">
        <v>233385</v>
      </c>
      <c r="BS61" s="185"/>
      <c r="BT61" s="185"/>
      <c r="BU61" s="185"/>
      <c r="BV61" s="185">
        <v>238225</v>
      </c>
      <c r="BW61" s="185"/>
      <c r="BX61" s="185">
        <v>147761</v>
      </c>
      <c r="BY61" s="185">
        <v>218736</v>
      </c>
      <c r="BZ61" s="185"/>
      <c r="CA61" s="185">
        <v>152530</v>
      </c>
      <c r="CB61" s="185">
        <v>204847</v>
      </c>
      <c r="CC61" s="185">
        <v>22224</v>
      </c>
      <c r="CD61" s="249" t="s">
        <v>221</v>
      </c>
      <c r="CE61" s="195">
        <f t="shared" si="0"/>
        <v>19198413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587633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598586</v>
      </c>
      <c r="L62" s="195">
        <f t="shared" si="1"/>
        <v>0</v>
      </c>
      <c r="M62" s="195">
        <f t="shared" si="1"/>
        <v>0</v>
      </c>
      <c r="N62" s="195">
        <f t="shared" si="1"/>
        <v>147652</v>
      </c>
      <c r="O62" s="195">
        <f t="shared" si="1"/>
        <v>79415</v>
      </c>
      <c r="P62" s="195">
        <f t="shared" si="1"/>
        <v>149185</v>
      </c>
      <c r="Q62" s="195">
        <f t="shared" si="1"/>
        <v>0</v>
      </c>
      <c r="R62" s="195">
        <f t="shared" si="1"/>
        <v>58264</v>
      </c>
      <c r="S62" s="195">
        <f t="shared" si="1"/>
        <v>0</v>
      </c>
      <c r="T62" s="195">
        <f t="shared" si="1"/>
        <v>0</v>
      </c>
      <c r="U62" s="195">
        <f t="shared" si="1"/>
        <v>189962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154400</v>
      </c>
      <c r="Z62" s="195">
        <f t="shared" si="1"/>
        <v>0</v>
      </c>
      <c r="AA62" s="195">
        <f t="shared" si="1"/>
        <v>0</v>
      </c>
      <c r="AB62" s="195">
        <f t="shared" si="1"/>
        <v>46334</v>
      </c>
      <c r="AC62" s="195">
        <f t="shared" si="1"/>
        <v>0</v>
      </c>
      <c r="AD62" s="195">
        <f t="shared" si="1"/>
        <v>0</v>
      </c>
      <c r="AE62" s="195">
        <f t="shared" si="1"/>
        <v>210563</v>
      </c>
      <c r="AF62" s="195">
        <f t="shared" si="1"/>
        <v>0</v>
      </c>
      <c r="AG62" s="195">
        <f t="shared" si="1"/>
        <v>392209</v>
      </c>
      <c r="AH62" s="195">
        <f t="shared" si="1"/>
        <v>0</v>
      </c>
      <c r="AI62" s="195">
        <f t="shared" si="1"/>
        <v>0</v>
      </c>
      <c r="AJ62" s="195">
        <f t="shared" si="1"/>
        <v>783700</v>
      </c>
      <c r="AK62" s="195">
        <f t="shared" si="1"/>
        <v>3207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258189</v>
      </c>
      <c r="AZ62" s="195">
        <f>ROUND(AZ47+AZ48,0)</f>
        <v>0</v>
      </c>
      <c r="BA62" s="195">
        <f>ROUND(BA47+BA48,0)</f>
        <v>34587</v>
      </c>
      <c r="BB62" s="195">
        <f t="shared" si="1"/>
        <v>43157</v>
      </c>
      <c r="BC62" s="195">
        <f t="shared" si="1"/>
        <v>0</v>
      </c>
      <c r="BD62" s="195">
        <f t="shared" si="1"/>
        <v>55379</v>
      </c>
      <c r="BE62" s="195">
        <f t="shared" si="1"/>
        <v>79811</v>
      </c>
      <c r="BF62" s="195">
        <f t="shared" si="1"/>
        <v>176436</v>
      </c>
      <c r="BG62" s="195">
        <f t="shared" si="1"/>
        <v>79292</v>
      </c>
      <c r="BH62" s="195">
        <f t="shared" si="1"/>
        <v>0</v>
      </c>
      <c r="BI62" s="195">
        <f t="shared" si="1"/>
        <v>0</v>
      </c>
      <c r="BJ62" s="195">
        <f t="shared" si="1"/>
        <v>136115</v>
      </c>
      <c r="BK62" s="195">
        <f t="shared" si="1"/>
        <v>198879</v>
      </c>
      <c r="BL62" s="195">
        <f t="shared" si="1"/>
        <v>110913</v>
      </c>
      <c r="BM62" s="195">
        <f t="shared" si="1"/>
        <v>0</v>
      </c>
      <c r="BN62" s="195">
        <f t="shared" si="1"/>
        <v>185919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56211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94114</v>
      </c>
      <c r="BW62" s="195">
        <f t="shared" si="2"/>
        <v>0</v>
      </c>
      <c r="BX62" s="195">
        <f t="shared" si="2"/>
        <v>38769</v>
      </c>
      <c r="BY62" s="195">
        <f t="shared" si="2"/>
        <v>40485</v>
      </c>
      <c r="BZ62" s="195">
        <f t="shared" si="2"/>
        <v>0</v>
      </c>
      <c r="CA62" s="195">
        <f t="shared" si="2"/>
        <v>41002</v>
      </c>
      <c r="CB62" s="195">
        <f t="shared" si="2"/>
        <v>0</v>
      </c>
      <c r="CC62" s="195">
        <f t="shared" si="2"/>
        <v>382571</v>
      </c>
      <c r="CD62" s="249" t="s">
        <v>221</v>
      </c>
      <c r="CE62" s="195">
        <f t="shared" si="0"/>
        <v>5412939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>
        <v>5948</v>
      </c>
      <c r="L63" s="185"/>
      <c r="M63" s="184"/>
      <c r="N63" s="184">
        <v>629</v>
      </c>
      <c r="O63" s="184"/>
      <c r="P63" s="185"/>
      <c r="Q63" s="185"/>
      <c r="R63" s="185"/>
      <c r="S63" s="185"/>
      <c r="T63" s="185"/>
      <c r="U63" s="185">
        <v>6480</v>
      </c>
      <c r="V63" s="185"/>
      <c r="W63" s="185"/>
      <c r="X63" s="185"/>
      <c r="Y63" s="185">
        <v>117436</v>
      </c>
      <c r="Z63" s="185"/>
      <c r="AA63" s="185"/>
      <c r="AB63" s="185">
        <v>75960</v>
      </c>
      <c r="AC63" s="185"/>
      <c r="AD63" s="185"/>
      <c r="AE63" s="185">
        <v>45286</v>
      </c>
      <c r="AF63" s="185"/>
      <c r="AG63" s="185">
        <v>794202</v>
      </c>
      <c r="AH63" s="185"/>
      <c r="AI63" s="185"/>
      <c r="AJ63" s="185">
        <v>517177</v>
      </c>
      <c r="AK63" s="185">
        <v>20414</v>
      </c>
      <c r="AL63" s="185">
        <v>19638</v>
      </c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12705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56654</v>
      </c>
      <c r="BK63" s="185"/>
      <c r="BL63" s="185"/>
      <c r="BM63" s="185"/>
      <c r="BN63" s="185">
        <v>45110</v>
      </c>
      <c r="BO63" s="185"/>
      <c r="BP63" s="185"/>
      <c r="BQ63" s="185"/>
      <c r="BR63" s="185">
        <v>4704</v>
      </c>
      <c r="BS63" s="185"/>
      <c r="BT63" s="185"/>
      <c r="BU63" s="185"/>
      <c r="BV63" s="185"/>
      <c r="BW63" s="185"/>
      <c r="BX63" s="185"/>
      <c r="BY63" s="185">
        <v>28600</v>
      </c>
      <c r="BZ63" s="185"/>
      <c r="CA63" s="185"/>
      <c r="CB63" s="185"/>
      <c r="CC63" s="185"/>
      <c r="CD63" s="249" t="s">
        <v>221</v>
      </c>
      <c r="CE63" s="195">
        <f t="shared" si="0"/>
        <v>1750943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143071</v>
      </c>
      <c r="F64" s="185"/>
      <c r="G64" s="184"/>
      <c r="H64" s="184"/>
      <c r="I64" s="185"/>
      <c r="J64" s="185"/>
      <c r="K64" s="185">
        <v>176658</v>
      </c>
      <c r="L64" s="185"/>
      <c r="M64" s="184"/>
      <c r="N64" s="184">
        <v>13578</v>
      </c>
      <c r="O64" s="184">
        <v>24896</v>
      </c>
      <c r="P64" s="185">
        <v>177793</v>
      </c>
      <c r="Q64" s="185"/>
      <c r="R64" s="185"/>
      <c r="S64" s="185">
        <v>328420</v>
      </c>
      <c r="T64" s="185"/>
      <c r="U64" s="185">
        <v>523847</v>
      </c>
      <c r="V64" s="185"/>
      <c r="W64" s="185"/>
      <c r="X64" s="185">
        <v>12860</v>
      </c>
      <c r="Y64" s="185">
        <v>12641</v>
      </c>
      <c r="Z64" s="185"/>
      <c r="AA64" s="185"/>
      <c r="AB64" s="185">
        <v>801310</v>
      </c>
      <c r="AC64" s="185"/>
      <c r="AD64" s="185"/>
      <c r="AE64" s="185">
        <v>41497</v>
      </c>
      <c r="AF64" s="185"/>
      <c r="AG64" s="185">
        <v>77305</v>
      </c>
      <c r="AH64" s="185"/>
      <c r="AI64" s="185"/>
      <c r="AJ64" s="185">
        <v>258706</v>
      </c>
      <c r="AK64" s="185"/>
      <c r="AL64" s="185">
        <v>264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406254</v>
      </c>
      <c r="AZ64" s="185"/>
      <c r="BA64" s="185">
        <v>18174</v>
      </c>
      <c r="BB64" s="185">
        <v>2126</v>
      </c>
      <c r="BC64" s="185"/>
      <c r="BD64" s="185">
        <v>6619</v>
      </c>
      <c r="BE64" s="185">
        <v>17814</v>
      </c>
      <c r="BF64" s="185">
        <v>47900</v>
      </c>
      <c r="BG64" s="185">
        <v>16585</v>
      </c>
      <c r="BH64" s="185"/>
      <c r="BI64" s="185"/>
      <c r="BJ64" s="185">
        <v>5133</v>
      </c>
      <c r="BK64" s="185">
        <v>55623</v>
      </c>
      <c r="BL64" s="185">
        <v>6302</v>
      </c>
      <c r="BM64" s="185"/>
      <c r="BN64" s="185">
        <v>6019</v>
      </c>
      <c r="BO64" s="185"/>
      <c r="BP64" s="185"/>
      <c r="BQ64" s="185"/>
      <c r="BR64" s="185">
        <v>4438</v>
      </c>
      <c r="BS64" s="185"/>
      <c r="BT64" s="185"/>
      <c r="BU64" s="185"/>
      <c r="BV64" s="185">
        <v>3973</v>
      </c>
      <c r="BW64" s="185"/>
      <c r="BX64" s="185">
        <v>7256</v>
      </c>
      <c r="BY64" s="185">
        <v>1316</v>
      </c>
      <c r="BZ64" s="185"/>
      <c r="CA64" s="185">
        <v>2667</v>
      </c>
      <c r="CB64" s="185"/>
      <c r="CC64" s="185">
        <v>4731</v>
      </c>
      <c r="CD64" s="249" t="s">
        <v>221</v>
      </c>
      <c r="CE64" s="195">
        <f t="shared" si="0"/>
        <v>3205776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>
        <v>2794</v>
      </c>
      <c r="F65" s="184"/>
      <c r="G65" s="184"/>
      <c r="H65" s="184"/>
      <c r="I65" s="185"/>
      <c r="J65" s="184"/>
      <c r="K65" s="185">
        <v>27722</v>
      </c>
      <c r="L65" s="185"/>
      <c r="M65" s="184"/>
      <c r="N65" s="184"/>
      <c r="O65" s="184"/>
      <c r="P65" s="185"/>
      <c r="Q65" s="185"/>
      <c r="R65" s="185">
        <v>1076</v>
      </c>
      <c r="S65" s="185"/>
      <c r="T65" s="185"/>
      <c r="U65" s="185"/>
      <c r="V65" s="185"/>
      <c r="W65" s="185">
        <v>811</v>
      </c>
      <c r="X65" s="185"/>
      <c r="Y65" s="185"/>
      <c r="Z65" s="185"/>
      <c r="AA65" s="185"/>
      <c r="AB65" s="185">
        <v>10126</v>
      </c>
      <c r="AC65" s="185"/>
      <c r="AD65" s="185"/>
      <c r="AE65" s="185">
        <v>0</v>
      </c>
      <c r="AF65" s="185"/>
      <c r="AG65" s="185">
        <v>778</v>
      </c>
      <c r="AH65" s="185"/>
      <c r="AI65" s="185"/>
      <c r="AJ65" s="185">
        <v>61756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3569</v>
      </c>
      <c r="AZ65" s="185"/>
      <c r="BA65" s="185"/>
      <c r="BB65" s="185"/>
      <c r="BC65" s="185"/>
      <c r="BD65" s="185"/>
      <c r="BE65" s="185">
        <v>440807</v>
      </c>
      <c r="BF65" s="185"/>
      <c r="BG65" s="185">
        <v>45494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540</v>
      </c>
      <c r="BZ65" s="185"/>
      <c r="CA65" s="185"/>
      <c r="CB65" s="185">
        <v>540</v>
      </c>
      <c r="CC65" s="185"/>
      <c r="CD65" s="249" t="s">
        <v>221</v>
      </c>
      <c r="CE65" s="195">
        <f t="shared" si="0"/>
        <v>596013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151408</v>
      </c>
      <c r="F66" s="184"/>
      <c r="G66" s="184"/>
      <c r="H66" s="184"/>
      <c r="I66" s="184"/>
      <c r="J66" s="184"/>
      <c r="K66" s="185">
        <v>72610</v>
      </c>
      <c r="L66" s="185"/>
      <c r="M66" s="184"/>
      <c r="N66" s="184">
        <v>2240</v>
      </c>
      <c r="O66" s="185">
        <v>3053</v>
      </c>
      <c r="P66" s="185">
        <v>63369</v>
      </c>
      <c r="Q66" s="185"/>
      <c r="R66" s="185"/>
      <c r="S66" s="184"/>
      <c r="T66" s="184"/>
      <c r="U66" s="185">
        <v>299685</v>
      </c>
      <c r="V66" s="185"/>
      <c r="W66" s="185">
        <v>208724</v>
      </c>
      <c r="X66" s="185">
        <v>69583</v>
      </c>
      <c r="Y66" s="185">
        <v>160727</v>
      </c>
      <c r="Z66" s="185"/>
      <c r="AA66" s="185"/>
      <c r="AB66" s="185">
        <v>5566</v>
      </c>
      <c r="AC66" s="185"/>
      <c r="AD66" s="185"/>
      <c r="AE66" s="185">
        <v>20637</v>
      </c>
      <c r="AF66" s="185"/>
      <c r="AG66" s="185">
        <v>22264</v>
      </c>
      <c r="AH66" s="185"/>
      <c r="AI66" s="185"/>
      <c r="AJ66" s="185">
        <v>173643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16831</v>
      </c>
      <c r="AZ66" s="185"/>
      <c r="BA66" s="185"/>
      <c r="BB66" s="185">
        <v>933</v>
      </c>
      <c r="BC66" s="185"/>
      <c r="BD66" s="185">
        <v>988</v>
      </c>
      <c r="BE66" s="185">
        <v>336428</v>
      </c>
      <c r="BF66" s="185">
        <v>124</v>
      </c>
      <c r="BG66" s="185">
        <v>405202</v>
      </c>
      <c r="BH66" s="185"/>
      <c r="BI66" s="185"/>
      <c r="BJ66" s="185">
        <v>10255</v>
      </c>
      <c r="BK66" s="185">
        <v>60667</v>
      </c>
      <c r="BL66" s="185">
        <v>29638</v>
      </c>
      <c r="BM66" s="185"/>
      <c r="BN66" s="185">
        <v>112598</v>
      </c>
      <c r="BO66" s="185"/>
      <c r="BP66" s="185"/>
      <c r="BQ66" s="185"/>
      <c r="BR66" s="185">
        <v>9920</v>
      </c>
      <c r="BS66" s="185"/>
      <c r="BT66" s="185"/>
      <c r="BU66" s="185"/>
      <c r="BV66" s="185">
        <v>134459</v>
      </c>
      <c r="BW66" s="185"/>
      <c r="BX66" s="185">
        <v>6378</v>
      </c>
      <c r="BY66" s="185"/>
      <c r="BZ66" s="185"/>
      <c r="CA66" s="185">
        <v>12927</v>
      </c>
      <c r="CB66" s="185"/>
      <c r="CC66" s="185">
        <v>100</v>
      </c>
      <c r="CD66" s="249" t="s">
        <v>221</v>
      </c>
      <c r="CE66" s="195">
        <f t="shared" si="0"/>
        <v>2390957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50997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104326</v>
      </c>
      <c r="L67" s="195">
        <f t="shared" si="3"/>
        <v>0</v>
      </c>
      <c r="M67" s="195">
        <f t="shared" si="3"/>
        <v>0</v>
      </c>
      <c r="N67" s="195">
        <f t="shared" si="3"/>
        <v>104273</v>
      </c>
      <c r="O67" s="195">
        <f t="shared" si="3"/>
        <v>6621</v>
      </c>
      <c r="P67" s="195">
        <f t="shared" si="3"/>
        <v>81384</v>
      </c>
      <c r="Q67" s="195">
        <f t="shared" si="3"/>
        <v>0</v>
      </c>
      <c r="R67" s="195">
        <f t="shared" si="3"/>
        <v>4355</v>
      </c>
      <c r="S67" s="195">
        <f t="shared" si="3"/>
        <v>272</v>
      </c>
      <c r="T67" s="195">
        <f t="shared" si="3"/>
        <v>0</v>
      </c>
      <c r="U67" s="195">
        <f t="shared" si="3"/>
        <v>61635</v>
      </c>
      <c r="V67" s="195">
        <f t="shared" si="3"/>
        <v>430</v>
      </c>
      <c r="W67" s="195">
        <f t="shared" si="3"/>
        <v>0</v>
      </c>
      <c r="X67" s="195">
        <f t="shared" si="3"/>
        <v>0</v>
      </c>
      <c r="Y67" s="195">
        <f t="shared" si="3"/>
        <v>171782</v>
      </c>
      <c r="Z67" s="195">
        <f t="shared" si="3"/>
        <v>0</v>
      </c>
      <c r="AA67" s="195">
        <f t="shared" si="3"/>
        <v>0</v>
      </c>
      <c r="AB67" s="195">
        <f t="shared" si="3"/>
        <v>3157</v>
      </c>
      <c r="AC67" s="195">
        <f t="shared" si="3"/>
        <v>0</v>
      </c>
      <c r="AD67" s="195">
        <f t="shared" si="3"/>
        <v>0</v>
      </c>
      <c r="AE67" s="195">
        <f t="shared" si="3"/>
        <v>5699</v>
      </c>
      <c r="AF67" s="195">
        <f t="shared" si="3"/>
        <v>0</v>
      </c>
      <c r="AG67" s="195">
        <f t="shared" si="3"/>
        <v>10265</v>
      </c>
      <c r="AH67" s="195">
        <f t="shared" si="3"/>
        <v>0</v>
      </c>
      <c r="AI67" s="195">
        <f t="shared" si="3"/>
        <v>0</v>
      </c>
      <c r="AJ67" s="195">
        <f t="shared" si="3"/>
        <v>471476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3978</v>
      </c>
      <c r="AZ67" s="195">
        <f>ROUND(AZ51+AZ52,0)</f>
        <v>0</v>
      </c>
      <c r="BA67" s="195">
        <f>ROUND(BA51+BA52,0)</f>
        <v>1882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394351</v>
      </c>
      <c r="BF67" s="195">
        <f t="shared" si="3"/>
        <v>0</v>
      </c>
      <c r="BG67" s="195">
        <f t="shared" si="3"/>
        <v>103066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6113</v>
      </c>
      <c r="BL67" s="195">
        <f t="shared" si="3"/>
        <v>3330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2653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1169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</v>
      </c>
      <c r="CD67" s="249" t="s">
        <v>221</v>
      </c>
      <c r="CE67" s="195">
        <f t="shared" si="0"/>
        <v>1593215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7280</v>
      </c>
      <c r="F68" s="184"/>
      <c r="G68" s="184"/>
      <c r="H68" s="184"/>
      <c r="I68" s="184"/>
      <c r="J68" s="184"/>
      <c r="K68" s="185">
        <v>6571</v>
      </c>
      <c r="L68" s="185"/>
      <c r="M68" s="184"/>
      <c r="N68" s="184"/>
      <c r="O68" s="184"/>
      <c r="P68" s="185"/>
      <c r="Q68" s="185"/>
      <c r="R68" s="185">
        <v>0</v>
      </c>
      <c r="S68" s="185">
        <v>2208</v>
      </c>
      <c r="T68" s="185"/>
      <c r="U68" s="185"/>
      <c r="V68" s="185"/>
      <c r="W68" s="185"/>
      <c r="X68" s="185"/>
      <c r="Y68" s="185"/>
      <c r="Z68" s="185"/>
      <c r="AA68" s="185"/>
      <c r="AB68" s="185">
        <v>49869</v>
      </c>
      <c r="AC68" s="185"/>
      <c r="AD68" s="185"/>
      <c r="AE68" s="185">
        <v>0</v>
      </c>
      <c r="AF68" s="185"/>
      <c r="AG68" s="185">
        <v>0</v>
      </c>
      <c r="AH68" s="185"/>
      <c r="AI68" s="185"/>
      <c r="AJ68" s="185">
        <v>14072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17516</v>
      </c>
      <c r="BF68" s="185"/>
      <c r="BG68" s="185">
        <v>945</v>
      </c>
      <c r="BH68" s="185"/>
      <c r="BI68" s="185"/>
      <c r="BJ68" s="185"/>
      <c r="BK68" s="185">
        <v>2565</v>
      </c>
      <c r="BL68" s="185"/>
      <c r="BM68" s="185"/>
      <c r="BN68" s="185">
        <v>5241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106267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9782</v>
      </c>
      <c r="F69" s="185"/>
      <c r="G69" s="184"/>
      <c r="H69" s="184"/>
      <c r="I69" s="185"/>
      <c r="J69" s="185"/>
      <c r="K69" s="185">
        <v>4696</v>
      </c>
      <c r="L69" s="185"/>
      <c r="M69" s="184"/>
      <c r="N69" s="184">
        <v>2788</v>
      </c>
      <c r="O69" s="184">
        <v>2663</v>
      </c>
      <c r="P69" s="185">
        <v>3129</v>
      </c>
      <c r="Q69" s="185"/>
      <c r="R69" s="224">
        <v>8133</v>
      </c>
      <c r="S69" s="185">
        <v>8914</v>
      </c>
      <c r="T69" s="184"/>
      <c r="U69" s="185">
        <v>4828</v>
      </c>
      <c r="V69" s="185"/>
      <c r="W69" s="184"/>
      <c r="X69" s="185"/>
      <c r="Y69" s="185">
        <v>4462</v>
      </c>
      <c r="Z69" s="185"/>
      <c r="AA69" s="185"/>
      <c r="AB69" s="185">
        <v>499</v>
      </c>
      <c r="AC69" s="185"/>
      <c r="AD69" s="185"/>
      <c r="AE69" s="185">
        <v>14087</v>
      </c>
      <c r="AF69" s="185"/>
      <c r="AG69" s="185">
        <v>16355</v>
      </c>
      <c r="AH69" s="185"/>
      <c r="AI69" s="185"/>
      <c r="AJ69" s="185">
        <v>71728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1701</v>
      </c>
      <c r="AZ69" s="185"/>
      <c r="BA69" s="185"/>
      <c r="BB69" s="185">
        <v>517</v>
      </c>
      <c r="BC69" s="185"/>
      <c r="BD69" s="185">
        <v>4752</v>
      </c>
      <c r="BE69" s="185">
        <v>541</v>
      </c>
      <c r="BF69" s="185"/>
      <c r="BG69" s="185">
        <v>2208</v>
      </c>
      <c r="BH69" s="224"/>
      <c r="BI69" s="185"/>
      <c r="BJ69" s="185">
        <v>11424</v>
      </c>
      <c r="BK69" s="185">
        <v>3484</v>
      </c>
      <c r="BL69" s="185">
        <v>324</v>
      </c>
      <c r="BM69" s="185"/>
      <c r="BN69" s="185">
        <v>194381</v>
      </c>
      <c r="BO69" s="185"/>
      <c r="BP69" s="185"/>
      <c r="BQ69" s="185"/>
      <c r="BR69" s="185">
        <v>6687</v>
      </c>
      <c r="BS69" s="185"/>
      <c r="BT69" s="185"/>
      <c r="BU69" s="185"/>
      <c r="BV69" s="185">
        <v>7325</v>
      </c>
      <c r="BW69" s="185"/>
      <c r="BX69" s="185">
        <v>5419</v>
      </c>
      <c r="BY69" s="185">
        <v>4742</v>
      </c>
      <c r="BZ69" s="185"/>
      <c r="CA69" s="185">
        <v>63418</v>
      </c>
      <c r="CB69" s="185">
        <v>3000</v>
      </c>
      <c r="CC69" s="185"/>
      <c r="CD69" s="188"/>
      <c r="CE69" s="195">
        <f t="shared" si="0"/>
        <v>461987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>
        <v>0</v>
      </c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3131247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3236377</v>
      </c>
      <c r="L71" s="195">
        <f t="shared" si="5"/>
        <v>0</v>
      </c>
      <c r="M71" s="195">
        <f t="shared" si="5"/>
        <v>0</v>
      </c>
      <c r="N71" s="195">
        <f t="shared" si="5"/>
        <v>714659</v>
      </c>
      <c r="O71" s="195">
        <f t="shared" si="5"/>
        <v>435417</v>
      </c>
      <c r="P71" s="195">
        <f t="shared" si="5"/>
        <v>1048280</v>
      </c>
      <c r="Q71" s="195">
        <f t="shared" si="5"/>
        <v>0</v>
      </c>
      <c r="R71" s="195">
        <f t="shared" si="5"/>
        <v>440728</v>
      </c>
      <c r="S71" s="195">
        <f t="shared" si="5"/>
        <v>339814</v>
      </c>
      <c r="T71" s="195">
        <f t="shared" si="5"/>
        <v>0</v>
      </c>
      <c r="U71" s="195">
        <f t="shared" si="5"/>
        <v>1695250</v>
      </c>
      <c r="V71" s="195">
        <f t="shared" si="5"/>
        <v>430</v>
      </c>
      <c r="W71" s="195">
        <f t="shared" si="5"/>
        <v>209535</v>
      </c>
      <c r="X71" s="195">
        <f t="shared" si="5"/>
        <v>82443</v>
      </c>
      <c r="Y71" s="195">
        <f t="shared" si="5"/>
        <v>1204574</v>
      </c>
      <c r="Z71" s="195">
        <f t="shared" si="5"/>
        <v>0</v>
      </c>
      <c r="AA71" s="195">
        <f t="shared" si="5"/>
        <v>0</v>
      </c>
      <c r="AB71" s="195">
        <f t="shared" si="5"/>
        <v>1195503</v>
      </c>
      <c r="AC71" s="195">
        <f t="shared" si="5"/>
        <v>0</v>
      </c>
      <c r="AD71" s="195">
        <f t="shared" si="5"/>
        <v>0</v>
      </c>
      <c r="AE71" s="195">
        <f t="shared" si="5"/>
        <v>1066450</v>
      </c>
      <c r="AF71" s="195">
        <f t="shared" si="5"/>
        <v>0</v>
      </c>
      <c r="AG71" s="195">
        <f t="shared" si="5"/>
        <v>3501909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5668876</v>
      </c>
      <c r="AK71" s="195">
        <f t="shared" si="6"/>
        <v>31697</v>
      </c>
      <c r="AL71" s="195">
        <f t="shared" si="6"/>
        <v>19902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1383732</v>
      </c>
      <c r="AZ71" s="195">
        <f t="shared" si="6"/>
        <v>0</v>
      </c>
      <c r="BA71" s="195">
        <f t="shared" si="6"/>
        <v>135419</v>
      </c>
      <c r="BB71" s="195">
        <f t="shared" si="6"/>
        <v>221344</v>
      </c>
      <c r="BC71" s="195">
        <f t="shared" si="6"/>
        <v>0</v>
      </c>
      <c r="BD71" s="195">
        <f t="shared" si="6"/>
        <v>225687</v>
      </c>
      <c r="BE71" s="195">
        <f t="shared" si="6"/>
        <v>1612620</v>
      </c>
      <c r="BF71" s="195">
        <f t="shared" si="6"/>
        <v>663238</v>
      </c>
      <c r="BG71" s="195">
        <f t="shared" si="6"/>
        <v>932172</v>
      </c>
      <c r="BH71" s="195">
        <f t="shared" si="6"/>
        <v>0</v>
      </c>
      <c r="BI71" s="195">
        <f t="shared" si="6"/>
        <v>0</v>
      </c>
      <c r="BJ71" s="195">
        <f t="shared" si="6"/>
        <v>760403</v>
      </c>
      <c r="BK71" s="195">
        <f t="shared" si="6"/>
        <v>900430</v>
      </c>
      <c r="BL71" s="195">
        <f t="shared" si="6"/>
        <v>438971</v>
      </c>
      <c r="BM71" s="195">
        <f t="shared" si="6"/>
        <v>0</v>
      </c>
      <c r="BN71" s="195">
        <f t="shared" si="6"/>
        <v>1231580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317998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479265</v>
      </c>
      <c r="BW71" s="195">
        <f t="shared" si="7"/>
        <v>0</v>
      </c>
      <c r="BX71" s="195">
        <f t="shared" si="7"/>
        <v>205583</v>
      </c>
      <c r="BY71" s="195">
        <f t="shared" si="7"/>
        <v>294419</v>
      </c>
      <c r="BZ71" s="195">
        <f t="shared" si="7"/>
        <v>0</v>
      </c>
      <c r="CA71" s="195">
        <f t="shared" si="7"/>
        <v>272544</v>
      </c>
      <c r="CB71" s="195">
        <f t="shared" si="7"/>
        <v>208387</v>
      </c>
      <c r="CC71" s="195">
        <f t="shared" si="7"/>
        <v>409627</v>
      </c>
      <c r="CD71" s="245">
        <f>CD69-CD70</f>
        <v>0</v>
      </c>
      <c r="CE71" s="195">
        <f>SUM(CE61:CE69)-CE70</f>
        <v>34716510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2773568</v>
      </c>
      <c r="F73" s="185"/>
      <c r="G73" s="184"/>
      <c r="H73" s="184"/>
      <c r="I73" s="185"/>
      <c r="J73" s="185">
        <v>459595</v>
      </c>
      <c r="K73" s="185">
        <v>4111284.79</v>
      </c>
      <c r="L73" s="185">
        <v>1020232</v>
      </c>
      <c r="M73" s="184"/>
      <c r="N73" s="184">
        <f>1479001.39+2250</f>
        <v>1481251.39</v>
      </c>
      <c r="O73" s="184">
        <v>605131</v>
      </c>
      <c r="P73" s="185">
        <v>303672</v>
      </c>
      <c r="Q73" s="185">
        <v>20320</v>
      </c>
      <c r="R73" s="185">
        <v>338226</v>
      </c>
      <c r="S73" s="185">
        <v>184574</v>
      </c>
      <c r="T73" s="185">
        <v>224064</v>
      </c>
      <c r="U73" s="185">
        <v>559753</v>
      </c>
      <c r="V73" s="185">
        <v>13700</v>
      </c>
      <c r="W73" s="185">
        <v>34291</v>
      </c>
      <c r="X73" s="185">
        <v>109208</v>
      </c>
      <c r="Y73" s="185">
        <v>67821.789999999994</v>
      </c>
      <c r="Z73" s="185"/>
      <c r="AA73" s="185"/>
      <c r="AB73" s="185">
        <v>841457</v>
      </c>
      <c r="AC73" s="185"/>
      <c r="AD73" s="185"/>
      <c r="AE73" s="185">
        <v>234220.24</v>
      </c>
      <c r="AF73" s="185"/>
      <c r="AG73" s="185">
        <v>186586</v>
      </c>
      <c r="AH73" s="185"/>
      <c r="AI73" s="185">
        <v>71632</v>
      </c>
      <c r="AJ73" s="185">
        <v>1030</v>
      </c>
      <c r="AK73" s="185">
        <v>45022.1</v>
      </c>
      <c r="AL73" s="185">
        <v>3926.03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13690565.339999998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-50038</v>
      </c>
      <c r="F74" s="185"/>
      <c r="G74" s="184"/>
      <c r="H74" s="184"/>
      <c r="I74" s="184"/>
      <c r="J74" s="185">
        <v>520</v>
      </c>
      <c r="K74" s="185"/>
      <c r="L74" s="185"/>
      <c r="M74" s="184"/>
      <c r="N74" s="184"/>
      <c r="O74" s="184">
        <v>144200</v>
      </c>
      <c r="P74" s="185">
        <v>3034965</v>
      </c>
      <c r="Q74" s="185">
        <v>255672</v>
      </c>
      <c r="R74" s="185">
        <v>1451758</v>
      </c>
      <c r="S74" s="185">
        <v>812714</v>
      </c>
      <c r="T74" s="185">
        <v>295296</v>
      </c>
      <c r="U74" s="185">
        <v>4913073</v>
      </c>
      <c r="V74" s="185">
        <v>244270</v>
      </c>
      <c r="W74" s="185">
        <v>1194102</v>
      </c>
      <c r="X74" s="185">
        <v>2408506</v>
      </c>
      <c r="Y74" s="185">
        <v>2123166</v>
      </c>
      <c r="Z74" s="185"/>
      <c r="AA74" s="185"/>
      <c r="AB74" s="185">
        <v>2079081.99</v>
      </c>
      <c r="AC74" s="185"/>
      <c r="AD74" s="185"/>
      <c r="AE74" s="185">
        <v>2751774</v>
      </c>
      <c r="AF74" s="185"/>
      <c r="AG74" s="185">
        <v>8585748</v>
      </c>
      <c r="AH74" s="185"/>
      <c r="AI74" s="185">
        <v>968987</v>
      </c>
      <c r="AJ74" s="185">
        <v>8248656</v>
      </c>
      <c r="AK74" s="185">
        <v>324</v>
      </c>
      <c r="AL74" s="185">
        <v>55212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39517986.989999995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2723530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460115</v>
      </c>
      <c r="K75" s="195">
        <f t="shared" si="9"/>
        <v>4111284.79</v>
      </c>
      <c r="L75" s="195">
        <f t="shared" si="9"/>
        <v>1020232</v>
      </c>
      <c r="M75" s="195">
        <f t="shared" si="9"/>
        <v>0</v>
      </c>
      <c r="N75" s="195">
        <f t="shared" si="9"/>
        <v>1481251.39</v>
      </c>
      <c r="O75" s="195">
        <f t="shared" si="9"/>
        <v>749331</v>
      </c>
      <c r="P75" s="195">
        <f t="shared" si="9"/>
        <v>3338637</v>
      </c>
      <c r="Q75" s="195">
        <f t="shared" si="9"/>
        <v>275992</v>
      </c>
      <c r="R75" s="195">
        <f t="shared" si="9"/>
        <v>1789984</v>
      </c>
      <c r="S75" s="195">
        <f t="shared" si="9"/>
        <v>997288</v>
      </c>
      <c r="T75" s="195">
        <f t="shared" si="9"/>
        <v>519360</v>
      </c>
      <c r="U75" s="195">
        <f t="shared" si="9"/>
        <v>5472826</v>
      </c>
      <c r="V75" s="195">
        <f t="shared" si="9"/>
        <v>257970</v>
      </c>
      <c r="W75" s="195">
        <f t="shared" si="9"/>
        <v>1228393</v>
      </c>
      <c r="X75" s="195">
        <f t="shared" si="9"/>
        <v>2517714</v>
      </c>
      <c r="Y75" s="195">
        <f t="shared" si="9"/>
        <v>2190987.79</v>
      </c>
      <c r="Z75" s="195">
        <f t="shared" si="9"/>
        <v>0</v>
      </c>
      <c r="AA75" s="195">
        <f t="shared" si="9"/>
        <v>0</v>
      </c>
      <c r="AB75" s="195">
        <f t="shared" si="9"/>
        <v>2920538.99</v>
      </c>
      <c r="AC75" s="195">
        <f t="shared" si="9"/>
        <v>0</v>
      </c>
      <c r="AD75" s="195">
        <f t="shared" si="9"/>
        <v>0</v>
      </c>
      <c r="AE75" s="195">
        <f t="shared" si="9"/>
        <v>2985994.2400000002</v>
      </c>
      <c r="AF75" s="195">
        <f t="shared" si="9"/>
        <v>0</v>
      </c>
      <c r="AG75" s="195">
        <f t="shared" si="9"/>
        <v>8772334</v>
      </c>
      <c r="AH75" s="195">
        <f t="shared" si="9"/>
        <v>0</v>
      </c>
      <c r="AI75" s="195">
        <f t="shared" si="9"/>
        <v>1040619</v>
      </c>
      <c r="AJ75" s="195">
        <f t="shared" si="9"/>
        <v>8249686</v>
      </c>
      <c r="AK75" s="195">
        <f t="shared" si="9"/>
        <v>45346.1</v>
      </c>
      <c r="AL75" s="195">
        <f t="shared" si="9"/>
        <v>59138.03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53208552.330000006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4665</v>
      </c>
      <c r="F76" s="185"/>
      <c r="G76" s="184"/>
      <c r="H76" s="184"/>
      <c r="I76" s="185"/>
      <c r="J76" s="185"/>
      <c r="K76" s="185">
        <v>25296</v>
      </c>
      <c r="L76" s="185"/>
      <c r="M76" s="185"/>
      <c r="N76" s="185"/>
      <c r="O76" s="185">
        <v>1132</v>
      </c>
      <c r="P76" s="185">
        <v>4940</v>
      </c>
      <c r="Q76" s="185"/>
      <c r="R76" s="185">
        <v>620</v>
      </c>
      <c r="S76" s="185"/>
      <c r="T76" s="185"/>
      <c r="U76" s="185">
        <v>1661</v>
      </c>
      <c r="V76" s="185"/>
      <c r="W76" s="185"/>
      <c r="X76" s="185"/>
      <c r="Y76" s="185">
        <v>2217</v>
      </c>
      <c r="Z76" s="185"/>
      <c r="AA76" s="185"/>
      <c r="AB76" s="185">
        <v>330</v>
      </c>
      <c r="AC76" s="185"/>
      <c r="AD76" s="185"/>
      <c r="AE76" s="185">
        <v>4660</v>
      </c>
      <c r="AF76" s="185"/>
      <c r="AG76" s="185">
        <v>3815</v>
      </c>
      <c r="AH76" s="185"/>
      <c r="AI76" s="185"/>
      <c r="AJ76" s="185">
        <v>19268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2735</v>
      </c>
      <c r="AZ76" s="185"/>
      <c r="BA76" s="185">
        <v>695</v>
      </c>
      <c r="BB76" s="185">
        <v>217</v>
      </c>
      <c r="BC76" s="185"/>
      <c r="BD76" s="185">
        <v>1186</v>
      </c>
      <c r="BE76" s="185">
        <v>15962</v>
      </c>
      <c r="BF76" s="185">
        <v>650</v>
      </c>
      <c r="BG76" s="185">
        <v>992</v>
      </c>
      <c r="BH76" s="185"/>
      <c r="BI76" s="185"/>
      <c r="BJ76" s="185">
        <v>1571</v>
      </c>
      <c r="BK76" s="185">
        <v>3328</v>
      </c>
      <c r="BL76" s="185">
        <v>948</v>
      </c>
      <c r="BM76" s="185"/>
      <c r="BN76" s="185">
        <v>2521</v>
      </c>
      <c r="BO76" s="185"/>
      <c r="BP76" s="185"/>
      <c r="BQ76" s="185"/>
      <c r="BR76" s="185">
        <v>229</v>
      </c>
      <c r="BS76" s="185"/>
      <c r="BT76" s="185"/>
      <c r="BU76" s="185"/>
      <c r="BV76" s="185">
        <v>1899</v>
      </c>
      <c r="BW76" s="185"/>
      <c r="BX76" s="185">
        <v>220</v>
      </c>
      <c r="BY76" s="185">
        <v>250</v>
      </c>
      <c r="BZ76" s="185"/>
      <c r="CA76" s="185">
        <v>586</v>
      </c>
      <c r="CB76" s="185"/>
      <c r="CC76" s="185"/>
      <c r="CD76" s="249" t="s">
        <v>221</v>
      </c>
      <c r="CE76" s="195">
        <f t="shared" si="8"/>
        <v>102593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6682</v>
      </c>
      <c r="F77" s="184"/>
      <c r="G77" s="184"/>
      <c r="H77" s="184"/>
      <c r="I77" s="184"/>
      <c r="J77" s="184"/>
      <c r="K77" s="184">
        <v>46521</v>
      </c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53203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2218.48</v>
      </c>
      <c r="F78" s="184"/>
      <c r="G78" s="184"/>
      <c r="H78" s="184"/>
      <c r="I78" s="184"/>
      <c r="J78" s="184">
        <v>36.159999999999997</v>
      </c>
      <c r="K78" s="184">
        <v>4600.84</v>
      </c>
      <c r="L78" s="184"/>
      <c r="M78" s="184"/>
      <c r="N78" s="184"/>
      <c r="O78" s="184">
        <v>299.70999999999998</v>
      </c>
      <c r="P78" s="184">
        <v>1643.88</v>
      </c>
      <c r="Q78" s="184"/>
      <c r="R78" s="184"/>
      <c r="S78" s="184"/>
      <c r="T78" s="184"/>
      <c r="U78" s="184">
        <v>460.06</v>
      </c>
      <c r="V78" s="184"/>
      <c r="W78" s="184"/>
      <c r="X78" s="184"/>
      <c r="Y78" s="184">
        <v>445.27</v>
      </c>
      <c r="Z78" s="184"/>
      <c r="AA78" s="184"/>
      <c r="AB78" s="184">
        <v>115.97</v>
      </c>
      <c r="AC78" s="184"/>
      <c r="AD78" s="184"/>
      <c r="AE78" s="184">
        <v>496.43</v>
      </c>
      <c r="AF78" s="184"/>
      <c r="AG78" s="184">
        <v>1158.71</v>
      </c>
      <c r="AH78" s="184"/>
      <c r="AI78" s="184"/>
      <c r="AJ78" s="184">
        <v>3663.69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178.76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249.19</v>
      </c>
      <c r="BL78" s="184">
        <v>133.44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42.22</v>
      </c>
      <c r="BW78" s="184"/>
      <c r="BX78" s="184"/>
      <c r="BY78" s="184">
        <v>6.5</v>
      </c>
      <c r="BZ78" s="184"/>
      <c r="CA78" s="184">
        <v>105.07</v>
      </c>
      <c r="CB78" s="184"/>
      <c r="CC78" s="249" t="s">
        <v>221</v>
      </c>
      <c r="CD78" s="249" t="s">
        <v>221</v>
      </c>
      <c r="CE78" s="195">
        <f t="shared" si="8"/>
        <v>15854.38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8893</v>
      </c>
      <c r="F79" s="184"/>
      <c r="G79" s="184"/>
      <c r="H79" s="184"/>
      <c r="I79" s="184"/>
      <c r="J79" s="184"/>
      <c r="K79" s="184">
        <v>22705</v>
      </c>
      <c r="L79" s="184"/>
      <c r="M79" s="184"/>
      <c r="N79" s="184"/>
      <c r="O79" s="184">
        <v>960</v>
      </c>
      <c r="P79" s="184">
        <v>3154</v>
      </c>
      <c r="Q79" s="184"/>
      <c r="R79" s="184"/>
      <c r="S79" s="184"/>
      <c r="T79" s="184"/>
      <c r="U79" s="184"/>
      <c r="V79" s="184"/>
      <c r="W79" s="184"/>
      <c r="X79" s="184"/>
      <c r="Y79" s="184">
        <v>1962</v>
      </c>
      <c r="Z79" s="184"/>
      <c r="AA79" s="184"/>
      <c r="AB79" s="184"/>
      <c r="AC79" s="184"/>
      <c r="AD79" s="184"/>
      <c r="AE79" s="184">
        <v>4066</v>
      </c>
      <c r="AF79" s="184"/>
      <c r="AG79" s="184">
        <v>4913</v>
      </c>
      <c r="AH79" s="184"/>
      <c r="AI79" s="184"/>
      <c r="AJ79" s="184">
        <v>366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>
        <v>41</v>
      </c>
      <c r="CB79" s="184"/>
      <c r="CC79" s="249" t="s">
        <v>221</v>
      </c>
      <c r="CD79" s="249" t="s">
        <v>221</v>
      </c>
      <c r="CE79" s="195">
        <f t="shared" si="8"/>
        <v>47060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20.61</v>
      </c>
      <c r="F80" s="187"/>
      <c r="G80" s="187"/>
      <c r="H80" s="187"/>
      <c r="I80" s="187"/>
      <c r="J80" s="187"/>
      <c r="K80" s="187">
        <v>13.52</v>
      </c>
      <c r="L80" s="187"/>
      <c r="M80" s="187"/>
      <c r="N80" s="187">
        <v>0.67</v>
      </c>
      <c r="O80" s="187">
        <v>2.64</v>
      </c>
      <c r="P80" s="187">
        <v>4.63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>
        <v>1.51</v>
      </c>
      <c r="AC80" s="187"/>
      <c r="AD80" s="187"/>
      <c r="AE80" s="187"/>
      <c r="AF80" s="187"/>
      <c r="AG80" s="187">
        <v>7.56</v>
      </c>
      <c r="AH80" s="187"/>
      <c r="AI80" s="187"/>
      <c r="AJ80" s="187">
        <v>2.2000000000000002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53.34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479</v>
      </c>
      <c r="D111" s="174">
        <v>1337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68</v>
      </c>
      <c r="D112" s="174">
        <v>16096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71</v>
      </c>
      <c r="D114" s="174">
        <v>112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50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74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220323.18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273</v>
      </c>
      <c r="C138" s="189">
        <v>58</v>
      </c>
      <c r="D138" s="174">
        <v>219</v>
      </c>
      <c r="E138" s="175">
        <f>SUM(B138:D138)</f>
        <v>550</v>
      </c>
    </row>
    <row r="139" spans="1:6" ht="12.6" customHeight="1" x14ac:dyDescent="0.25">
      <c r="A139" s="173" t="s">
        <v>215</v>
      </c>
      <c r="B139" s="174">
        <v>934</v>
      </c>
      <c r="C139" s="189">
        <v>252</v>
      </c>
      <c r="D139" s="174">
        <v>151</v>
      </c>
      <c r="E139" s="175">
        <f>SUM(B139:D139)</f>
        <v>1337</v>
      </c>
    </row>
    <row r="140" spans="1:6" ht="12.6" customHeight="1" x14ac:dyDescent="0.25">
      <c r="A140" s="173" t="s">
        <v>298</v>
      </c>
      <c r="B140" s="174">
        <v>266</v>
      </c>
      <c r="C140" s="174">
        <v>13040</v>
      </c>
      <c r="D140" s="174">
        <v>19104</v>
      </c>
      <c r="E140" s="175">
        <f>SUM(B140:D140)</f>
        <v>32410</v>
      </c>
    </row>
    <row r="141" spans="1:6" ht="12.6" customHeight="1" x14ac:dyDescent="0.25">
      <c r="A141" s="173" t="s">
        <v>245</v>
      </c>
      <c r="B141" s="174">
        <v>4317236.37</v>
      </c>
      <c r="C141" s="189">
        <v>5879356.79</v>
      </c>
      <c r="D141" s="174">
        <v>2473740.65</v>
      </c>
      <c r="E141" s="175">
        <f>SUM(B141:D141)</f>
        <v>12670333.810000001</v>
      </c>
      <c r="F141" s="199"/>
    </row>
    <row r="142" spans="1:6" ht="12.6" customHeight="1" x14ac:dyDescent="0.25">
      <c r="A142" s="173" t="s">
        <v>246</v>
      </c>
      <c r="B142" s="174">
        <v>17541254.370000001</v>
      </c>
      <c r="C142" s="189">
        <v>9340823.6799999997</v>
      </c>
      <c r="D142" s="174">
        <v>12673128.25</v>
      </c>
      <c r="E142" s="175">
        <f>SUM(B142:D142)</f>
        <v>39555206.299999997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64</v>
      </c>
      <c r="C144" s="189">
        <v>1</v>
      </c>
      <c r="D144" s="174">
        <v>3</v>
      </c>
      <c r="E144" s="175">
        <f>SUM(B144:D144)</f>
        <v>68</v>
      </c>
    </row>
    <row r="145" spans="1:5" ht="12.6" customHeight="1" x14ac:dyDescent="0.25">
      <c r="A145" s="173" t="s">
        <v>215</v>
      </c>
      <c r="B145" s="174">
        <v>1508</v>
      </c>
      <c r="C145" s="189">
        <v>12542</v>
      </c>
      <c r="D145" s="174">
        <v>2046</v>
      </c>
      <c r="E145" s="175">
        <f>SUM(B145:D145)</f>
        <v>16096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1010134</v>
      </c>
      <c r="C147" s="189">
        <v>6198</v>
      </c>
      <c r="D147" s="174">
        <v>3900</v>
      </c>
      <c r="E147" s="175">
        <f>SUM(B147:D147)</f>
        <v>1020232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2690718</v>
      </c>
      <c r="C157" s="174">
        <v>2262897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1312492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-31027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393713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2873828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63202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730759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69971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5412938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14072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92196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106268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216747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5524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222271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236340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104758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341098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761372.72</v>
      </c>
      <c r="C195" s="189">
        <v>18150</v>
      </c>
      <c r="D195" s="174"/>
      <c r="E195" s="175">
        <f t="shared" ref="E195:E203" si="10">SUM(B195:C195)-D195</f>
        <v>779522.72</v>
      </c>
    </row>
    <row r="196" spans="1:8" ht="12.6" customHeight="1" x14ac:dyDescent="0.25">
      <c r="A196" s="173" t="s">
        <v>333</v>
      </c>
      <c r="B196" s="174">
        <v>1092411</v>
      </c>
      <c r="C196" s="189"/>
      <c r="D196" s="174">
        <v>939</v>
      </c>
      <c r="E196" s="175">
        <f t="shared" si="10"/>
        <v>1091472</v>
      </c>
    </row>
    <row r="197" spans="1:8" ht="12.6" customHeight="1" x14ac:dyDescent="0.25">
      <c r="A197" s="173" t="s">
        <v>334</v>
      </c>
      <c r="B197" s="174">
        <v>18636546</v>
      </c>
      <c r="C197" s="189">
        <f>190749.36-5291.6</f>
        <v>185457.75999999998</v>
      </c>
      <c r="D197" s="174">
        <v>89129.71</v>
      </c>
      <c r="E197" s="175">
        <f t="shared" si="10"/>
        <v>18732874.050000001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2470235</v>
      </c>
      <c r="C199" s="189">
        <v>53107</v>
      </c>
      <c r="D199" s="174"/>
      <c r="E199" s="175">
        <f t="shared" si="10"/>
        <v>2523342</v>
      </c>
    </row>
    <row r="200" spans="1:8" ht="12.6" customHeight="1" x14ac:dyDescent="0.25">
      <c r="A200" s="173" t="s">
        <v>337</v>
      </c>
      <c r="B200" s="174">
        <v>8990251</v>
      </c>
      <c r="C200" s="189">
        <f>441660.03-8872.52</f>
        <v>432787.51</v>
      </c>
      <c r="D200" s="174">
        <f>144837</f>
        <v>144837</v>
      </c>
      <c r="E200" s="175">
        <f t="shared" si="10"/>
        <v>9278201.5099999998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101511.35</v>
      </c>
      <c r="C202" s="189"/>
      <c r="D202" s="174">
        <v>101511.35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728895.35</v>
      </c>
      <c r="C203" s="189">
        <v>6804555</v>
      </c>
      <c r="D203" s="174"/>
      <c r="E203" s="175">
        <f t="shared" si="10"/>
        <v>7533450.3499999996</v>
      </c>
    </row>
    <row r="204" spans="1:8" ht="12.6" customHeight="1" x14ac:dyDescent="0.25">
      <c r="A204" s="173" t="s">
        <v>203</v>
      </c>
      <c r="B204" s="175">
        <f>SUM(B195:B203)</f>
        <v>32781222.420000002</v>
      </c>
      <c r="C204" s="191">
        <f>SUM(C195:C203)</f>
        <v>7494057.2699999996</v>
      </c>
      <c r="D204" s="175">
        <f>SUM(D195:D203)</f>
        <v>336417.06000000006</v>
      </c>
      <c r="E204" s="175">
        <f>SUM(E195:E203)</f>
        <v>39938862.630000003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451268.22</v>
      </c>
      <c r="C209" s="189">
        <v>95872.11</v>
      </c>
      <c r="D209" s="174">
        <v>939</v>
      </c>
      <c r="E209" s="175">
        <f t="shared" ref="E209:E216" si="11">SUM(B209:C209)-D209</f>
        <v>546201.32999999996</v>
      </c>
      <c r="H209" s="259"/>
    </row>
    <row r="210" spans="1:8" ht="12.6" customHeight="1" x14ac:dyDescent="0.25">
      <c r="A210" s="173" t="s">
        <v>334</v>
      </c>
      <c r="B210" s="174">
        <v>11181984.310000001</v>
      </c>
      <c r="C210" s="189">
        <v>739530.33</v>
      </c>
      <c r="D210" s="174">
        <f>6536.19</f>
        <v>6536.19</v>
      </c>
      <c r="E210" s="175">
        <f t="shared" si="11"/>
        <v>11914978.450000001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679523.83</v>
      </c>
      <c r="C212" s="189">
        <v>139910.97</v>
      </c>
      <c r="D212" s="174"/>
      <c r="E212" s="175">
        <f t="shared" si="11"/>
        <v>819434.79999999993</v>
      </c>
      <c r="H212" s="259"/>
    </row>
    <row r="213" spans="1:8" ht="12.6" customHeight="1" x14ac:dyDescent="0.25">
      <c r="A213" s="173" t="s">
        <v>337</v>
      </c>
      <c r="B213" s="174">
        <v>6536609.0899999999</v>
      </c>
      <c r="C213" s="189">
        <v>615598.47</v>
      </c>
      <c r="D213" s="174">
        <v>177991</v>
      </c>
      <c r="E213" s="175">
        <f t="shared" si="11"/>
        <v>6974216.5599999996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101511</v>
      </c>
      <c r="C215" s="189"/>
      <c r="D215" s="174">
        <v>101511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18950896.450000003</v>
      </c>
      <c r="C217" s="191">
        <f>SUM(C208:C216)</f>
        <v>1590911.88</v>
      </c>
      <c r="D217" s="175">
        <f>SUM(D208:D216)</f>
        <v>286977.19</v>
      </c>
      <c r="E217" s="175">
        <f>SUM(E208:E216)</f>
        <v>20254831.140000001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956269</v>
      </c>
      <c r="D221" s="172">
        <f>C221</f>
        <v>956269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8583794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4412203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360914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5960581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19317492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640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72489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435844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508333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20667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-871224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-850557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19931537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2759231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12468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8389493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3560059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20250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7143034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-3570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584833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365071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15710751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12234266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12234266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779523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1091473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18732874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2523343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9278202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7533450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39938865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20254831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19684034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47629051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31395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1930539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1844622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21229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6948010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807521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11583316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351616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-265425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86191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3524593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9347803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7903388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20775784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807521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19968263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15991281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47629051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47629051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13690566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39517989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53208555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956269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19317492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508334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-850557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19931538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33277017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220870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220870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33497887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19256697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5412939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1750941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3205777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596014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2390957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1593215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106268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222270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341098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461986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35338162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-1840275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2916486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1076211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1076211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NEWPORT HOSPITAL &amp; HEALTH SERVICES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479</v>
      </c>
      <c r="C414" s="194">
        <f>E138</f>
        <v>550</v>
      </c>
      <c r="D414" s="179"/>
    </row>
    <row r="415" spans="1:5" ht="12.6" customHeight="1" x14ac:dyDescent="0.25">
      <c r="A415" s="179" t="s">
        <v>464</v>
      </c>
      <c r="B415" s="179">
        <f>D111</f>
        <v>1337</v>
      </c>
      <c r="C415" s="179">
        <f>E139</f>
        <v>1337</v>
      </c>
      <c r="D415" s="194">
        <f>SUM(C59:H59)+N59</f>
        <v>14957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68</v>
      </c>
      <c r="C417" s="194">
        <f>E144</f>
        <v>68</v>
      </c>
      <c r="D417" s="179"/>
    </row>
    <row r="418" spans="1:7" ht="12.6" customHeight="1" x14ac:dyDescent="0.25">
      <c r="A418" s="179" t="s">
        <v>466</v>
      </c>
      <c r="B418" s="179">
        <f>D112</f>
        <v>16096</v>
      </c>
      <c r="C418" s="179">
        <f>E145</f>
        <v>16096</v>
      </c>
      <c r="D418" s="179">
        <f>K59+L59</f>
        <v>16096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71</v>
      </c>
    </row>
    <row r="424" spans="1:7" ht="12.6" customHeight="1" x14ac:dyDescent="0.25">
      <c r="A424" s="179" t="s">
        <v>1244</v>
      </c>
      <c r="B424" s="179">
        <f>D114</f>
        <v>112</v>
      </c>
      <c r="D424" s="179">
        <f>J59</f>
        <v>112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19256697</v>
      </c>
      <c r="C427" s="179">
        <f t="shared" ref="C427:C434" si="13">CE61</f>
        <v>19198413</v>
      </c>
      <c r="D427" s="179"/>
    </row>
    <row r="428" spans="1:7" ht="12.6" customHeight="1" x14ac:dyDescent="0.25">
      <c r="A428" s="179" t="s">
        <v>3</v>
      </c>
      <c r="B428" s="179">
        <f t="shared" si="12"/>
        <v>5412939</v>
      </c>
      <c r="C428" s="179">
        <f t="shared" si="13"/>
        <v>5412939</v>
      </c>
      <c r="D428" s="179">
        <f>D173</f>
        <v>5412938</v>
      </c>
    </row>
    <row r="429" spans="1:7" ht="12.6" customHeight="1" x14ac:dyDescent="0.25">
      <c r="A429" s="179" t="s">
        <v>236</v>
      </c>
      <c r="B429" s="179">
        <f t="shared" si="12"/>
        <v>1750941</v>
      </c>
      <c r="C429" s="179">
        <f t="shared" si="13"/>
        <v>1750943</v>
      </c>
      <c r="D429" s="179"/>
    </row>
    <row r="430" spans="1:7" ht="12.6" customHeight="1" x14ac:dyDescent="0.25">
      <c r="A430" s="179" t="s">
        <v>237</v>
      </c>
      <c r="B430" s="179">
        <f t="shared" si="12"/>
        <v>3205777</v>
      </c>
      <c r="C430" s="179">
        <f t="shared" si="13"/>
        <v>3205776</v>
      </c>
      <c r="D430" s="179"/>
    </row>
    <row r="431" spans="1:7" ht="12.6" customHeight="1" x14ac:dyDescent="0.25">
      <c r="A431" s="179" t="s">
        <v>444</v>
      </c>
      <c r="B431" s="179">
        <f t="shared" si="12"/>
        <v>596014</v>
      </c>
      <c r="C431" s="179">
        <f t="shared" si="13"/>
        <v>596013</v>
      </c>
      <c r="D431" s="179"/>
    </row>
    <row r="432" spans="1:7" ht="12.6" customHeight="1" x14ac:dyDescent="0.25">
      <c r="A432" s="179" t="s">
        <v>445</v>
      </c>
      <c r="B432" s="179">
        <f t="shared" si="12"/>
        <v>2390957</v>
      </c>
      <c r="C432" s="179">
        <f t="shared" si="13"/>
        <v>2390957</v>
      </c>
      <c r="D432" s="179"/>
    </row>
    <row r="433" spans="1:7" ht="12.6" customHeight="1" x14ac:dyDescent="0.25">
      <c r="A433" s="179" t="s">
        <v>6</v>
      </c>
      <c r="B433" s="179">
        <f t="shared" si="12"/>
        <v>1593215</v>
      </c>
      <c r="C433" s="179">
        <f t="shared" si="13"/>
        <v>1593215</v>
      </c>
      <c r="D433" s="179">
        <f>C217</f>
        <v>1590911.88</v>
      </c>
    </row>
    <row r="434" spans="1:7" ht="12.6" customHeight="1" x14ac:dyDescent="0.25">
      <c r="A434" s="179" t="s">
        <v>474</v>
      </c>
      <c r="B434" s="179">
        <f t="shared" si="12"/>
        <v>106268</v>
      </c>
      <c r="C434" s="179">
        <f t="shared" si="13"/>
        <v>106267</v>
      </c>
      <c r="D434" s="179">
        <f>D177</f>
        <v>106268</v>
      </c>
    </row>
    <row r="435" spans="1:7" ht="12.6" customHeight="1" x14ac:dyDescent="0.25">
      <c r="A435" s="179" t="s">
        <v>447</v>
      </c>
      <c r="B435" s="179">
        <f t="shared" si="12"/>
        <v>222270</v>
      </c>
      <c r="C435" s="179"/>
      <c r="D435" s="179">
        <f>D181</f>
        <v>222271</v>
      </c>
    </row>
    <row r="436" spans="1:7" ht="12.6" customHeight="1" x14ac:dyDescent="0.25">
      <c r="A436" s="179" t="s">
        <v>475</v>
      </c>
      <c r="B436" s="179">
        <f t="shared" si="12"/>
        <v>341098</v>
      </c>
      <c r="C436" s="179"/>
      <c r="D436" s="179">
        <f>D186</f>
        <v>341098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563368</v>
      </c>
      <c r="C438" s="194">
        <f>CD69</f>
        <v>0</v>
      </c>
      <c r="D438" s="194">
        <f>D181+D186+D190</f>
        <v>563369</v>
      </c>
    </row>
    <row r="439" spans="1:7" ht="12.6" customHeight="1" x14ac:dyDescent="0.25">
      <c r="A439" s="179" t="s">
        <v>451</v>
      </c>
      <c r="B439" s="194">
        <f>C389</f>
        <v>461986</v>
      </c>
      <c r="C439" s="194">
        <f>SUM(C69:CC69)</f>
        <v>461987</v>
      </c>
      <c r="D439" s="179"/>
    </row>
    <row r="440" spans="1:7" ht="12.6" customHeight="1" x14ac:dyDescent="0.25">
      <c r="A440" s="179" t="s">
        <v>477</v>
      </c>
      <c r="B440" s="194">
        <f>B438+B439</f>
        <v>1025354</v>
      </c>
      <c r="C440" s="194">
        <f>CE69</f>
        <v>461987</v>
      </c>
      <c r="D440" s="179"/>
    </row>
    <row r="441" spans="1:7" ht="12.6" customHeight="1" x14ac:dyDescent="0.25">
      <c r="A441" s="179" t="s">
        <v>478</v>
      </c>
      <c r="B441" s="179">
        <f>D390</f>
        <v>35338162</v>
      </c>
      <c r="C441" s="179">
        <f>SUM(C427:C437)+C440</f>
        <v>34716510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956269</v>
      </c>
      <c r="C444" s="179">
        <f>C363</f>
        <v>956269</v>
      </c>
      <c r="D444" s="179"/>
    </row>
    <row r="445" spans="1:7" ht="12.6" customHeight="1" x14ac:dyDescent="0.25">
      <c r="A445" s="179" t="s">
        <v>343</v>
      </c>
      <c r="B445" s="179">
        <f>D229</f>
        <v>19317492</v>
      </c>
      <c r="C445" s="179">
        <f>C364</f>
        <v>19317492</v>
      </c>
      <c r="D445" s="179"/>
    </row>
    <row r="446" spans="1:7" ht="12.6" customHeight="1" x14ac:dyDescent="0.25">
      <c r="A446" s="179" t="s">
        <v>351</v>
      </c>
      <c r="B446" s="179">
        <f>D236</f>
        <v>508333</v>
      </c>
      <c r="C446" s="179">
        <f>C365</f>
        <v>508334</v>
      </c>
      <c r="D446" s="179"/>
    </row>
    <row r="447" spans="1:7" ht="12.6" customHeight="1" x14ac:dyDescent="0.25">
      <c r="A447" s="179" t="s">
        <v>356</v>
      </c>
      <c r="B447" s="179">
        <f>D240</f>
        <v>-850557</v>
      </c>
      <c r="C447" s="179">
        <f>C366</f>
        <v>-850557</v>
      </c>
      <c r="D447" s="179"/>
    </row>
    <row r="448" spans="1:7" ht="12.6" customHeight="1" x14ac:dyDescent="0.25">
      <c r="A448" s="179" t="s">
        <v>358</v>
      </c>
      <c r="B448" s="179">
        <f>D242</f>
        <v>19931537</v>
      </c>
      <c r="C448" s="179">
        <f>D367</f>
        <v>19931538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640</v>
      </c>
    </row>
    <row r="454" spans="1:7" ht="12.6" customHeight="1" x14ac:dyDescent="0.25">
      <c r="A454" s="179" t="s">
        <v>168</v>
      </c>
      <c r="B454" s="179">
        <f>C233</f>
        <v>72489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435844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220870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13690566</v>
      </c>
      <c r="C463" s="194">
        <f>CE73</f>
        <v>13690565.339999998</v>
      </c>
      <c r="D463" s="194">
        <f>E141+E147+E153</f>
        <v>13690565.810000001</v>
      </c>
    </row>
    <row r="464" spans="1:7" ht="12.6" customHeight="1" x14ac:dyDescent="0.25">
      <c r="A464" s="179" t="s">
        <v>246</v>
      </c>
      <c r="B464" s="194">
        <f>C360</f>
        <v>39517989</v>
      </c>
      <c r="C464" s="194">
        <f>CE74</f>
        <v>39517986.989999995</v>
      </c>
      <c r="D464" s="194">
        <f>E142+E148+E154</f>
        <v>39555206.299999997</v>
      </c>
    </row>
    <row r="465" spans="1:7" ht="12.6" customHeight="1" x14ac:dyDescent="0.25">
      <c r="A465" s="179" t="s">
        <v>247</v>
      </c>
      <c r="B465" s="194">
        <f>D361</f>
        <v>53208555</v>
      </c>
      <c r="C465" s="194">
        <f>CE75</f>
        <v>53208552.330000006</v>
      </c>
      <c r="D465" s="194">
        <f>D463+D464</f>
        <v>53245772.109999999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779523</v>
      </c>
      <c r="C468" s="179">
        <f>E195</f>
        <v>779522.72</v>
      </c>
      <c r="D468" s="179"/>
    </row>
    <row r="469" spans="1:7" ht="12.6" customHeight="1" x14ac:dyDescent="0.25">
      <c r="A469" s="179" t="s">
        <v>333</v>
      </c>
      <c r="B469" s="179">
        <f t="shared" si="14"/>
        <v>1091473</v>
      </c>
      <c r="C469" s="179">
        <f>E196</f>
        <v>1091472</v>
      </c>
      <c r="D469" s="179"/>
    </row>
    <row r="470" spans="1:7" ht="12.6" customHeight="1" x14ac:dyDescent="0.25">
      <c r="A470" s="179" t="s">
        <v>334</v>
      </c>
      <c r="B470" s="179">
        <f t="shared" si="14"/>
        <v>18732874</v>
      </c>
      <c r="C470" s="179">
        <f>E197</f>
        <v>18732874.050000001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2523343</v>
      </c>
      <c r="C472" s="179">
        <f>E199</f>
        <v>2523342</v>
      </c>
      <c r="D472" s="179"/>
    </row>
    <row r="473" spans="1:7" ht="12.6" customHeight="1" x14ac:dyDescent="0.25">
      <c r="A473" s="179" t="s">
        <v>495</v>
      </c>
      <c r="B473" s="179">
        <f t="shared" si="14"/>
        <v>9278202</v>
      </c>
      <c r="C473" s="179">
        <f>SUM(E200:E201)</f>
        <v>9278201.5099999998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7533450</v>
      </c>
      <c r="C475" s="179">
        <f>E203</f>
        <v>7533450.3499999996</v>
      </c>
      <c r="D475" s="179"/>
    </row>
    <row r="476" spans="1:7" ht="12.6" customHeight="1" x14ac:dyDescent="0.25">
      <c r="A476" s="179" t="s">
        <v>203</v>
      </c>
      <c r="B476" s="179">
        <f>D275</f>
        <v>39938865</v>
      </c>
      <c r="C476" s="179">
        <f>E204</f>
        <v>39938862.630000003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20254831</v>
      </c>
      <c r="C478" s="179">
        <f>E217</f>
        <v>20254831.140000001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47629051</v>
      </c>
    </row>
    <row r="482" spans="1:12" ht="12.6" customHeight="1" x14ac:dyDescent="0.25">
      <c r="A482" s="180" t="s">
        <v>499</v>
      </c>
      <c r="C482" s="180">
        <f>D339</f>
        <v>47629051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021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2968988</v>
      </c>
      <c r="C498" s="240">
        <f>E71</f>
        <v>3131247</v>
      </c>
      <c r="D498" s="240">
        <v>1351</v>
      </c>
      <c r="E498" s="180">
        <f>E59</f>
        <v>1232</v>
      </c>
      <c r="F498" s="263">
        <f t="shared" si="15"/>
        <v>2197.6225018504811</v>
      </c>
      <c r="G498" s="263">
        <f t="shared" si="15"/>
        <v>2541.596590909091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138</v>
      </c>
      <c r="E503" s="180">
        <f>J59</f>
        <v>112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3156561</v>
      </c>
      <c r="C504" s="240">
        <f>K71</f>
        <v>3236377</v>
      </c>
      <c r="D504" s="240">
        <v>16058</v>
      </c>
      <c r="E504" s="180">
        <f>K59</f>
        <v>15493</v>
      </c>
      <c r="F504" s="263">
        <f t="shared" si="15"/>
        <v>196.57248723377757</v>
      </c>
      <c r="G504" s="263">
        <f t="shared" si="15"/>
        <v>208.89285483766864</v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854</v>
      </c>
      <c r="E505" s="180">
        <f>L59</f>
        <v>603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714659</v>
      </c>
      <c r="D507" s="240">
        <v>0</v>
      </c>
      <c r="E507" s="180">
        <f>N59</f>
        <v>13725</v>
      </c>
      <c r="F507" s="263" t="str">
        <f t="shared" si="15"/>
        <v/>
      </c>
      <c r="G507" s="263">
        <f t="shared" si="15"/>
        <v>52.069872495446269</v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459146</v>
      </c>
      <c r="C508" s="240">
        <f>O71</f>
        <v>435417</v>
      </c>
      <c r="D508" s="240">
        <v>84</v>
      </c>
      <c r="E508" s="180">
        <f>O59</f>
        <v>71</v>
      </c>
      <c r="F508" s="263">
        <f t="shared" si="15"/>
        <v>5466.0238095238092</v>
      </c>
      <c r="G508" s="263">
        <f t="shared" si="15"/>
        <v>6132.6338028169012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856176</v>
      </c>
      <c r="C509" s="240">
        <f>P71</f>
        <v>1048280</v>
      </c>
      <c r="D509" s="240">
        <v>15609</v>
      </c>
      <c r="E509" s="180">
        <f>P59</f>
        <v>22065</v>
      </c>
      <c r="F509" s="263">
        <f t="shared" si="15"/>
        <v>54.851431866231017</v>
      </c>
      <c r="G509" s="263">
        <f t="shared" si="15"/>
        <v>47.508724223883981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429020</v>
      </c>
      <c r="C511" s="240">
        <f>R71</f>
        <v>440728</v>
      </c>
      <c r="D511" s="240">
        <v>30730</v>
      </c>
      <c r="E511" s="180">
        <f>R59</f>
        <v>43498</v>
      </c>
      <c r="F511" s="263">
        <f t="shared" si="15"/>
        <v>13.960950211519688</v>
      </c>
      <c r="G511" s="263">
        <f t="shared" si="15"/>
        <v>10.132144006620994</v>
      </c>
      <c r="H511" s="265">
        <f t="shared" si="16"/>
        <v>-0.2742511180750008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168103</v>
      </c>
      <c r="C512" s="240">
        <f>S71</f>
        <v>339814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1623392</v>
      </c>
      <c r="C514" s="240">
        <f>U71</f>
        <v>1695250</v>
      </c>
      <c r="D514" s="240">
        <v>89380</v>
      </c>
      <c r="E514" s="180">
        <f>U59</f>
        <v>79831</v>
      </c>
      <c r="F514" s="263">
        <f t="shared" si="17"/>
        <v>18.16281047214142</v>
      </c>
      <c r="G514" s="263">
        <f t="shared" si="17"/>
        <v>21.235484961982188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430</v>
      </c>
      <c r="D515" s="240">
        <v>0</v>
      </c>
      <c r="E515" s="180">
        <f>V59</f>
        <v>1549</v>
      </c>
      <c r="F515" s="263" t="str">
        <f t="shared" si="17"/>
        <v/>
      </c>
      <c r="G515" s="263">
        <f t="shared" si="17"/>
        <v>0.27759845061329891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195105</v>
      </c>
      <c r="C516" s="240">
        <f>W71</f>
        <v>209535</v>
      </c>
      <c r="D516" s="240">
        <v>0</v>
      </c>
      <c r="E516" s="180">
        <f>W59</f>
        <v>531</v>
      </c>
      <c r="F516" s="263" t="str">
        <f t="shared" si="17"/>
        <v/>
      </c>
      <c r="G516" s="263">
        <f t="shared" si="17"/>
        <v>394.60451977401129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24885</v>
      </c>
      <c r="C517" s="240">
        <f>X71</f>
        <v>82443</v>
      </c>
      <c r="D517" s="240">
        <v>0</v>
      </c>
      <c r="E517" s="180">
        <f>X59</f>
        <v>2166</v>
      </c>
      <c r="F517" s="263" t="str">
        <f t="shared" si="17"/>
        <v/>
      </c>
      <c r="G517" s="263">
        <f t="shared" si="17"/>
        <v>38.062326869806093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1064856</v>
      </c>
      <c r="C518" s="240">
        <f>Y71</f>
        <v>1204574</v>
      </c>
      <c r="D518" s="240">
        <v>12644</v>
      </c>
      <c r="E518" s="180">
        <f>Y59</f>
        <v>8832</v>
      </c>
      <c r="F518" s="263">
        <f t="shared" si="17"/>
        <v>84.218285352736473</v>
      </c>
      <c r="G518" s="263">
        <f t="shared" si="17"/>
        <v>136.38745471014494</v>
      </c>
      <c r="H518" s="265">
        <f t="shared" si="16"/>
        <v>0.61945181071907629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1122226</v>
      </c>
      <c r="C521" s="240">
        <f>AB71</f>
        <v>1195503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1045367</v>
      </c>
      <c r="C524" s="240">
        <f>AE71</f>
        <v>1066450</v>
      </c>
      <c r="D524" s="240">
        <v>36278</v>
      </c>
      <c r="E524" s="180">
        <f>AE59</f>
        <v>37263</v>
      </c>
      <c r="F524" s="263">
        <f t="shared" si="17"/>
        <v>28.815452891559623</v>
      </c>
      <c r="G524" s="263">
        <f t="shared" si="17"/>
        <v>28.6195421732013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3465523</v>
      </c>
      <c r="C526" s="240">
        <f>AG71</f>
        <v>3501909</v>
      </c>
      <c r="D526" s="240">
        <v>7268</v>
      </c>
      <c r="E526" s="180">
        <f>AG59</f>
        <v>7570</v>
      </c>
      <c r="F526" s="263">
        <f t="shared" si="17"/>
        <v>476.81934507429827</v>
      </c>
      <c r="G526" s="263">
        <f t="shared" si="17"/>
        <v>462.60356671070014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5294131</v>
      </c>
      <c r="C529" s="240">
        <f>AJ71</f>
        <v>5668876</v>
      </c>
      <c r="D529" s="240">
        <v>29350</v>
      </c>
      <c r="E529" s="180">
        <f>AJ59</f>
        <v>27613</v>
      </c>
      <c r="F529" s="263">
        <f t="shared" si="18"/>
        <v>180.37925042589438</v>
      </c>
      <c r="G529" s="263">
        <f t="shared" si="18"/>
        <v>205.29735993915909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115881</v>
      </c>
      <c r="C530" s="240">
        <f>AK71</f>
        <v>31697</v>
      </c>
      <c r="D530" s="240">
        <v>3435</v>
      </c>
      <c r="E530" s="180">
        <f>AK59</f>
        <v>0</v>
      </c>
      <c r="F530" s="263">
        <f t="shared" si="18"/>
        <v>33.735371179039298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15527</v>
      </c>
      <c r="C531" s="240">
        <f>AL71</f>
        <v>19902</v>
      </c>
      <c r="D531" s="240">
        <v>223</v>
      </c>
      <c r="E531" s="180">
        <f>AL59</f>
        <v>0</v>
      </c>
      <c r="F531" s="263">
        <f t="shared" si="18"/>
        <v>69.627802690582953</v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4756</v>
      </c>
      <c r="E534" s="180">
        <f>AO59</f>
        <v>6212.65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957260</v>
      </c>
      <c r="C544" s="240">
        <f>AY71</f>
        <v>1383732</v>
      </c>
      <c r="D544" s="240">
        <v>67453</v>
      </c>
      <c r="E544" s="180">
        <f>AY59</f>
        <v>53203</v>
      </c>
      <c r="F544" s="263">
        <f t="shared" ref="F544:G550" si="19">IF(B544=0,"",IF(D544=0,"",B544/D544))</f>
        <v>14.191511126265697</v>
      </c>
      <c r="G544" s="263">
        <f t="shared" si="19"/>
        <v>26.00853335338233</v>
      </c>
      <c r="H544" s="265">
        <f t="shared" si="16"/>
        <v>0.83268244811827308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20765</v>
      </c>
      <c r="C545" s="240">
        <f>AZ71</f>
        <v>0</v>
      </c>
      <c r="D545" s="240">
        <v>0</v>
      </c>
      <c r="E545" s="180">
        <f>AZ59</f>
        <v>26248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147608</v>
      </c>
      <c r="C546" s="240">
        <f>BA71</f>
        <v>135419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123717</v>
      </c>
      <c r="C547" s="240">
        <f>BB71</f>
        <v>221344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248559</v>
      </c>
      <c r="C549" s="240">
        <f>BD71</f>
        <v>225687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1183692</v>
      </c>
      <c r="C550" s="240">
        <f>BE71</f>
        <v>1612620</v>
      </c>
      <c r="D550" s="240">
        <v>91614</v>
      </c>
      <c r="E550" s="180">
        <f>BE59</f>
        <v>102593</v>
      </c>
      <c r="F550" s="263">
        <f t="shared" si="19"/>
        <v>12.920427008972428</v>
      </c>
      <c r="G550" s="263">
        <f t="shared" si="19"/>
        <v>15.718616279863149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599506</v>
      </c>
      <c r="C551" s="240">
        <f>BF71</f>
        <v>663238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944376</v>
      </c>
      <c r="C552" s="240">
        <f>BG71</f>
        <v>932172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718002</v>
      </c>
      <c r="C555" s="240">
        <f>BJ71</f>
        <v>760403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852557</v>
      </c>
      <c r="C556" s="240">
        <f>BK71</f>
        <v>900430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456308</v>
      </c>
      <c r="C557" s="240">
        <f>BL71</f>
        <v>438971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1162209</v>
      </c>
      <c r="C559" s="240">
        <f>BN71</f>
        <v>1231580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405584</v>
      </c>
      <c r="C563" s="240">
        <f>BR71</f>
        <v>317998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509654</v>
      </c>
      <c r="C567" s="240">
        <f>BV71</f>
        <v>479265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205583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533946</v>
      </c>
      <c r="C570" s="240">
        <f>BY71</f>
        <v>294419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281278</v>
      </c>
      <c r="C572" s="240">
        <f>CA71</f>
        <v>272544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208387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384584</v>
      </c>
      <c r="C574" s="240">
        <f>CC71</f>
        <v>409627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-360562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86631</v>
      </c>
      <c r="E612" s="180">
        <f>SUM(C624:D647)+SUM(C668:D713)</f>
        <v>31079703.282785609</v>
      </c>
      <c r="F612" s="180">
        <f>CE64-(AX64+BD64+BE64+BG64+BJ64+BN64+BP64+BQ64+CB64+CC64+CD64)</f>
        <v>3148875</v>
      </c>
      <c r="G612" s="180">
        <f>CE77-(AX77+AY77+BD77+BE77+BG77+BJ77+BN77+BP77+BQ77+CB77+CC77+CD77)</f>
        <v>53203</v>
      </c>
      <c r="H612" s="197">
        <f>CE60-(AX60+AY60+AZ60+BD60+BE60+BG60+BJ60+BN60+BO60+BP60+BQ60+BR60+CB60+CC60+CD60)</f>
        <v>235.27999999999994</v>
      </c>
      <c r="I612" s="180">
        <f>CE78-(AX78+AY78+AZ78+BD78+BE78+BF78+BG78+BJ78+BN78+BO78+BP78+BQ78+BR78+CB78+CC78+CD78)</f>
        <v>15854.38</v>
      </c>
      <c r="J612" s="180">
        <f>CE79-(AX79+AY79+AZ79+BA79+BD79+BE79+BF79+BG79+BJ79+BN79+BO79+BP79+BQ79+BR79+CB79+CC79+CD79)</f>
        <v>47060</v>
      </c>
      <c r="K612" s="180">
        <f>CE75-(AW75+AX75+AY75+AZ75+BA75+BB75+BC75+BD75+BE75+BF75+BG75+BH75+BI75+BJ75+BK75+BL75+BM75+BN75+BO75+BP75+BQ75+BR75+BS75+BT75+BU75+BV75+BW75+BX75+CB75+CC75+CD75)</f>
        <v>53208552.330000006</v>
      </c>
      <c r="L612" s="197">
        <f>CE80-(AW80+AX80+AY80+AZ80+BA80+BB80+BC80+BD80+BE80+BF80+BG80+BH80+BI80+BJ80+BK80+BL80+BM80+BN80+BO80+BP80+BQ80+BR80+BS80+BT80+BU80+BV80+BW80+BX80+BY80+BZ80+CA80+CB80+CC80+CD80)</f>
        <v>53.34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1612620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0</v>
      </c>
      <c r="D615" s="266">
        <f>SUM(C614:C615)</f>
        <v>1612620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760403</v>
      </c>
      <c r="D617" s="180">
        <f>(D615/D612)*BJ76</f>
        <v>29243.873671087717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932172</v>
      </c>
      <c r="D618" s="180">
        <f>(D615/D612)*BG76</f>
        <v>18465.896041832599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1231580</v>
      </c>
      <c r="D619" s="180">
        <f>(D615/D612)*BN76</f>
        <v>46927.947501471761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409627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208387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3636806.717214392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225687</v>
      </c>
      <c r="D624" s="180">
        <f>(D615/D612)*BD76</f>
        <v>22077.170066142604</v>
      </c>
      <c r="E624" s="180">
        <f>(E623/E612)*SUM(C624:D624)</f>
        <v>28992.245832690438</v>
      </c>
      <c r="F624" s="180">
        <f>SUM(C624:E624)</f>
        <v>276756.41589883302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1383732</v>
      </c>
      <c r="D625" s="180">
        <f>(D615/D612)*AY76</f>
        <v>50911.517816947744</v>
      </c>
      <c r="E625" s="180">
        <f>(E623/E612)*SUM(C625:D625)</f>
        <v>167875.51460617181</v>
      </c>
      <c r="F625" s="180">
        <f>(F624/F612)*AY64</f>
        <v>35705.895275158429</v>
      </c>
      <c r="G625" s="180">
        <f>SUM(C625:F625)</f>
        <v>1638224.9276982779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317998</v>
      </c>
      <c r="D626" s="180">
        <f>(D615/D612)*BR76</f>
        <v>4262.7925338504692</v>
      </c>
      <c r="E626" s="180">
        <f>(E623/E612)*SUM(C626:D626)</f>
        <v>37709.504634527424</v>
      </c>
      <c r="F626" s="180">
        <f>(F624/F612)*BR64</f>
        <v>390.058345840664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360360.35551421857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663238</v>
      </c>
      <c r="D629" s="180">
        <f>(D615/D612)*BF76</f>
        <v>12099.629462894345</v>
      </c>
      <c r="E629" s="180">
        <f>(E623/E612)*SUM(C629:D629)</f>
        <v>79024.963812272472</v>
      </c>
      <c r="F629" s="180">
        <f>(F624/F612)*BF64</f>
        <v>4209.9582617773331</v>
      </c>
      <c r="G629" s="180">
        <f>(G625/G612)*BF77</f>
        <v>0</v>
      </c>
      <c r="H629" s="180">
        <f>(H628/H612)*BF60</f>
        <v>20294.010160504069</v>
      </c>
      <c r="I629" s="180">
        <f>SUM(C629:H629)</f>
        <v>778866.56169744814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135419</v>
      </c>
      <c r="D630" s="180">
        <f>(D615/D612)*BA76</f>
        <v>12937.296118017799</v>
      </c>
      <c r="E630" s="180">
        <f>(E623/E612)*SUM(C630:D630)</f>
        <v>17359.984725526519</v>
      </c>
      <c r="F630" s="180">
        <f>(F624/F612)*BA64</f>
        <v>1597.3232035394835</v>
      </c>
      <c r="G630" s="180">
        <f>(G625/G612)*BA77</f>
        <v>0</v>
      </c>
      <c r="H630" s="180">
        <f>(H628/H612)*BA60</f>
        <v>4074.1182661842131</v>
      </c>
      <c r="I630" s="180">
        <f>(I629/I612)*BA78</f>
        <v>8781.8121281964886</v>
      </c>
      <c r="J630" s="180">
        <f>SUM(C630:I630)</f>
        <v>180169.53444146452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221344</v>
      </c>
      <c r="D632" s="180">
        <f>(D615/D612)*BB76</f>
        <v>4039.4147591508813</v>
      </c>
      <c r="E632" s="180">
        <f>(E623/E612)*SUM(C632:D632)</f>
        <v>26373.350777734049</v>
      </c>
      <c r="F632" s="180">
        <f>(F624/F612)*BB64</f>
        <v>186.85534999036767</v>
      </c>
      <c r="G632" s="180">
        <f>(G625/G612)*BB77</f>
        <v>0</v>
      </c>
      <c r="H632" s="180">
        <f>(H628/H612)*BB60</f>
        <v>3063.2468166798594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900430</v>
      </c>
      <c r="D635" s="180">
        <f>(D615/D612)*BK76</f>
        <v>61950.102850019044</v>
      </c>
      <c r="E635" s="180">
        <f>(E623/E612)*SUM(C635:D635)</f>
        <v>112613.3795652096</v>
      </c>
      <c r="F635" s="180">
        <f>(F624/F612)*BK64</f>
        <v>4888.7371272409318</v>
      </c>
      <c r="G635" s="180">
        <f>(G625/G612)*BK77</f>
        <v>0</v>
      </c>
      <c r="H635" s="180">
        <f>(H628/H612)*BK60</f>
        <v>19543.514690417502</v>
      </c>
      <c r="I635" s="180">
        <f>(I629/I612)*BK78</f>
        <v>12241.775364876275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438971</v>
      </c>
      <c r="D637" s="180">
        <f>(D615/D612)*BL76</f>
        <v>17646.844201267446</v>
      </c>
      <c r="E637" s="180">
        <f>(E623/E612)*SUM(C637:D637)</f>
        <v>53431.360907197355</v>
      </c>
      <c r="F637" s="180">
        <f>(F624/F612)*BL64</f>
        <v>553.88636671650852</v>
      </c>
      <c r="G637" s="180">
        <f>(G625/G612)*BL77</f>
        <v>0</v>
      </c>
      <c r="H637" s="180">
        <f>(H628/H612)*BL60</f>
        <v>11517.808030716271</v>
      </c>
      <c r="I637" s="180">
        <f>(I629/I612)*BL78</f>
        <v>6555.4095456843779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479265</v>
      </c>
      <c r="D642" s="180">
        <f>(D615/D612)*BV76</f>
        <v>35349.532846209782</v>
      </c>
      <c r="E642" s="180">
        <f>(E623/E612)*SUM(C642:D642)</f>
        <v>60217.871863270208</v>
      </c>
      <c r="F642" s="180">
        <f>(F624/F612)*BV64</f>
        <v>349.18923119084229</v>
      </c>
      <c r="G642" s="180">
        <f>(G625/G612)*BV77</f>
        <v>0</v>
      </c>
      <c r="H642" s="180">
        <f>(H628/H612)*BV60</f>
        <v>9205.0566841229775</v>
      </c>
      <c r="I642" s="180">
        <f>(I629/I612)*BV78</f>
        <v>2074.1111437259774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205583</v>
      </c>
      <c r="D644" s="180">
        <f>(D615/D612)*BX76</f>
        <v>4095.2592028257782</v>
      </c>
      <c r="E644" s="180">
        <f>(E623/E612)*SUM(C644:D644)</f>
        <v>24535.604300476793</v>
      </c>
      <c r="F644" s="180">
        <f>(F624/F612)*BX64</f>
        <v>637.73396967549752</v>
      </c>
      <c r="G644" s="180">
        <f>(G625/G612)*BX77</f>
        <v>0</v>
      </c>
      <c r="H644" s="180">
        <f>(H628/H612)*BX60</f>
        <v>2634.3922623446792</v>
      </c>
      <c r="I644" s="180">
        <f>(I629/I612)*BX78</f>
        <v>0</v>
      </c>
      <c r="J644" s="180">
        <f>(J630/J612)*BX79</f>
        <v>0</v>
      </c>
      <c r="K644" s="180">
        <f>SUM(C631:J644)</f>
        <v>2719297.4378567431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294419</v>
      </c>
      <c r="D645" s="180">
        <f>(D615/D612)*BY76</f>
        <v>4653.7036395747482</v>
      </c>
      <c r="E645" s="180">
        <f>(E623/E612)*SUM(C645:D645)</f>
        <v>34996.139044040101</v>
      </c>
      <c r="F645" s="180">
        <f>(F624/F612)*BY64</f>
        <v>115.66398898745241</v>
      </c>
      <c r="G645" s="180">
        <f>(G625/G612)*BY77</f>
        <v>0</v>
      </c>
      <c r="H645" s="180">
        <f>(H628/H612)*BY60</f>
        <v>2557.8110919276824</v>
      </c>
      <c r="I645" s="180">
        <f>(I629/I612)*BY78</f>
        <v>319.32075874511736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272544</v>
      </c>
      <c r="D647" s="180">
        <f>(D615/D612)*CA76</f>
        <v>10908.281331163209</v>
      </c>
      <c r="E647" s="180">
        <f>(E623/E612)*SUM(C647:D647)</f>
        <v>33168.307669329974</v>
      </c>
      <c r="F647" s="180">
        <f>(F624/F612)*CA64</f>
        <v>234.4041478947839</v>
      </c>
      <c r="G647" s="180">
        <f>(G625/G612)*CA77</f>
        <v>0</v>
      </c>
      <c r="H647" s="180">
        <f>(H628/H612)*CA60</f>
        <v>3323.6227960976476</v>
      </c>
      <c r="I647" s="180">
        <f>(I629/I612)*CA78</f>
        <v>5161.6972494383808</v>
      </c>
      <c r="J647" s="180">
        <f>(J630/J612)*CA79</f>
        <v>156.96878266255939</v>
      </c>
      <c r="K647" s="180">
        <v>0</v>
      </c>
      <c r="L647" s="180">
        <f>SUM(C645:K647)</f>
        <v>662558.92049986171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10693419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3131247</v>
      </c>
      <c r="D670" s="180">
        <f>(D615/D612)*E76</f>
        <v>86838.109914464803</v>
      </c>
      <c r="E670" s="180">
        <f>(E623/E612)*SUM(C670:D670)</f>
        <v>376565.80688101012</v>
      </c>
      <c r="F670" s="180">
        <f>(F624/F612)*E64</f>
        <v>12574.591617343316</v>
      </c>
      <c r="G670" s="180">
        <f>(G625/G612)*E77</f>
        <v>205751.91186361469</v>
      </c>
      <c r="H670" s="180">
        <f>(H628/H612)*E60</f>
        <v>42854.822965351232</v>
      </c>
      <c r="I670" s="180">
        <f>(I629/I612)*E78</f>
        <v>108985.64874782584</v>
      </c>
      <c r="J670" s="180">
        <f>(J630/J612)*E79</f>
        <v>34046.911810198551</v>
      </c>
      <c r="K670" s="180">
        <f>(K644/K612)*E75</f>
        <v>139189.80740151205</v>
      </c>
      <c r="L670" s="180">
        <f>(L647/L612)*E80</f>
        <v>256005.61213914791</v>
      </c>
      <c r="M670" s="180">
        <f t="shared" si="20"/>
        <v>1262813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1776.4059440343756</v>
      </c>
      <c r="J675" s="180">
        <f>(J630/J612)*J79</f>
        <v>0</v>
      </c>
      <c r="K675" s="180">
        <f>(K644/K612)*J75</f>
        <v>23514.820190174778</v>
      </c>
      <c r="L675" s="180">
        <f>(L647/L612)*J80</f>
        <v>0</v>
      </c>
      <c r="M675" s="180">
        <f t="shared" si="20"/>
        <v>25291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3236377</v>
      </c>
      <c r="D676" s="180">
        <f>(D615/D612)*K76</f>
        <v>470880.34906673129</v>
      </c>
      <c r="E676" s="180">
        <f>(E623/E612)*SUM(C676:D676)</f>
        <v>433806.53627398127</v>
      </c>
      <c r="F676" s="180">
        <f>(F624/F612)*K64</f>
        <v>15526.572163028397</v>
      </c>
      <c r="G676" s="180">
        <f>(G625/G612)*K77</f>
        <v>1432473.0158346631</v>
      </c>
      <c r="H676" s="180">
        <f>(H628/H612)*K60</f>
        <v>61081.141524596402</v>
      </c>
      <c r="I676" s="180">
        <f>(I629/I612)*K78</f>
        <v>226022.11071767472</v>
      </c>
      <c r="J676" s="180">
        <f>(J630/J612)*K79</f>
        <v>86926.249033010026</v>
      </c>
      <c r="K676" s="180">
        <f>(K644/K612)*K75</f>
        <v>210112.9556468502</v>
      </c>
      <c r="L676" s="180">
        <f>(L647/L612)*K80</f>
        <v>167937.69413494808</v>
      </c>
      <c r="M676" s="180">
        <f t="shared" si="20"/>
        <v>3104767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52140.382365848527</v>
      </c>
      <c r="L677" s="180">
        <f>(L647/L612)*L80</f>
        <v>0</v>
      </c>
      <c r="M677" s="180">
        <f t="shared" si="20"/>
        <v>52140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714659</v>
      </c>
      <c r="D679" s="180">
        <f>(D615/D612)*N76</f>
        <v>0</v>
      </c>
      <c r="E679" s="180">
        <f>(E623/E612)*SUM(C679:D679)</f>
        <v>83626.17326392862</v>
      </c>
      <c r="F679" s="180">
        <f>(F624/F612)*N64</f>
        <v>1193.3781477747941</v>
      </c>
      <c r="G679" s="180">
        <f>(G625/G612)*N77</f>
        <v>0</v>
      </c>
      <c r="H679" s="180">
        <f>(H628/H612)*N60</f>
        <v>17368.609450574804</v>
      </c>
      <c r="I679" s="180">
        <f>(I629/I612)*N78</f>
        <v>0</v>
      </c>
      <c r="J679" s="180">
        <f>(J630/J612)*N79</f>
        <v>0</v>
      </c>
      <c r="K679" s="180">
        <f>(K644/K612)*N75</f>
        <v>75701.422671063658</v>
      </c>
      <c r="L679" s="180">
        <f>(L647/L612)*N80</f>
        <v>8322.3561442614809</v>
      </c>
      <c r="M679" s="180">
        <f t="shared" si="20"/>
        <v>186212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435417</v>
      </c>
      <c r="D680" s="180">
        <f>(D615/D612)*O76</f>
        <v>21071.970079994459</v>
      </c>
      <c r="E680" s="180">
        <f>(E623/E612)*SUM(C680:D680)</f>
        <v>53416.280638712931</v>
      </c>
      <c r="F680" s="180">
        <f>(F624/F612)*O64</f>
        <v>2188.1236092945405</v>
      </c>
      <c r="G680" s="180">
        <f>(G625/G612)*O77</f>
        <v>0</v>
      </c>
      <c r="H680" s="180">
        <f>(H628/H612)*O60</f>
        <v>4058.8020321008134</v>
      </c>
      <c r="I680" s="180">
        <f>(I629/I612)*O78</f>
        <v>14723.634554384478</v>
      </c>
      <c r="J680" s="180">
        <f>(J630/J612)*O79</f>
        <v>3675.3666184404151</v>
      </c>
      <c r="K680" s="180">
        <f>(K644/K612)*O75</f>
        <v>38295.608115196977</v>
      </c>
      <c r="L680" s="180">
        <f>(L647/L612)*O80</f>
        <v>32792.567493806426</v>
      </c>
      <c r="M680" s="180">
        <f t="shared" si="20"/>
        <v>170222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1048280</v>
      </c>
      <c r="D681" s="180">
        <f>(D615/D612)*P76</f>
        <v>91957.183917997027</v>
      </c>
      <c r="E681" s="180">
        <f>(E623/E612)*SUM(C681:D681)</f>
        <v>133425.41310513188</v>
      </c>
      <c r="F681" s="180">
        <f>(F624/F612)*P64</f>
        <v>15626.327959001617</v>
      </c>
      <c r="G681" s="180">
        <f>(G625/G612)*P77</f>
        <v>0</v>
      </c>
      <c r="H681" s="180">
        <f>(H628/H612)*P60</f>
        <v>10460.98787896172</v>
      </c>
      <c r="I681" s="180">
        <f>(I629/I612)*P78</f>
        <v>80757.693674757465</v>
      </c>
      <c r="J681" s="180">
        <f>(J630/J612)*P79</f>
        <v>12075.110744334446</v>
      </c>
      <c r="K681" s="180">
        <f>(K644/K612)*P75</f>
        <v>170625.71038819547</v>
      </c>
      <c r="L681" s="180">
        <f>(L647/L612)*P80</f>
        <v>57511.207384971123</v>
      </c>
      <c r="M681" s="180">
        <f t="shared" si="20"/>
        <v>572440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14104.956921479885</v>
      </c>
      <c r="L682" s="180">
        <f>(L647/L612)*Q80</f>
        <v>0</v>
      </c>
      <c r="M682" s="180">
        <f t="shared" si="20"/>
        <v>14105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440728</v>
      </c>
      <c r="D683" s="180">
        <f>(D615/D612)*R76</f>
        <v>11541.185026145375</v>
      </c>
      <c r="E683" s="180">
        <f>(E623/E612)*SUM(C683:D683)</f>
        <v>52922.500421784687</v>
      </c>
      <c r="F683" s="180">
        <f>(F624/F612)*R64</f>
        <v>0</v>
      </c>
      <c r="G683" s="180">
        <f>(G625/G612)*R77</f>
        <v>0</v>
      </c>
      <c r="H683" s="180">
        <f>(H628/H612)*R60</f>
        <v>1531.6234083399297</v>
      </c>
      <c r="I683" s="180">
        <f>(I629/I612)*R78</f>
        <v>0</v>
      </c>
      <c r="J683" s="180">
        <f>(J630/J612)*R79</f>
        <v>0</v>
      </c>
      <c r="K683" s="180">
        <f>(K644/K612)*R75</f>
        <v>91479.634229029296</v>
      </c>
      <c r="L683" s="180">
        <f>(L647/L612)*R80</f>
        <v>0</v>
      </c>
      <c r="M683" s="180">
        <f t="shared" si="20"/>
        <v>157475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339814</v>
      </c>
      <c r="D684" s="180">
        <f>(D615/D612)*S76</f>
        <v>0</v>
      </c>
      <c r="E684" s="180">
        <f>(E623/E612)*SUM(C684:D684)</f>
        <v>39763.501812065108</v>
      </c>
      <c r="F684" s="180">
        <f>(F624/F612)*S64</f>
        <v>28865.02071676225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50967.797176399436</v>
      </c>
      <c r="L684" s="180">
        <f>(L647/L612)*S80</f>
        <v>0</v>
      </c>
      <c r="M684" s="180">
        <f t="shared" si="20"/>
        <v>119596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26542.618723512976</v>
      </c>
      <c r="L685" s="180">
        <f>(L647/L612)*T80</f>
        <v>0</v>
      </c>
      <c r="M685" s="180">
        <f t="shared" si="20"/>
        <v>26543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1695250</v>
      </c>
      <c r="D686" s="180">
        <f>(D615/D612)*U76</f>
        <v>30919.206981334624</v>
      </c>
      <c r="E686" s="180">
        <f>(E623/E612)*SUM(C686:D686)</f>
        <v>201988.53605129066</v>
      </c>
      <c r="F686" s="180">
        <f>(F624/F612)*U64</f>
        <v>46041.210971968074</v>
      </c>
      <c r="G686" s="180">
        <f>(G625/G612)*U77</f>
        <v>0</v>
      </c>
      <c r="H686" s="180">
        <f>(H628/H612)*U60</f>
        <v>19099.343901998924</v>
      </c>
      <c r="I686" s="180">
        <f>(I629/I612)*U78</f>
        <v>22601.032041273644</v>
      </c>
      <c r="J686" s="180">
        <f>(J630/J612)*U79</f>
        <v>0</v>
      </c>
      <c r="K686" s="180">
        <f>(K644/K612)*U75</f>
        <v>279696.42224685889</v>
      </c>
      <c r="L686" s="180">
        <f>(L647/L612)*U80</f>
        <v>0</v>
      </c>
      <c r="M686" s="180">
        <f t="shared" si="20"/>
        <v>600346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430</v>
      </c>
      <c r="D687" s="180">
        <f>(D615/D612)*V76</f>
        <v>0</v>
      </c>
      <c r="E687" s="180">
        <f>(E623/E612)*SUM(C687:D687)</f>
        <v>50.316660817941568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13183.917421643258</v>
      </c>
      <c r="L687" s="180">
        <f>(L647/L612)*V80</f>
        <v>0</v>
      </c>
      <c r="M687" s="180">
        <f t="shared" si="20"/>
        <v>13234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209535</v>
      </c>
      <c r="D688" s="180">
        <f>(D615/D612)*W76</f>
        <v>0</v>
      </c>
      <c r="E688" s="180">
        <f>(E623/E612)*SUM(C688:D688)</f>
        <v>24518.84075462183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62778.741223105892</v>
      </c>
      <c r="L688" s="180">
        <f>(L647/L612)*W80</f>
        <v>0</v>
      </c>
      <c r="M688" s="180">
        <f t="shared" si="20"/>
        <v>87298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82443</v>
      </c>
      <c r="D689" s="180">
        <f>(D615/D612)*X76</f>
        <v>0</v>
      </c>
      <c r="E689" s="180">
        <f>(E623/E612)*SUM(C689:D689)</f>
        <v>9647.1080646826904</v>
      </c>
      <c r="F689" s="180">
        <f>(F624/F612)*X64</f>
        <v>1130.2727191327037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128671.29304692458</v>
      </c>
      <c r="L689" s="180">
        <f>(L647/L612)*X80</f>
        <v>0</v>
      </c>
      <c r="M689" s="180">
        <f t="shared" si="20"/>
        <v>139449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1204574</v>
      </c>
      <c r="D690" s="180">
        <f>(D615/D612)*Y76</f>
        <v>41269.043875748866</v>
      </c>
      <c r="E690" s="180">
        <f>(E623/E612)*SUM(C690:D690)</f>
        <v>145782.93458392547</v>
      </c>
      <c r="F690" s="180">
        <f>(F624/F612)*Y64</f>
        <v>1111.0246844911749</v>
      </c>
      <c r="G690" s="180">
        <f>(G625/G612)*Y77</f>
        <v>0</v>
      </c>
      <c r="H690" s="180">
        <f>(H628/H612)*Y60</f>
        <v>13064.7476731396</v>
      </c>
      <c r="I690" s="180">
        <f>(I629/I612)*Y78</f>
        <v>21874.454499452058</v>
      </c>
      <c r="J690" s="180">
        <f>(J630/J612)*Y79</f>
        <v>7511.5305264375984</v>
      </c>
      <c r="K690" s="180">
        <f>(K644/K612)*Y75</f>
        <v>111973.49341081777</v>
      </c>
      <c r="L690" s="180">
        <f>(L647/L612)*Y80</f>
        <v>0</v>
      </c>
      <c r="M690" s="180">
        <f t="shared" si="20"/>
        <v>342587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1195503</v>
      </c>
      <c r="D693" s="180">
        <f>(D615/D612)*AB76</f>
        <v>6142.888804238667</v>
      </c>
      <c r="E693" s="180">
        <f>(E623/E612)*SUM(C693:D693)</f>
        <v>140611.18281450422</v>
      </c>
      <c r="F693" s="180">
        <f>(F624/F612)*AB64</f>
        <v>70427.591957093842</v>
      </c>
      <c r="G693" s="180">
        <f>(G625/G612)*AB77</f>
        <v>0</v>
      </c>
      <c r="H693" s="180">
        <f>(H628/H612)*AB60</f>
        <v>2833.5033054288701</v>
      </c>
      <c r="I693" s="180">
        <f>(I629/I612)*AB78</f>
        <v>5697.1735987186548</v>
      </c>
      <c r="J693" s="180">
        <f>(J630/J612)*AB79</f>
        <v>0</v>
      </c>
      <c r="K693" s="180">
        <f>(K644/K612)*AB75</f>
        <v>149258.22720025355</v>
      </c>
      <c r="L693" s="180">
        <f>(L647/L612)*AB80</f>
        <v>18756.354892290798</v>
      </c>
      <c r="M693" s="180">
        <f t="shared" si="20"/>
        <v>393727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1066450</v>
      </c>
      <c r="D696" s="180">
        <f>(D615/D612)*AE76</f>
        <v>86745.035841673307</v>
      </c>
      <c r="E696" s="180">
        <f>(E623/E612)*SUM(C696:D696)</f>
        <v>134941.68250088245</v>
      </c>
      <c r="F696" s="180">
        <f>(F624/F612)*AE64</f>
        <v>3647.1949475777456</v>
      </c>
      <c r="G696" s="180">
        <f>(G625/G612)*AE77</f>
        <v>0</v>
      </c>
      <c r="H696" s="180">
        <f>(H628/H612)*AE60</f>
        <v>17981.258813910776</v>
      </c>
      <c r="I696" s="180">
        <f>(I629/I612)*AE78</f>
        <v>24387.754502129017</v>
      </c>
      <c r="J696" s="180">
        <f>(J630/J612)*AE79</f>
        <v>15566.709031852841</v>
      </c>
      <c r="K696" s="180">
        <f>(K644/K612)*AE75</f>
        <v>152603.40924007606</v>
      </c>
      <c r="L696" s="180">
        <f>(L647/L612)*AE80</f>
        <v>0</v>
      </c>
      <c r="M696" s="180">
        <f t="shared" si="20"/>
        <v>435873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3501909</v>
      </c>
      <c r="D698" s="180">
        <f>(D615/D612)*AG76</f>
        <v>71015.517539910652</v>
      </c>
      <c r="E698" s="180">
        <f>(E623/E612)*SUM(C698:D698)</f>
        <v>418087.51413293771</v>
      </c>
      <c r="F698" s="180">
        <f>(F624/F612)*AG64</f>
        <v>6794.3804473214359</v>
      </c>
      <c r="G698" s="180">
        <f>(G625/G612)*AG77</f>
        <v>0</v>
      </c>
      <c r="H698" s="180">
        <f>(H628/H612)*AG60</f>
        <v>27538.588881951935</v>
      </c>
      <c r="I698" s="180">
        <f>(I629/I612)*AG78</f>
        <v>56923.100979316143</v>
      </c>
      <c r="J698" s="180">
        <f>(J630/J612)*AG79</f>
        <v>18809.454371247666</v>
      </c>
      <c r="K698" s="180">
        <f>(K644/K612)*AG75</f>
        <v>448322.39039839321</v>
      </c>
      <c r="L698" s="180">
        <f>(L647/L612)*AG80</f>
        <v>93905.988732263853</v>
      </c>
      <c r="M698" s="180">
        <f t="shared" si="20"/>
        <v>1141397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53182.288496309593</v>
      </c>
      <c r="L700" s="180">
        <f>(L647/L612)*AI80</f>
        <v>0</v>
      </c>
      <c r="M700" s="180">
        <f t="shared" si="20"/>
        <v>53182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5668876</v>
      </c>
      <c r="D701" s="180">
        <f>(D615/D612)*AJ76</f>
        <v>358670.24690930499</v>
      </c>
      <c r="E701" s="180">
        <f>(E623/E612)*SUM(C701:D701)</f>
        <v>705316.27923300513</v>
      </c>
      <c r="F701" s="180">
        <f>(F624/F612)*AJ64</f>
        <v>22737.817579778013</v>
      </c>
      <c r="G701" s="180">
        <f>(G625/G612)*AJ77</f>
        <v>0</v>
      </c>
      <c r="H701" s="180">
        <f>(H628/H612)*AJ60</f>
        <v>65967.020197200778</v>
      </c>
      <c r="I701" s="180">
        <f>(I629/I612)*AJ78</f>
        <v>179983.42624721522</v>
      </c>
      <c r="J701" s="180">
        <f>(J630/J612)*AJ79</f>
        <v>1401.2335232804082</v>
      </c>
      <c r="K701" s="180">
        <f>(K644/K612)*AJ75</f>
        <v>421611.73383915372</v>
      </c>
      <c r="L701" s="180">
        <f>(L647/L612)*AJ80</f>
        <v>27327.139578172024</v>
      </c>
      <c r="M701" s="180">
        <f t="shared" si="20"/>
        <v>1783015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31697</v>
      </c>
      <c r="D702" s="180">
        <f>(D615/D612)*AK76</f>
        <v>0</v>
      </c>
      <c r="E702" s="180">
        <f>(E623/E612)*SUM(C702:D702)</f>
        <v>3709.0399952239395</v>
      </c>
      <c r="F702" s="180">
        <f>(F624/F612)*AK64</f>
        <v>0</v>
      </c>
      <c r="G702" s="180">
        <f>(G625/G612)*AK77</f>
        <v>0</v>
      </c>
      <c r="H702" s="180">
        <f>(H628/H612)*AK60</f>
        <v>306.32468166798594</v>
      </c>
      <c r="I702" s="180">
        <f>(I629/I612)*AK78</f>
        <v>0</v>
      </c>
      <c r="J702" s="180">
        <f>(J630/J612)*AK79</f>
        <v>0</v>
      </c>
      <c r="K702" s="180">
        <f>(K644/K612)*AK75</f>
        <v>2317.4758219699088</v>
      </c>
      <c r="L702" s="180">
        <f>(L647/L612)*AK80</f>
        <v>0</v>
      </c>
      <c r="M702" s="180">
        <f t="shared" si="20"/>
        <v>6333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19902</v>
      </c>
      <c r="D703" s="180">
        <f>(D615/D612)*AL76</f>
        <v>0</v>
      </c>
      <c r="E703" s="180">
        <f>(E623/E612)*SUM(C703:D703)</f>
        <v>2328.8422874387747</v>
      </c>
      <c r="F703" s="180">
        <f>(F624/F612)*AL64</f>
        <v>23.203110252802006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3022.3316819733368</v>
      </c>
      <c r="L703" s="180">
        <f>(L647/L612)*AL80</f>
        <v>0</v>
      </c>
      <c r="M703" s="180">
        <f t="shared" si="20"/>
        <v>5374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34716510</v>
      </c>
      <c r="D715" s="180">
        <f>SUM(D616:D647)+SUM(D668:D713)</f>
        <v>1612620</v>
      </c>
      <c r="E715" s="180">
        <f>SUM(E624:E647)+SUM(E668:E713)</f>
        <v>3636806.7172143925</v>
      </c>
      <c r="F715" s="180">
        <f>SUM(F625:F648)+SUM(F668:F713)</f>
        <v>276756.41589883302</v>
      </c>
      <c r="G715" s="180">
        <f>SUM(G626:G647)+SUM(G668:G713)</f>
        <v>1638224.9276982779</v>
      </c>
      <c r="H715" s="180">
        <f>SUM(H629:H647)+SUM(H668:H713)</f>
        <v>360360.35551421862</v>
      </c>
      <c r="I715" s="180">
        <f>SUM(I630:I647)+SUM(I668:I713)</f>
        <v>778866.56169744825</v>
      </c>
      <c r="J715" s="180">
        <f>SUM(J631:J647)+SUM(J668:J713)</f>
        <v>180169.53444146452</v>
      </c>
      <c r="K715" s="180">
        <f>SUM(K668:K713)</f>
        <v>2719297.4378567431</v>
      </c>
      <c r="L715" s="180">
        <f>SUM(L668:L713)</f>
        <v>662558.92049986171</v>
      </c>
      <c r="M715" s="180">
        <f>SUM(M668:M713)</f>
        <v>10693419</v>
      </c>
      <c r="N715" s="198" t="s">
        <v>742</v>
      </c>
    </row>
    <row r="716" spans="1:83" ht="12.6" customHeight="1" x14ac:dyDescent="0.25">
      <c r="C716" s="180">
        <f>CE71</f>
        <v>34716510</v>
      </c>
      <c r="D716" s="180">
        <f>D615</f>
        <v>1612620</v>
      </c>
      <c r="E716" s="180">
        <f>E623</f>
        <v>3636806.717214392</v>
      </c>
      <c r="F716" s="180">
        <f>F624</f>
        <v>276756.41589883302</v>
      </c>
      <c r="G716" s="180">
        <f>G625</f>
        <v>1638224.9276982779</v>
      </c>
      <c r="H716" s="180">
        <f>H628</f>
        <v>360360.35551421857</v>
      </c>
      <c r="I716" s="180">
        <f>I629</f>
        <v>778866.56169744814</v>
      </c>
      <c r="J716" s="180">
        <f>J630</f>
        <v>180169.53444146452</v>
      </c>
      <c r="K716" s="180">
        <f>K644</f>
        <v>2719297.4378567431</v>
      </c>
      <c r="L716" s="180">
        <f>L647</f>
        <v>662558.92049986171</v>
      </c>
      <c r="M716" s="180">
        <f>C648</f>
        <v>10693419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021*2018*A</v>
      </c>
      <c r="B722" s="276">
        <f>ROUND(C165,0)</f>
        <v>1312492</v>
      </c>
      <c r="C722" s="276">
        <f>ROUND(C166,0)</f>
        <v>-31027</v>
      </c>
      <c r="D722" s="276">
        <f>ROUND(C167,0)</f>
        <v>393713</v>
      </c>
      <c r="E722" s="276">
        <f>ROUND(C168,0)</f>
        <v>2873828</v>
      </c>
      <c r="F722" s="276">
        <f>ROUND(C169,0)</f>
        <v>63202</v>
      </c>
      <c r="G722" s="276">
        <f>ROUND(C170,0)</f>
        <v>730759</v>
      </c>
      <c r="H722" s="276">
        <f>ROUND(C171+C172,0)</f>
        <v>69971</v>
      </c>
      <c r="I722" s="276">
        <f>ROUND(C175,0)</f>
        <v>14072</v>
      </c>
      <c r="J722" s="276">
        <f>ROUND(C176,0)</f>
        <v>92196</v>
      </c>
      <c r="K722" s="276">
        <f>ROUND(C179,0)</f>
        <v>216747</v>
      </c>
      <c r="L722" s="276">
        <f>ROUND(C180,0)</f>
        <v>5524</v>
      </c>
      <c r="M722" s="276">
        <f>ROUND(C183,0)</f>
        <v>236340</v>
      </c>
      <c r="N722" s="276">
        <f>ROUND(C184,0)</f>
        <v>104758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761373</v>
      </c>
      <c r="S722" s="276">
        <f>ROUND(C195,0)</f>
        <v>18150</v>
      </c>
      <c r="T722" s="276">
        <f>ROUND(D195,0)</f>
        <v>0</v>
      </c>
      <c r="U722" s="276">
        <f>ROUND(B196,0)</f>
        <v>1092411</v>
      </c>
      <c r="V722" s="276">
        <f>ROUND(C196,0)</f>
        <v>0</v>
      </c>
      <c r="W722" s="276">
        <f>ROUND(D196,0)</f>
        <v>939</v>
      </c>
      <c r="X722" s="276">
        <f>ROUND(B197,0)</f>
        <v>18636546</v>
      </c>
      <c r="Y722" s="276">
        <f>ROUND(C197,0)</f>
        <v>185458</v>
      </c>
      <c r="Z722" s="276">
        <f>ROUND(D197,0)</f>
        <v>89130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2470235</v>
      </c>
      <c r="AE722" s="276">
        <f>ROUND(C199,0)</f>
        <v>53107</v>
      </c>
      <c r="AF722" s="276">
        <f>ROUND(D199,0)</f>
        <v>0</v>
      </c>
      <c r="AG722" s="276">
        <f>ROUND(B200,0)</f>
        <v>8990251</v>
      </c>
      <c r="AH722" s="276">
        <f>ROUND(C200,0)</f>
        <v>432788</v>
      </c>
      <c r="AI722" s="276">
        <f>ROUND(D200,0)</f>
        <v>144837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101511</v>
      </c>
      <c r="AN722" s="276">
        <f>ROUND(C202,0)</f>
        <v>0</v>
      </c>
      <c r="AO722" s="276">
        <f>ROUND(D202,0)</f>
        <v>101511</v>
      </c>
      <c r="AP722" s="276">
        <f>ROUND(B203,0)</f>
        <v>728895</v>
      </c>
      <c r="AQ722" s="276">
        <f>ROUND(C203,0)</f>
        <v>6804555</v>
      </c>
      <c r="AR722" s="276">
        <f>ROUND(D203,0)</f>
        <v>0</v>
      </c>
      <c r="AS722" s="276"/>
      <c r="AT722" s="276"/>
      <c r="AU722" s="276"/>
      <c r="AV722" s="276">
        <f>ROUND(B209,0)</f>
        <v>451268</v>
      </c>
      <c r="AW722" s="276">
        <f>ROUND(C209,0)</f>
        <v>95872</v>
      </c>
      <c r="AX722" s="276">
        <f>ROUND(D209,0)</f>
        <v>939</v>
      </c>
      <c r="AY722" s="276">
        <f>ROUND(B210,0)</f>
        <v>11181984</v>
      </c>
      <c r="AZ722" s="276">
        <f>ROUND(C210,0)</f>
        <v>739530</v>
      </c>
      <c r="BA722" s="276">
        <f>ROUND(D210,0)</f>
        <v>6536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679524</v>
      </c>
      <c r="BF722" s="276">
        <f>ROUND(C212,0)</f>
        <v>139911</v>
      </c>
      <c r="BG722" s="276">
        <f>ROUND(D212,0)</f>
        <v>0</v>
      </c>
      <c r="BH722" s="276">
        <f>ROUND(B213,0)</f>
        <v>6536609</v>
      </c>
      <c r="BI722" s="276">
        <f>ROUND(C213,0)</f>
        <v>615598</v>
      </c>
      <c r="BJ722" s="276">
        <f>ROUND(D213,0)</f>
        <v>177991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101511</v>
      </c>
      <c r="BO722" s="276">
        <f>ROUND(C215,0)</f>
        <v>0</v>
      </c>
      <c r="BP722" s="276">
        <f>ROUND(D215,0)</f>
        <v>101511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8583794</v>
      </c>
      <c r="BU722" s="276">
        <f>ROUND(C224,0)</f>
        <v>4412203</v>
      </c>
      <c r="BV722" s="276">
        <f>ROUND(C225,0)</f>
        <v>360914</v>
      </c>
      <c r="BW722" s="276">
        <f>ROUND(C226,0)</f>
        <v>0</v>
      </c>
      <c r="BX722" s="276">
        <f>ROUND(C227,0)</f>
        <v>0</v>
      </c>
      <c r="BY722" s="276">
        <f>ROUND(C228,0)</f>
        <v>5960581</v>
      </c>
      <c r="BZ722" s="276">
        <f>ROUND(C231,0)</f>
        <v>640</v>
      </c>
      <c r="CA722" s="276">
        <f>ROUND(C233,0)</f>
        <v>72489</v>
      </c>
      <c r="CB722" s="276">
        <f>ROUND(C234,0)</f>
        <v>435844</v>
      </c>
      <c r="CC722" s="276">
        <f>ROUND(C238+C239,0)</f>
        <v>-850557</v>
      </c>
      <c r="CD722" s="276">
        <f>D221</f>
        <v>956269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021*2018*A</v>
      </c>
      <c r="B726" s="276">
        <f>ROUND(C111,0)</f>
        <v>479</v>
      </c>
      <c r="C726" s="276">
        <f>ROUND(C112,0)</f>
        <v>68</v>
      </c>
      <c r="D726" s="276">
        <f>ROUND(C113,0)</f>
        <v>0</v>
      </c>
      <c r="E726" s="276">
        <f>ROUND(C114,0)</f>
        <v>71</v>
      </c>
      <c r="F726" s="276">
        <f>ROUND(D111,0)</f>
        <v>1337</v>
      </c>
      <c r="G726" s="276">
        <f>ROUND(D112,0)</f>
        <v>16096</v>
      </c>
      <c r="H726" s="276">
        <f>ROUND(D113,0)</f>
        <v>0</v>
      </c>
      <c r="I726" s="276">
        <f>ROUND(D114,0)</f>
        <v>112</v>
      </c>
      <c r="J726" s="276">
        <f>ROUND(C116,0)</f>
        <v>0</v>
      </c>
      <c r="K726" s="276">
        <f>ROUND(C117,0)</f>
        <v>0</v>
      </c>
      <c r="L726" s="276">
        <f>ROUND(C118,0)</f>
        <v>24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50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273</v>
      </c>
      <c r="Y726" s="276">
        <f>ROUND(B139,0)</f>
        <v>934</v>
      </c>
      <c r="Z726" s="276">
        <f>ROUND(B140,0)</f>
        <v>266</v>
      </c>
      <c r="AA726" s="276">
        <f>ROUND(B141,0)</f>
        <v>4317236</v>
      </c>
      <c r="AB726" s="276">
        <f>ROUND(B142,0)</f>
        <v>17541254</v>
      </c>
      <c r="AC726" s="276">
        <f>ROUND(C138,0)</f>
        <v>58</v>
      </c>
      <c r="AD726" s="276">
        <f>ROUND(C139,0)</f>
        <v>252</v>
      </c>
      <c r="AE726" s="276">
        <f>ROUND(C140,0)</f>
        <v>13040</v>
      </c>
      <c r="AF726" s="276">
        <f>ROUND(C141,0)</f>
        <v>5879357</v>
      </c>
      <c r="AG726" s="276">
        <f>ROUND(C142,0)</f>
        <v>9340824</v>
      </c>
      <c r="AH726" s="276">
        <f>ROUND(D138,0)</f>
        <v>219</v>
      </c>
      <c r="AI726" s="276">
        <f>ROUND(D139,0)</f>
        <v>151</v>
      </c>
      <c r="AJ726" s="276">
        <f>ROUND(D140,0)</f>
        <v>19104</v>
      </c>
      <c r="AK726" s="276">
        <f>ROUND(D141,0)</f>
        <v>2473741</v>
      </c>
      <c r="AL726" s="276">
        <f>ROUND(D142,0)</f>
        <v>12673128</v>
      </c>
      <c r="AM726" s="276">
        <f>ROUND(B144,0)</f>
        <v>64</v>
      </c>
      <c r="AN726" s="276">
        <f>ROUND(B145,0)</f>
        <v>1508</v>
      </c>
      <c r="AO726" s="276">
        <f>ROUND(B146,0)</f>
        <v>0</v>
      </c>
      <c r="AP726" s="276">
        <f>ROUND(B147,0)</f>
        <v>1010134</v>
      </c>
      <c r="AQ726" s="276">
        <f>ROUND(B148,0)</f>
        <v>0</v>
      </c>
      <c r="AR726" s="276">
        <f>ROUND(C144,0)</f>
        <v>1</v>
      </c>
      <c r="AS726" s="276">
        <f>ROUND(C145,0)</f>
        <v>12542</v>
      </c>
      <c r="AT726" s="276">
        <f>ROUND(C146,0)</f>
        <v>0</v>
      </c>
      <c r="AU726" s="276">
        <f>ROUND(C147,0)</f>
        <v>6198</v>
      </c>
      <c r="AV726" s="276">
        <f>ROUND(C148,0)</f>
        <v>0</v>
      </c>
      <c r="AW726" s="276">
        <f>ROUND(D144,0)</f>
        <v>3</v>
      </c>
      <c r="AX726" s="276">
        <f>ROUND(D145,0)</f>
        <v>2046</v>
      </c>
      <c r="AY726" s="276">
        <f>ROUND(D146,0)</f>
        <v>0</v>
      </c>
      <c r="AZ726" s="276">
        <f>ROUND(D147,0)</f>
        <v>3900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2690718</v>
      </c>
      <c r="BR726" s="276">
        <f>ROUND(C157,0)</f>
        <v>2262897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021*2018*A</v>
      </c>
      <c r="B730" s="276">
        <f>ROUND(C250,0)</f>
        <v>2759231</v>
      </c>
      <c r="C730" s="276">
        <f>ROUND(C251,0)</f>
        <v>12468</v>
      </c>
      <c r="D730" s="276">
        <f>ROUND(C252,0)</f>
        <v>8389493</v>
      </c>
      <c r="E730" s="276">
        <f>ROUND(C253,0)</f>
        <v>3560059</v>
      </c>
      <c r="F730" s="276">
        <f>ROUND(C254,0)</f>
        <v>20250</v>
      </c>
      <c r="G730" s="276">
        <f>ROUND(C255,0)</f>
        <v>7143034</v>
      </c>
      <c r="H730" s="276">
        <f>ROUND(C256,0)</f>
        <v>-3570</v>
      </c>
      <c r="I730" s="276">
        <f>ROUND(C257,0)</f>
        <v>584833</v>
      </c>
      <c r="J730" s="276">
        <f>ROUND(C258,0)</f>
        <v>365071</v>
      </c>
      <c r="K730" s="276">
        <f>ROUND(C259,0)</f>
        <v>0</v>
      </c>
      <c r="L730" s="276">
        <f>ROUND(C262,0)</f>
        <v>12234266</v>
      </c>
      <c r="M730" s="276">
        <f>ROUND(C263,0)</f>
        <v>0</v>
      </c>
      <c r="N730" s="276">
        <f>ROUND(C264,0)</f>
        <v>0</v>
      </c>
      <c r="O730" s="276">
        <f>ROUND(C267,0)</f>
        <v>779523</v>
      </c>
      <c r="P730" s="276">
        <f>ROUND(C268,0)</f>
        <v>1091473</v>
      </c>
      <c r="Q730" s="276">
        <f>ROUND(C269,0)</f>
        <v>18732874</v>
      </c>
      <c r="R730" s="276">
        <f>ROUND(C270,0)</f>
        <v>0</v>
      </c>
      <c r="S730" s="276">
        <f>ROUND(C271,0)</f>
        <v>2523343</v>
      </c>
      <c r="T730" s="276">
        <f>ROUND(C272,0)</f>
        <v>9278202</v>
      </c>
      <c r="U730" s="276">
        <f>ROUND(C273,0)</f>
        <v>0</v>
      </c>
      <c r="V730" s="276">
        <f>ROUND(C274,0)</f>
        <v>7533450</v>
      </c>
      <c r="W730" s="276">
        <f>ROUND(C275,0)</f>
        <v>0</v>
      </c>
      <c r="X730" s="276">
        <f>ROUND(C276,0)</f>
        <v>20254831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31395</v>
      </c>
      <c r="AH730" s="276">
        <f>ROUND(C305,0)</f>
        <v>1930539</v>
      </c>
      <c r="AI730" s="276">
        <f>ROUND(C306,0)</f>
        <v>1844622</v>
      </c>
      <c r="AJ730" s="276">
        <f>ROUND(C307,0)</f>
        <v>0</v>
      </c>
      <c r="AK730" s="276">
        <f>ROUND(C308,0)</f>
        <v>0</v>
      </c>
      <c r="AL730" s="276">
        <f>ROUND(C309,0)</f>
        <v>21229</v>
      </c>
      <c r="AM730" s="276">
        <f>ROUND(C310,0)</f>
        <v>0</v>
      </c>
      <c r="AN730" s="276">
        <f>ROUND(C311,0)</f>
        <v>0</v>
      </c>
      <c r="AO730" s="276">
        <f>ROUND(C312,0)</f>
        <v>6948010</v>
      </c>
      <c r="AP730" s="276">
        <f>ROUND(C313,0)</f>
        <v>807521</v>
      </c>
      <c r="AQ730" s="276">
        <f>ROUND(C316,0)</f>
        <v>0</v>
      </c>
      <c r="AR730" s="276">
        <f>ROUND(C317,0)</f>
        <v>351616</v>
      </c>
      <c r="AS730" s="276">
        <f>ROUND(C318,0)</f>
        <v>-265425</v>
      </c>
      <c r="AT730" s="276">
        <f>ROUND(C321,0)</f>
        <v>0</v>
      </c>
      <c r="AU730" s="276">
        <f>ROUND(C322,0)</f>
        <v>0</v>
      </c>
      <c r="AV730" s="276">
        <f>ROUND(C323,0)</f>
        <v>3524593</v>
      </c>
      <c r="AW730" s="276">
        <f>ROUND(C324,0)</f>
        <v>0</v>
      </c>
      <c r="AX730" s="276">
        <f>ROUND(C325,0)</f>
        <v>9347803</v>
      </c>
      <c r="AY730" s="276">
        <f>ROUND(C326,0)</f>
        <v>0</v>
      </c>
      <c r="AZ730" s="276">
        <f>ROUND(C327,0)</f>
        <v>7903388</v>
      </c>
      <c r="BA730" s="276">
        <f>ROUND(C328,0)</f>
        <v>0</v>
      </c>
      <c r="BB730" s="276">
        <f>ROUND(C332,0)</f>
        <v>15991281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285.5</v>
      </c>
      <c r="BJ730" s="276">
        <f>ROUND(C359,0)</f>
        <v>13690566</v>
      </c>
      <c r="BK730" s="276">
        <f>ROUND(C360,0)</f>
        <v>39517989</v>
      </c>
      <c r="BL730" s="276">
        <f>ROUND(C364,0)</f>
        <v>19317492</v>
      </c>
      <c r="BM730" s="276">
        <f>ROUND(C365,0)</f>
        <v>508334</v>
      </c>
      <c r="BN730" s="276">
        <f>ROUND(C366,0)</f>
        <v>-850557</v>
      </c>
      <c r="BO730" s="276">
        <f>ROUND(C370,0)</f>
        <v>220870</v>
      </c>
      <c r="BP730" s="276">
        <f>ROUND(C371,0)</f>
        <v>0</v>
      </c>
      <c r="BQ730" s="276">
        <f>ROUND(C378,0)</f>
        <v>19256697</v>
      </c>
      <c r="BR730" s="276">
        <f>ROUND(C379,0)</f>
        <v>5412939</v>
      </c>
      <c r="BS730" s="276">
        <f>ROUND(C380,0)</f>
        <v>1750941</v>
      </c>
      <c r="BT730" s="276">
        <f>ROUND(C381,0)</f>
        <v>3205777</v>
      </c>
      <c r="BU730" s="276">
        <f>ROUND(C382,0)</f>
        <v>596014</v>
      </c>
      <c r="BV730" s="276">
        <f>ROUND(C383,0)</f>
        <v>2390957</v>
      </c>
      <c r="BW730" s="276">
        <f>ROUND(C384,0)</f>
        <v>1593215</v>
      </c>
      <c r="BX730" s="276">
        <f>ROUND(C385,0)</f>
        <v>106268</v>
      </c>
      <c r="BY730" s="276">
        <f>ROUND(C386,0)</f>
        <v>222270</v>
      </c>
      <c r="BZ730" s="276">
        <f>ROUND(C387,0)</f>
        <v>341098</v>
      </c>
      <c r="CA730" s="276">
        <f>ROUND(C388,0)</f>
        <v>0</v>
      </c>
      <c r="CB730" s="276">
        <f>C363</f>
        <v>956269</v>
      </c>
      <c r="CC730" s="276">
        <f>ROUND(C389,0)</f>
        <v>461986</v>
      </c>
      <c r="CD730" s="276">
        <f>ROUND(C392,0)</f>
        <v>2916486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021*2018*6010*A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021*2018*6030*A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021*2018*6070*A</v>
      </c>
      <c r="B736" s="276">
        <f>ROUND(E59,0)</f>
        <v>1232</v>
      </c>
      <c r="C736" s="278">
        <f>ROUND(E60,2)</f>
        <v>27.98</v>
      </c>
      <c r="D736" s="276">
        <f>ROUND(E61,0)</f>
        <v>2178282</v>
      </c>
      <c r="E736" s="276">
        <f>ROUND(E62,0)</f>
        <v>587633</v>
      </c>
      <c r="F736" s="276">
        <f>ROUND(E63,0)</f>
        <v>0</v>
      </c>
      <c r="G736" s="276">
        <f>ROUND(E64,0)</f>
        <v>143071</v>
      </c>
      <c r="H736" s="276">
        <f>ROUND(E65,0)</f>
        <v>2794</v>
      </c>
      <c r="I736" s="276">
        <f>ROUND(E66,0)</f>
        <v>151408</v>
      </c>
      <c r="J736" s="276">
        <f>ROUND(E67,0)</f>
        <v>50997</v>
      </c>
      <c r="K736" s="276">
        <f>ROUND(E68,0)</f>
        <v>7280</v>
      </c>
      <c r="L736" s="276">
        <f>ROUND(E69,0)</f>
        <v>9782</v>
      </c>
      <c r="M736" s="276">
        <f>ROUND(E70,0)</f>
        <v>0</v>
      </c>
      <c r="N736" s="276">
        <f>ROUND(E75,0)</f>
        <v>2723530</v>
      </c>
      <c r="O736" s="276">
        <f>ROUND(E73,0)</f>
        <v>2773568</v>
      </c>
      <c r="P736" s="276">
        <f>IF(E76&gt;0,ROUND(E76,0),0)</f>
        <v>4665</v>
      </c>
      <c r="Q736" s="276">
        <f>IF(E77&gt;0,ROUND(E77,0),0)</f>
        <v>6682</v>
      </c>
      <c r="R736" s="276">
        <f>IF(E78&gt;0,ROUND(E78,0),0)</f>
        <v>2218</v>
      </c>
      <c r="S736" s="276">
        <f>IF(E79&gt;0,ROUND(E79,0),0)</f>
        <v>8893</v>
      </c>
      <c r="T736" s="278">
        <f>IF(E80&gt;0,ROUND(E80,2),0)</f>
        <v>20.61</v>
      </c>
      <c r="U736" s="276"/>
      <c r="V736" s="277"/>
      <c r="W736" s="276"/>
      <c r="X736" s="276"/>
      <c r="Y736" s="276">
        <f t="shared" si="21"/>
        <v>1262813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021*2018*6100*A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021*2018*6120*A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021*2018*6140*A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021*2018*6150*A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021*2018*6170*A</v>
      </c>
      <c r="B741" s="276">
        <f>ROUND(J59,0)</f>
        <v>112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460115</v>
      </c>
      <c r="O741" s="276">
        <f>ROUND(J73,0)</f>
        <v>459595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36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25291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021*2018*6200*A</v>
      </c>
      <c r="B742" s="276">
        <f>ROUND(K59,0)</f>
        <v>15493</v>
      </c>
      <c r="C742" s="278">
        <f>ROUND(K60,2)</f>
        <v>39.880000000000003</v>
      </c>
      <c r="D742" s="276">
        <f>ROUND(K61,0)</f>
        <v>2239260</v>
      </c>
      <c r="E742" s="276">
        <f>ROUND(K62,0)</f>
        <v>598586</v>
      </c>
      <c r="F742" s="276">
        <f>ROUND(K63,0)</f>
        <v>5948</v>
      </c>
      <c r="G742" s="276">
        <f>ROUND(K64,0)</f>
        <v>176658</v>
      </c>
      <c r="H742" s="276">
        <f>ROUND(K65,0)</f>
        <v>27722</v>
      </c>
      <c r="I742" s="276">
        <f>ROUND(K66,0)</f>
        <v>72610</v>
      </c>
      <c r="J742" s="276">
        <f>ROUND(K67,0)</f>
        <v>104326</v>
      </c>
      <c r="K742" s="276">
        <f>ROUND(K68,0)</f>
        <v>6571</v>
      </c>
      <c r="L742" s="276">
        <f>ROUND(K69,0)</f>
        <v>4696</v>
      </c>
      <c r="M742" s="276">
        <f>ROUND(K70,0)</f>
        <v>0</v>
      </c>
      <c r="N742" s="276">
        <f>ROUND(K75,0)</f>
        <v>4111285</v>
      </c>
      <c r="O742" s="276">
        <f>ROUND(K73,0)</f>
        <v>4111285</v>
      </c>
      <c r="P742" s="276">
        <f>IF(K76&gt;0,ROUND(K76,0),0)</f>
        <v>25296</v>
      </c>
      <c r="Q742" s="276">
        <f>IF(K77&gt;0,ROUND(K77,0),0)</f>
        <v>46521</v>
      </c>
      <c r="R742" s="276">
        <f>IF(K78&gt;0,ROUND(K78,0),0)</f>
        <v>4601</v>
      </c>
      <c r="S742" s="276">
        <f>IF(K79&gt;0,ROUND(K79,0),0)</f>
        <v>22705</v>
      </c>
      <c r="T742" s="278">
        <f>IF(K80&gt;0,ROUND(K80,2),0)</f>
        <v>13.52</v>
      </c>
      <c r="U742" s="276"/>
      <c r="V742" s="277"/>
      <c r="W742" s="276"/>
      <c r="X742" s="276"/>
      <c r="Y742" s="276">
        <f t="shared" si="21"/>
        <v>3104767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021*2018*6210*A</v>
      </c>
      <c r="B743" s="276">
        <f>ROUND(L59,0)</f>
        <v>603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1020232</v>
      </c>
      <c r="O743" s="276">
        <f>ROUND(L73,0)</f>
        <v>1020232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52140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021*2018*6330*A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021*2018*6400*A</v>
      </c>
      <c r="B745" s="276">
        <f>ROUND(N59,0)</f>
        <v>13725</v>
      </c>
      <c r="C745" s="278">
        <f>ROUND(N60,2)</f>
        <v>11.34</v>
      </c>
      <c r="D745" s="276">
        <f>ROUND(N61,0)</f>
        <v>443499</v>
      </c>
      <c r="E745" s="276">
        <f>ROUND(N62,0)</f>
        <v>147652</v>
      </c>
      <c r="F745" s="276">
        <f>ROUND(N63,0)</f>
        <v>629</v>
      </c>
      <c r="G745" s="276">
        <f>ROUND(N64,0)</f>
        <v>13578</v>
      </c>
      <c r="H745" s="276">
        <f>ROUND(N65,0)</f>
        <v>0</v>
      </c>
      <c r="I745" s="276">
        <f>ROUND(N66,0)</f>
        <v>2240</v>
      </c>
      <c r="J745" s="276">
        <f>ROUND(N67,0)</f>
        <v>104273</v>
      </c>
      <c r="K745" s="276">
        <f>ROUND(N68,0)</f>
        <v>0</v>
      </c>
      <c r="L745" s="276">
        <f>ROUND(N69,0)</f>
        <v>2788</v>
      </c>
      <c r="M745" s="276">
        <f>ROUND(N70,0)</f>
        <v>0</v>
      </c>
      <c r="N745" s="276">
        <f>ROUND(N75,0)</f>
        <v>1481251</v>
      </c>
      <c r="O745" s="276">
        <f>ROUND(N73,0)</f>
        <v>1481251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0.67</v>
      </c>
      <c r="U745" s="276"/>
      <c r="V745" s="277"/>
      <c r="W745" s="276"/>
      <c r="X745" s="276"/>
      <c r="Y745" s="276">
        <f t="shared" si="21"/>
        <v>186212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021*2018*7010*A</v>
      </c>
      <c r="B746" s="276">
        <f>ROUND(O59,0)</f>
        <v>71</v>
      </c>
      <c r="C746" s="278">
        <f>ROUND(O60,2)</f>
        <v>2.65</v>
      </c>
      <c r="D746" s="276">
        <f>ROUND(O61,0)</f>
        <v>318769</v>
      </c>
      <c r="E746" s="276">
        <f>ROUND(O62,0)</f>
        <v>79415</v>
      </c>
      <c r="F746" s="276">
        <f>ROUND(O63,0)</f>
        <v>0</v>
      </c>
      <c r="G746" s="276">
        <f>ROUND(O64,0)</f>
        <v>24896</v>
      </c>
      <c r="H746" s="276">
        <f>ROUND(O65,0)</f>
        <v>0</v>
      </c>
      <c r="I746" s="276">
        <f>ROUND(O66,0)</f>
        <v>3053</v>
      </c>
      <c r="J746" s="276">
        <f>ROUND(O67,0)</f>
        <v>6621</v>
      </c>
      <c r="K746" s="276">
        <f>ROUND(O68,0)</f>
        <v>0</v>
      </c>
      <c r="L746" s="276">
        <f>ROUND(O69,0)</f>
        <v>2663</v>
      </c>
      <c r="M746" s="276">
        <f>ROUND(O70,0)</f>
        <v>0</v>
      </c>
      <c r="N746" s="276">
        <f>ROUND(O75,0)</f>
        <v>749331</v>
      </c>
      <c r="O746" s="276">
        <f>ROUND(O73,0)</f>
        <v>605131</v>
      </c>
      <c r="P746" s="276">
        <f>IF(O76&gt;0,ROUND(O76,0),0)</f>
        <v>1132</v>
      </c>
      <c r="Q746" s="276">
        <f>IF(O77&gt;0,ROUND(O77,0),0)</f>
        <v>0</v>
      </c>
      <c r="R746" s="276">
        <f>IF(O78&gt;0,ROUND(O78,0),0)</f>
        <v>300</v>
      </c>
      <c r="S746" s="276">
        <f>IF(O79&gt;0,ROUND(O79,0),0)</f>
        <v>960</v>
      </c>
      <c r="T746" s="278">
        <f>IF(O80&gt;0,ROUND(O80,2),0)</f>
        <v>2.64</v>
      </c>
      <c r="U746" s="276"/>
      <c r="V746" s="277"/>
      <c r="W746" s="276"/>
      <c r="X746" s="276"/>
      <c r="Y746" s="276">
        <f t="shared" si="21"/>
        <v>170222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021*2018*7020*A</v>
      </c>
      <c r="B747" s="276">
        <f>ROUND(P59,0)</f>
        <v>22065</v>
      </c>
      <c r="C747" s="278">
        <f>ROUND(P60,2)</f>
        <v>6.83</v>
      </c>
      <c r="D747" s="276">
        <f>ROUND(P61,0)</f>
        <v>573420</v>
      </c>
      <c r="E747" s="276">
        <f>ROUND(P62,0)</f>
        <v>149185</v>
      </c>
      <c r="F747" s="276">
        <f>ROUND(P63,0)</f>
        <v>0</v>
      </c>
      <c r="G747" s="276">
        <f>ROUND(P64,0)</f>
        <v>177793</v>
      </c>
      <c r="H747" s="276">
        <f>ROUND(P65,0)</f>
        <v>0</v>
      </c>
      <c r="I747" s="276">
        <f>ROUND(P66,0)</f>
        <v>63369</v>
      </c>
      <c r="J747" s="276">
        <f>ROUND(P67,0)</f>
        <v>81384</v>
      </c>
      <c r="K747" s="276">
        <f>ROUND(P68,0)</f>
        <v>0</v>
      </c>
      <c r="L747" s="276">
        <f>ROUND(P69,0)</f>
        <v>3129</v>
      </c>
      <c r="M747" s="276">
        <f>ROUND(P70,0)</f>
        <v>0</v>
      </c>
      <c r="N747" s="276">
        <f>ROUND(P75,0)</f>
        <v>3338637</v>
      </c>
      <c r="O747" s="276">
        <f>ROUND(P73,0)</f>
        <v>303672</v>
      </c>
      <c r="P747" s="276">
        <f>IF(P76&gt;0,ROUND(P76,0),0)</f>
        <v>4940</v>
      </c>
      <c r="Q747" s="276">
        <f>IF(P77&gt;0,ROUND(P77,0),0)</f>
        <v>0</v>
      </c>
      <c r="R747" s="276">
        <f>IF(P78&gt;0,ROUND(P78,0),0)</f>
        <v>1644</v>
      </c>
      <c r="S747" s="276">
        <f>IF(P79&gt;0,ROUND(P79,0),0)</f>
        <v>3154</v>
      </c>
      <c r="T747" s="278">
        <f>IF(P80&gt;0,ROUND(P80,2),0)</f>
        <v>4.63</v>
      </c>
      <c r="U747" s="276"/>
      <c r="V747" s="277"/>
      <c r="W747" s="276"/>
      <c r="X747" s="276"/>
      <c r="Y747" s="276">
        <f t="shared" si="21"/>
        <v>572440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021*2018*7030*A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275992</v>
      </c>
      <c r="O748" s="276">
        <f>ROUND(Q73,0)</f>
        <v>20320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14105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021*2018*7040*A</v>
      </c>
      <c r="B749" s="276">
        <f>ROUND(R59,0)</f>
        <v>43498</v>
      </c>
      <c r="C749" s="278">
        <f>ROUND(R60,2)</f>
        <v>1</v>
      </c>
      <c r="D749" s="276">
        <f>ROUND(R61,0)</f>
        <v>368900</v>
      </c>
      <c r="E749" s="276">
        <f>ROUND(R62,0)</f>
        <v>58264</v>
      </c>
      <c r="F749" s="276">
        <f>ROUND(R63,0)</f>
        <v>0</v>
      </c>
      <c r="G749" s="276">
        <f>ROUND(R64,0)</f>
        <v>0</v>
      </c>
      <c r="H749" s="276">
        <f>ROUND(R65,0)</f>
        <v>1076</v>
      </c>
      <c r="I749" s="276">
        <f>ROUND(R66,0)</f>
        <v>0</v>
      </c>
      <c r="J749" s="276">
        <f>ROUND(R67,0)</f>
        <v>4355</v>
      </c>
      <c r="K749" s="276">
        <f>ROUND(R68,0)</f>
        <v>0</v>
      </c>
      <c r="L749" s="276">
        <f>ROUND(R69,0)</f>
        <v>8133</v>
      </c>
      <c r="M749" s="276">
        <f>ROUND(R70,0)</f>
        <v>0</v>
      </c>
      <c r="N749" s="276">
        <f>ROUND(R75,0)</f>
        <v>1789984</v>
      </c>
      <c r="O749" s="276">
        <f>ROUND(R73,0)</f>
        <v>338226</v>
      </c>
      <c r="P749" s="276">
        <f>IF(R76&gt;0,ROUND(R76,0),0)</f>
        <v>620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157475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021*2018*7050*A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328420</v>
      </c>
      <c r="H750" s="276">
        <f>ROUND(S65,0)</f>
        <v>0</v>
      </c>
      <c r="I750" s="276">
        <f>ROUND(S66,0)</f>
        <v>0</v>
      </c>
      <c r="J750" s="276">
        <f>ROUND(S67,0)</f>
        <v>272</v>
      </c>
      <c r="K750" s="276">
        <f>ROUND(S68,0)</f>
        <v>2208</v>
      </c>
      <c r="L750" s="276">
        <f>ROUND(S69,0)</f>
        <v>8914</v>
      </c>
      <c r="M750" s="276">
        <f>ROUND(S70,0)</f>
        <v>0</v>
      </c>
      <c r="N750" s="276">
        <f>ROUND(S75,0)</f>
        <v>997288</v>
      </c>
      <c r="O750" s="276">
        <f>ROUND(S73,0)</f>
        <v>184574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119596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021*2018*7060*A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519360</v>
      </c>
      <c r="O751" s="276">
        <f>ROUND(T73,0)</f>
        <v>224064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26543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021*2018*7070*A</v>
      </c>
      <c r="B752" s="276">
        <f>ROUND(U59,0)</f>
        <v>79831</v>
      </c>
      <c r="C752" s="278">
        <f>ROUND(U60,2)</f>
        <v>12.47</v>
      </c>
      <c r="D752" s="276">
        <f>ROUND(U61,0)</f>
        <v>608813</v>
      </c>
      <c r="E752" s="276">
        <f>ROUND(U62,0)</f>
        <v>189962</v>
      </c>
      <c r="F752" s="276">
        <f>ROUND(U63,0)</f>
        <v>6480</v>
      </c>
      <c r="G752" s="276">
        <f>ROUND(U64,0)</f>
        <v>523847</v>
      </c>
      <c r="H752" s="276">
        <f>ROUND(U65,0)</f>
        <v>0</v>
      </c>
      <c r="I752" s="276">
        <f>ROUND(U66,0)</f>
        <v>299685</v>
      </c>
      <c r="J752" s="276">
        <f>ROUND(U67,0)</f>
        <v>61635</v>
      </c>
      <c r="K752" s="276">
        <f>ROUND(U68,0)</f>
        <v>0</v>
      </c>
      <c r="L752" s="276">
        <f>ROUND(U69,0)</f>
        <v>4828</v>
      </c>
      <c r="M752" s="276">
        <f>ROUND(U70,0)</f>
        <v>0</v>
      </c>
      <c r="N752" s="276">
        <f>ROUND(U75,0)</f>
        <v>5472826</v>
      </c>
      <c r="O752" s="276">
        <f>ROUND(U73,0)</f>
        <v>559753</v>
      </c>
      <c r="P752" s="276">
        <f>IF(U76&gt;0,ROUND(U76,0),0)</f>
        <v>1661</v>
      </c>
      <c r="Q752" s="276">
        <f>IF(U77&gt;0,ROUND(U77,0),0)</f>
        <v>0</v>
      </c>
      <c r="R752" s="276">
        <f>IF(U78&gt;0,ROUND(U78,0),0)</f>
        <v>460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600346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021*2018*7110*A</v>
      </c>
      <c r="B753" s="276">
        <f>ROUND(V59,0)</f>
        <v>1549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430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257970</v>
      </c>
      <c r="O753" s="276">
        <f>ROUND(V73,0)</f>
        <v>13700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13234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021*2018*7120*A</v>
      </c>
      <c r="B754" s="276">
        <f>ROUND(W59,0)</f>
        <v>531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811</v>
      </c>
      <c r="I754" s="276">
        <f>ROUND(W66,0)</f>
        <v>208724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1228393</v>
      </c>
      <c r="O754" s="276">
        <f>ROUND(W73,0)</f>
        <v>34291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87298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021*2018*7130*A</v>
      </c>
      <c r="B755" s="276">
        <f>ROUND(X59,0)</f>
        <v>2166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12860</v>
      </c>
      <c r="H755" s="276">
        <f>ROUND(X65,0)</f>
        <v>0</v>
      </c>
      <c r="I755" s="276">
        <f>ROUND(X66,0)</f>
        <v>69583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2517714</v>
      </c>
      <c r="O755" s="276">
        <f>ROUND(X73,0)</f>
        <v>109208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139449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021*2018*7140*A</v>
      </c>
      <c r="B756" s="276">
        <f>ROUND(Y59,0)</f>
        <v>8832</v>
      </c>
      <c r="C756" s="278">
        <f>ROUND(Y60,2)</f>
        <v>8.5299999999999994</v>
      </c>
      <c r="D756" s="276">
        <f>ROUND(Y61,0)</f>
        <v>583126</v>
      </c>
      <c r="E756" s="276">
        <f>ROUND(Y62,0)</f>
        <v>154400</v>
      </c>
      <c r="F756" s="276">
        <f>ROUND(Y63,0)</f>
        <v>117436</v>
      </c>
      <c r="G756" s="276">
        <f>ROUND(Y64,0)</f>
        <v>12641</v>
      </c>
      <c r="H756" s="276">
        <f>ROUND(Y65,0)</f>
        <v>0</v>
      </c>
      <c r="I756" s="276">
        <f>ROUND(Y66,0)</f>
        <v>160727</v>
      </c>
      <c r="J756" s="276">
        <f>ROUND(Y67,0)</f>
        <v>171782</v>
      </c>
      <c r="K756" s="276">
        <f>ROUND(Y68,0)</f>
        <v>0</v>
      </c>
      <c r="L756" s="276">
        <f>ROUND(Y69,0)</f>
        <v>4462</v>
      </c>
      <c r="M756" s="276">
        <f>ROUND(Y70,0)</f>
        <v>0</v>
      </c>
      <c r="N756" s="276">
        <f>ROUND(Y75,0)</f>
        <v>2190988</v>
      </c>
      <c r="O756" s="276">
        <f>ROUND(Y73,0)</f>
        <v>67822</v>
      </c>
      <c r="P756" s="276">
        <f>IF(Y76&gt;0,ROUND(Y76,0),0)</f>
        <v>2217</v>
      </c>
      <c r="Q756" s="276">
        <f>IF(Y77&gt;0,ROUND(Y77,0),0)</f>
        <v>0</v>
      </c>
      <c r="R756" s="276">
        <f>IF(Y78&gt;0,ROUND(Y78,0),0)</f>
        <v>445</v>
      </c>
      <c r="S756" s="276">
        <f>IF(Y79&gt;0,ROUND(Y79,0),0)</f>
        <v>1962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342587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021*2018*7150*A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021*2018*7160*A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021*2018*7170*A</v>
      </c>
      <c r="B759" s="276"/>
      <c r="C759" s="278">
        <f>ROUND(AB60,2)</f>
        <v>1.85</v>
      </c>
      <c r="D759" s="276">
        <f>ROUND(AB61,0)</f>
        <v>202682</v>
      </c>
      <c r="E759" s="276">
        <f>ROUND(AB62,0)</f>
        <v>46334</v>
      </c>
      <c r="F759" s="276">
        <f>ROUND(AB63,0)</f>
        <v>75960</v>
      </c>
      <c r="G759" s="276">
        <f>ROUND(AB64,0)</f>
        <v>801310</v>
      </c>
      <c r="H759" s="276">
        <f>ROUND(AB65,0)</f>
        <v>10126</v>
      </c>
      <c r="I759" s="276">
        <f>ROUND(AB66,0)</f>
        <v>5566</v>
      </c>
      <c r="J759" s="276">
        <f>ROUND(AB67,0)</f>
        <v>3157</v>
      </c>
      <c r="K759" s="276">
        <f>ROUND(AB68,0)</f>
        <v>49869</v>
      </c>
      <c r="L759" s="276">
        <f>ROUND(AB69,0)</f>
        <v>499</v>
      </c>
      <c r="M759" s="276">
        <f>ROUND(AB70,0)</f>
        <v>0</v>
      </c>
      <c r="N759" s="276">
        <f>ROUND(AB75,0)</f>
        <v>2920539</v>
      </c>
      <c r="O759" s="276">
        <f>ROUND(AB73,0)</f>
        <v>841457</v>
      </c>
      <c r="P759" s="276">
        <f>IF(AB76&gt;0,ROUND(AB76,0),0)</f>
        <v>330</v>
      </c>
      <c r="Q759" s="276">
        <f>IF(AB77&gt;0,ROUND(AB77,0),0)</f>
        <v>0</v>
      </c>
      <c r="R759" s="276">
        <f>IF(AB78&gt;0,ROUND(AB78,0),0)</f>
        <v>116</v>
      </c>
      <c r="S759" s="276">
        <f>IF(AB79&gt;0,ROUND(AB79,0),0)</f>
        <v>0</v>
      </c>
      <c r="T759" s="278">
        <f>IF(AB80&gt;0,ROUND(AB80,2),0)</f>
        <v>1.51</v>
      </c>
      <c r="U759" s="276"/>
      <c r="V759" s="277"/>
      <c r="W759" s="276"/>
      <c r="X759" s="276"/>
      <c r="Y759" s="276">
        <f t="shared" si="21"/>
        <v>393727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021*2018*7180*A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021*2018*7190*A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021*2018*7200*A</v>
      </c>
      <c r="B762" s="276">
        <f>ROUND(AE59,0)</f>
        <v>37263</v>
      </c>
      <c r="C762" s="278">
        <f>ROUND(AE60,2)</f>
        <v>11.74</v>
      </c>
      <c r="D762" s="276">
        <f>ROUND(AE61,0)</f>
        <v>728681</v>
      </c>
      <c r="E762" s="276">
        <f>ROUND(AE62,0)</f>
        <v>210563</v>
      </c>
      <c r="F762" s="276">
        <f>ROUND(AE63,0)</f>
        <v>45286</v>
      </c>
      <c r="G762" s="276">
        <f>ROUND(AE64,0)</f>
        <v>41497</v>
      </c>
      <c r="H762" s="276">
        <f>ROUND(AE65,0)</f>
        <v>0</v>
      </c>
      <c r="I762" s="276">
        <f>ROUND(AE66,0)</f>
        <v>20637</v>
      </c>
      <c r="J762" s="276">
        <f>ROUND(AE67,0)</f>
        <v>5699</v>
      </c>
      <c r="K762" s="276">
        <f>ROUND(AE68,0)</f>
        <v>0</v>
      </c>
      <c r="L762" s="276">
        <f>ROUND(AE69,0)</f>
        <v>14087</v>
      </c>
      <c r="M762" s="276">
        <f>ROUND(AE70,0)</f>
        <v>0</v>
      </c>
      <c r="N762" s="276">
        <f>ROUND(AE75,0)</f>
        <v>2985994</v>
      </c>
      <c r="O762" s="276">
        <f>ROUND(AE73,0)</f>
        <v>234220</v>
      </c>
      <c r="P762" s="276">
        <f>IF(AE76&gt;0,ROUND(AE76,0),0)</f>
        <v>4660</v>
      </c>
      <c r="Q762" s="276">
        <f>IF(AE77&gt;0,ROUND(AE77,0),0)</f>
        <v>0</v>
      </c>
      <c r="R762" s="276">
        <f>IF(AE78&gt;0,ROUND(AE78,0),0)</f>
        <v>496</v>
      </c>
      <c r="S762" s="276">
        <f>IF(AE79&gt;0,ROUND(AE79,0),0)</f>
        <v>4066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435873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021*2018*7220*A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021*2018*7230*A</v>
      </c>
      <c r="B764" s="276">
        <f>ROUND(AG59,0)</f>
        <v>7570</v>
      </c>
      <c r="C764" s="278">
        <f>ROUND(AG60,2)</f>
        <v>17.98</v>
      </c>
      <c r="D764" s="276">
        <f>ROUND(AG61,0)</f>
        <v>2188531</v>
      </c>
      <c r="E764" s="276">
        <f>ROUND(AG62,0)</f>
        <v>392209</v>
      </c>
      <c r="F764" s="276">
        <f>ROUND(AG63,0)</f>
        <v>794202</v>
      </c>
      <c r="G764" s="276">
        <f>ROUND(AG64,0)</f>
        <v>77305</v>
      </c>
      <c r="H764" s="276">
        <f>ROUND(AG65,0)</f>
        <v>778</v>
      </c>
      <c r="I764" s="276">
        <f>ROUND(AG66,0)</f>
        <v>22264</v>
      </c>
      <c r="J764" s="276">
        <f>ROUND(AG67,0)</f>
        <v>10265</v>
      </c>
      <c r="K764" s="276">
        <f>ROUND(AG68,0)</f>
        <v>0</v>
      </c>
      <c r="L764" s="276">
        <f>ROUND(AG69,0)</f>
        <v>16355</v>
      </c>
      <c r="M764" s="276">
        <f>ROUND(AG70,0)</f>
        <v>0</v>
      </c>
      <c r="N764" s="276">
        <f>ROUND(AG75,0)</f>
        <v>8772334</v>
      </c>
      <c r="O764" s="276">
        <f>ROUND(AG73,0)</f>
        <v>186586</v>
      </c>
      <c r="P764" s="276">
        <f>IF(AG76&gt;0,ROUND(AG76,0),0)</f>
        <v>3815</v>
      </c>
      <c r="Q764" s="276">
        <f>IF(AG77&gt;0,ROUND(AG77,0),0)</f>
        <v>0</v>
      </c>
      <c r="R764" s="276">
        <f>IF(AG78&gt;0,ROUND(AG78,0),0)</f>
        <v>1159</v>
      </c>
      <c r="S764" s="276">
        <f>IF(AG79&gt;0,ROUND(AG79,0),0)</f>
        <v>4913</v>
      </c>
      <c r="T764" s="278">
        <f>IF(AG80&gt;0,ROUND(AG80,2),0)</f>
        <v>7.56</v>
      </c>
      <c r="U764" s="276"/>
      <c r="V764" s="277"/>
      <c r="W764" s="276"/>
      <c r="X764" s="276"/>
      <c r="Y764" s="276">
        <f t="shared" si="21"/>
        <v>1141397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021*2018*7240*A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021*2018*7250*A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1040619</v>
      </c>
      <c r="O766" s="276">
        <f>ROUND(AI73,0)</f>
        <v>71632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53182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021*2018*7260*A</v>
      </c>
      <c r="B767" s="276">
        <f>ROUND(AJ59,0)</f>
        <v>27613</v>
      </c>
      <c r="C767" s="278">
        <f>ROUND(AJ60,2)</f>
        <v>43.07</v>
      </c>
      <c r="D767" s="276">
        <f>ROUND(AJ61,0)</f>
        <v>3316618</v>
      </c>
      <c r="E767" s="276">
        <f>ROUND(AJ62,0)</f>
        <v>783700</v>
      </c>
      <c r="F767" s="276">
        <f>ROUND(AJ63,0)</f>
        <v>517177</v>
      </c>
      <c r="G767" s="276">
        <f>ROUND(AJ64,0)</f>
        <v>258706</v>
      </c>
      <c r="H767" s="276">
        <f>ROUND(AJ65,0)</f>
        <v>61756</v>
      </c>
      <c r="I767" s="276">
        <f>ROUND(AJ66,0)</f>
        <v>173643</v>
      </c>
      <c r="J767" s="276">
        <f>ROUND(AJ67,0)</f>
        <v>471476</v>
      </c>
      <c r="K767" s="276">
        <f>ROUND(AJ68,0)</f>
        <v>14072</v>
      </c>
      <c r="L767" s="276">
        <f>ROUND(AJ69,0)</f>
        <v>71728</v>
      </c>
      <c r="M767" s="276">
        <f>ROUND(AJ70,0)</f>
        <v>0</v>
      </c>
      <c r="N767" s="276">
        <f>ROUND(AJ75,0)</f>
        <v>8249686</v>
      </c>
      <c r="O767" s="276">
        <f>ROUND(AJ73,0)</f>
        <v>1030</v>
      </c>
      <c r="P767" s="276">
        <f>IF(AJ76&gt;0,ROUND(AJ76,0),0)</f>
        <v>19268</v>
      </c>
      <c r="Q767" s="276">
        <f>IF(AJ77&gt;0,ROUND(AJ77,0),0)</f>
        <v>0</v>
      </c>
      <c r="R767" s="276">
        <f>IF(AJ78&gt;0,ROUND(AJ78,0),0)</f>
        <v>3664</v>
      </c>
      <c r="S767" s="276">
        <f>IF(AJ79&gt;0,ROUND(AJ79,0),0)</f>
        <v>366</v>
      </c>
      <c r="T767" s="278">
        <f>IF(AJ80&gt;0,ROUND(AJ80,2),0)</f>
        <v>2.2000000000000002</v>
      </c>
      <c r="U767" s="276"/>
      <c r="V767" s="277"/>
      <c r="W767" s="276"/>
      <c r="X767" s="276"/>
      <c r="Y767" s="276">
        <f t="shared" si="21"/>
        <v>1783015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021*2018*7310*A</v>
      </c>
      <c r="B768" s="276">
        <f>ROUND(AK59,0)</f>
        <v>0</v>
      </c>
      <c r="C768" s="278">
        <f>ROUND(AK60,2)</f>
        <v>0.2</v>
      </c>
      <c r="D768" s="276">
        <f>ROUND(AK61,0)</f>
        <v>8076</v>
      </c>
      <c r="E768" s="276">
        <f>ROUND(AK62,0)</f>
        <v>3207</v>
      </c>
      <c r="F768" s="276">
        <f>ROUND(AK63,0)</f>
        <v>20414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45346</v>
      </c>
      <c r="O768" s="276">
        <f>ROUND(AK73,0)</f>
        <v>45022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6333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021*2018*7320*A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19638</v>
      </c>
      <c r="G769" s="276">
        <f>ROUND(AL64,0)</f>
        <v>264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59138</v>
      </c>
      <c r="O769" s="276">
        <f>ROUND(AL73,0)</f>
        <v>3926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5374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021*2018*7330*A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021*2018*7340*A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021*2018*7350*A</v>
      </c>
      <c r="B772" s="276">
        <f>ROUND(AO59,0)</f>
        <v>6213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021*2018*7380*A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021*2018*7390*A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021*2018*7400*A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021*2018*7410*A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021*2018*7420*A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021*2018*7430*A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021*2018*7490*A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021*2018*8200*A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021*2018*8310*A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021*2018*8320*A</v>
      </c>
      <c r="B782" s="276">
        <f>ROUND(AY59,0)</f>
        <v>53203</v>
      </c>
      <c r="C782" s="278">
        <f>ROUND(AY60,2)</f>
        <v>18</v>
      </c>
      <c r="D782" s="276">
        <f>ROUND(AY61,0)</f>
        <v>680505</v>
      </c>
      <c r="E782" s="276">
        <f>ROUND(AY62,0)</f>
        <v>258189</v>
      </c>
      <c r="F782" s="276">
        <f>ROUND(AY63,0)</f>
        <v>12705</v>
      </c>
      <c r="G782" s="276">
        <f>ROUND(AY64,0)</f>
        <v>406254</v>
      </c>
      <c r="H782" s="276">
        <f>ROUND(AY65,0)</f>
        <v>3569</v>
      </c>
      <c r="I782" s="276">
        <f>ROUND(AY66,0)</f>
        <v>16831</v>
      </c>
      <c r="J782" s="276">
        <f>ROUND(AY67,0)</f>
        <v>3978</v>
      </c>
      <c r="K782" s="276">
        <f>ROUND(AY68,0)</f>
        <v>0</v>
      </c>
      <c r="L782" s="276">
        <f>ROUND(AY69,0)</f>
        <v>1701</v>
      </c>
      <c r="M782" s="276">
        <f>ROUND(AY70,0)</f>
        <v>0</v>
      </c>
      <c r="N782" s="276"/>
      <c r="O782" s="276"/>
      <c r="P782" s="276">
        <f>IF(AY76&gt;0,ROUND(AY76,0),0)</f>
        <v>2735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021*2018*8330*A</v>
      </c>
      <c r="B783" s="276">
        <f>ROUND(AZ59,0)</f>
        <v>26248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021*2018*8350*A</v>
      </c>
      <c r="B784" s="276">
        <f>ROUND(BA59,0)</f>
        <v>0</v>
      </c>
      <c r="C784" s="278">
        <f>ROUND(BA60,2)</f>
        <v>2.66</v>
      </c>
      <c r="D784" s="276">
        <f>ROUND(BA61,0)</f>
        <v>80776</v>
      </c>
      <c r="E784" s="276">
        <f>ROUND(BA62,0)</f>
        <v>34587</v>
      </c>
      <c r="F784" s="276">
        <f>ROUND(BA63,0)</f>
        <v>0</v>
      </c>
      <c r="G784" s="276">
        <f>ROUND(BA64,0)</f>
        <v>18174</v>
      </c>
      <c r="H784" s="276">
        <f>ROUND(BA65,0)</f>
        <v>0</v>
      </c>
      <c r="I784" s="276">
        <f>ROUND(BA66,0)</f>
        <v>0</v>
      </c>
      <c r="J784" s="276">
        <f>ROUND(BA67,0)</f>
        <v>1882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695</v>
      </c>
      <c r="Q784" s="276">
        <f>IF(BA77&gt;0,ROUND(BA77,0),0)</f>
        <v>0</v>
      </c>
      <c r="R784" s="276">
        <f>IF(BA78&gt;0,ROUND(BA78,0),0)</f>
        <v>179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021*2018*8360*A</v>
      </c>
      <c r="B785" s="276"/>
      <c r="C785" s="278">
        <f>ROUND(BB60,2)</f>
        <v>2</v>
      </c>
      <c r="D785" s="276">
        <f>ROUND(BB61,0)</f>
        <v>174611</v>
      </c>
      <c r="E785" s="276">
        <f>ROUND(BB62,0)</f>
        <v>43157</v>
      </c>
      <c r="F785" s="276">
        <f>ROUND(BB63,0)</f>
        <v>0</v>
      </c>
      <c r="G785" s="276">
        <f>ROUND(BB64,0)</f>
        <v>2126</v>
      </c>
      <c r="H785" s="276">
        <f>ROUND(BB65,0)</f>
        <v>0</v>
      </c>
      <c r="I785" s="276">
        <f>ROUND(BB66,0)</f>
        <v>933</v>
      </c>
      <c r="J785" s="276">
        <f>ROUND(BB67,0)</f>
        <v>0</v>
      </c>
      <c r="K785" s="276">
        <f>ROUND(BB68,0)</f>
        <v>0</v>
      </c>
      <c r="L785" s="276">
        <f>ROUND(BB69,0)</f>
        <v>517</v>
      </c>
      <c r="M785" s="276">
        <f>ROUND(BB70,0)</f>
        <v>0</v>
      </c>
      <c r="N785" s="276"/>
      <c r="O785" s="276"/>
      <c r="P785" s="276">
        <f>IF(BB76&gt;0,ROUND(BB76,0),0)</f>
        <v>217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021*2018*8370*A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021*2018*8420*A</v>
      </c>
      <c r="B787" s="276"/>
      <c r="C787" s="278">
        <f>ROUND(BD60,2)</f>
        <v>3.63</v>
      </c>
      <c r="D787" s="276">
        <f>ROUND(BD61,0)</f>
        <v>157949</v>
      </c>
      <c r="E787" s="276">
        <f>ROUND(BD62,0)</f>
        <v>55379</v>
      </c>
      <c r="F787" s="276">
        <f>ROUND(BD63,0)</f>
        <v>0</v>
      </c>
      <c r="G787" s="276">
        <f>ROUND(BD64,0)</f>
        <v>6619</v>
      </c>
      <c r="H787" s="276">
        <f>ROUND(BD65,0)</f>
        <v>0</v>
      </c>
      <c r="I787" s="276">
        <f>ROUND(BD66,0)</f>
        <v>988</v>
      </c>
      <c r="J787" s="276">
        <f>ROUND(BD67,0)</f>
        <v>0</v>
      </c>
      <c r="K787" s="276">
        <f>ROUND(BD68,0)</f>
        <v>0</v>
      </c>
      <c r="L787" s="276">
        <f>ROUND(BD69,0)</f>
        <v>4752</v>
      </c>
      <c r="M787" s="276">
        <f>ROUND(BD70,0)</f>
        <v>0</v>
      </c>
      <c r="N787" s="276"/>
      <c r="O787" s="276"/>
      <c r="P787" s="276">
        <f>IF(BD76&gt;0,ROUND(BD76,0),0)</f>
        <v>1186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021*2018*8430*A</v>
      </c>
      <c r="B788" s="276">
        <f>ROUND(BE59,0)</f>
        <v>102593</v>
      </c>
      <c r="C788" s="278">
        <f>ROUND(BE60,2)</f>
        <v>5.73</v>
      </c>
      <c r="D788" s="276">
        <f>ROUND(BE61,0)</f>
        <v>325352</v>
      </c>
      <c r="E788" s="276">
        <f>ROUND(BE62,0)</f>
        <v>79811</v>
      </c>
      <c r="F788" s="276">
        <f>ROUND(BE63,0)</f>
        <v>0</v>
      </c>
      <c r="G788" s="276">
        <f>ROUND(BE64,0)</f>
        <v>17814</v>
      </c>
      <c r="H788" s="276">
        <f>ROUND(BE65,0)</f>
        <v>440807</v>
      </c>
      <c r="I788" s="276">
        <f>ROUND(BE66,0)</f>
        <v>336428</v>
      </c>
      <c r="J788" s="276">
        <f>ROUND(BE67,0)</f>
        <v>394351</v>
      </c>
      <c r="K788" s="276">
        <f>ROUND(BE68,0)</f>
        <v>17516</v>
      </c>
      <c r="L788" s="276">
        <f>ROUND(BE69,0)</f>
        <v>541</v>
      </c>
      <c r="M788" s="276">
        <f>ROUND(BE70,0)</f>
        <v>0</v>
      </c>
      <c r="N788" s="276"/>
      <c r="O788" s="276"/>
      <c r="P788" s="276">
        <f>IF(BE76&gt;0,ROUND(BE76,0),0)</f>
        <v>15962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021*2018*8460*A</v>
      </c>
      <c r="B789" s="276"/>
      <c r="C789" s="278">
        <f>ROUND(BF60,2)</f>
        <v>13.25</v>
      </c>
      <c r="D789" s="276">
        <f>ROUND(BF61,0)</f>
        <v>438778</v>
      </c>
      <c r="E789" s="276">
        <f>ROUND(BF62,0)</f>
        <v>176436</v>
      </c>
      <c r="F789" s="276">
        <f>ROUND(BF63,0)</f>
        <v>0</v>
      </c>
      <c r="G789" s="276">
        <f>ROUND(BF64,0)</f>
        <v>47900</v>
      </c>
      <c r="H789" s="276">
        <f>ROUND(BF65,0)</f>
        <v>0</v>
      </c>
      <c r="I789" s="276">
        <f>ROUND(BF66,0)</f>
        <v>124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650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021*2018*8470*A</v>
      </c>
      <c r="B790" s="276"/>
      <c r="C790" s="278">
        <f>ROUND(BG60,2)</f>
        <v>3.85</v>
      </c>
      <c r="D790" s="276">
        <f>ROUND(BG61,0)</f>
        <v>279380</v>
      </c>
      <c r="E790" s="276">
        <f>ROUND(BG62,0)</f>
        <v>79292</v>
      </c>
      <c r="F790" s="276">
        <f>ROUND(BG63,0)</f>
        <v>0</v>
      </c>
      <c r="G790" s="276">
        <f>ROUND(BG64,0)</f>
        <v>16585</v>
      </c>
      <c r="H790" s="276">
        <f>ROUND(BG65,0)</f>
        <v>45494</v>
      </c>
      <c r="I790" s="276">
        <f>ROUND(BG66,0)</f>
        <v>405202</v>
      </c>
      <c r="J790" s="276">
        <f>ROUND(BG67,0)</f>
        <v>103066</v>
      </c>
      <c r="K790" s="276">
        <f>ROUND(BG68,0)</f>
        <v>945</v>
      </c>
      <c r="L790" s="276">
        <f>ROUND(BG69,0)</f>
        <v>2208</v>
      </c>
      <c r="M790" s="276">
        <f>ROUND(BG70,0)</f>
        <v>0</v>
      </c>
      <c r="N790" s="276"/>
      <c r="O790" s="276"/>
      <c r="P790" s="276">
        <f>IF(BG76&gt;0,ROUND(BG76,0),0)</f>
        <v>992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021*2018*8480*A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021*2018*8490*A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021*2018*8510*A</v>
      </c>
      <c r="B793" s="276"/>
      <c r="C793" s="278">
        <f>ROUND(BJ60,2)</f>
        <v>6.41</v>
      </c>
      <c r="D793" s="276">
        <f>ROUND(BJ61,0)</f>
        <v>540822</v>
      </c>
      <c r="E793" s="276">
        <f>ROUND(BJ62,0)</f>
        <v>136115</v>
      </c>
      <c r="F793" s="276">
        <f>ROUND(BJ63,0)</f>
        <v>56654</v>
      </c>
      <c r="G793" s="276">
        <f>ROUND(BJ64,0)</f>
        <v>5133</v>
      </c>
      <c r="H793" s="276">
        <f>ROUND(BJ65,0)</f>
        <v>0</v>
      </c>
      <c r="I793" s="276">
        <f>ROUND(BJ66,0)</f>
        <v>10255</v>
      </c>
      <c r="J793" s="276">
        <f>ROUND(BJ67,0)</f>
        <v>0</v>
      </c>
      <c r="K793" s="276">
        <f>ROUND(BJ68,0)</f>
        <v>0</v>
      </c>
      <c r="L793" s="276">
        <f>ROUND(BJ69,0)</f>
        <v>11424</v>
      </c>
      <c r="M793" s="276">
        <f>ROUND(BJ70,0)</f>
        <v>0</v>
      </c>
      <c r="N793" s="276"/>
      <c r="O793" s="276"/>
      <c r="P793" s="276">
        <f>IF(BJ76&gt;0,ROUND(BJ76,0),0)</f>
        <v>1571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021*2018*8530*A</v>
      </c>
      <c r="B794" s="276"/>
      <c r="C794" s="278">
        <f>ROUND(BK60,2)</f>
        <v>12.76</v>
      </c>
      <c r="D794" s="276">
        <f>ROUND(BK61,0)</f>
        <v>573099</v>
      </c>
      <c r="E794" s="276">
        <f>ROUND(BK62,0)</f>
        <v>198879</v>
      </c>
      <c r="F794" s="276">
        <f>ROUND(BK63,0)</f>
        <v>0</v>
      </c>
      <c r="G794" s="276">
        <f>ROUND(BK64,0)</f>
        <v>55623</v>
      </c>
      <c r="H794" s="276">
        <f>ROUND(BK65,0)</f>
        <v>0</v>
      </c>
      <c r="I794" s="276">
        <f>ROUND(BK66,0)</f>
        <v>60667</v>
      </c>
      <c r="J794" s="276">
        <f>ROUND(BK67,0)</f>
        <v>6113</v>
      </c>
      <c r="K794" s="276">
        <f>ROUND(BK68,0)</f>
        <v>2565</v>
      </c>
      <c r="L794" s="276">
        <f>ROUND(BK69,0)</f>
        <v>3484</v>
      </c>
      <c r="M794" s="276">
        <f>ROUND(BK70,0)</f>
        <v>0</v>
      </c>
      <c r="N794" s="276"/>
      <c r="O794" s="276"/>
      <c r="P794" s="276">
        <f>IF(BK76&gt;0,ROUND(BK76,0),0)</f>
        <v>3328</v>
      </c>
      <c r="Q794" s="276">
        <f>IF(BK77&gt;0,ROUND(BK77,0),0)</f>
        <v>0</v>
      </c>
      <c r="R794" s="276">
        <f>IF(BK78&gt;0,ROUND(BK78,0),0)</f>
        <v>249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021*2018*8560*A</v>
      </c>
      <c r="B795" s="276"/>
      <c r="C795" s="278">
        <f>ROUND(BL60,2)</f>
        <v>7.52</v>
      </c>
      <c r="D795" s="276">
        <f>ROUND(BL61,0)</f>
        <v>288464</v>
      </c>
      <c r="E795" s="276">
        <f>ROUND(BL62,0)</f>
        <v>110913</v>
      </c>
      <c r="F795" s="276">
        <f>ROUND(BL63,0)</f>
        <v>0</v>
      </c>
      <c r="G795" s="276">
        <f>ROUND(BL64,0)</f>
        <v>6302</v>
      </c>
      <c r="H795" s="276">
        <f>ROUND(BL65,0)</f>
        <v>0</v>
      </c>
      <c r="I795" s="276">
        <f>ROUND(BL66,0)</f>
        <v>29638</v>
      </c>
      <c r="J795" s="276">
        <f>ROUND(BL67,0)</f>
        <v>3330</v>
      </c>
      <c r="K795" s="276">
        <f>ROUND(BL68,0)</f>
        <v>0</v>
      </c>
      <c r="L795" s="276">
        <f>ROUND(BL69,0)</f>
        <v>324</v>
      </c>
      <c r="M795" s="276">
        <f>ROUND(BL70,0)</f>
        <v>0</v>
      </c>
      <c r="N795" s="276"/>
      <c r="O795" s="276"/>
      <c r="P795" s="276">
        <f>IF(BL76&gt;0,ROUND(BL76,0),0)</f>
        <v>948</v>
      </c>
      <c r="Q795" s="276">
        <f>IF(BL77&gt;0,ROUND(BL77,0),0)</f>
        <v>0</v>
      </c>
      <c r="R795" s="276">
        <f>IF(BL78&gt;0,ROUND(BL78,0),0)</f>
        <v>133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021*2018*8590*A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021*2018*8610*A</v>
      </c>
      <c r="B797" s="276"/>
      <c r="C797" s="278">
        <f>ROUND(BN60,2)</f>
        <v>6.64</v>
      </c>
      <c r="D797" s="276">
        <f>ROUND(BN61,0)</f>
        <v>682312</v>
      </c>
      <c r="E797" s="276">
        <f>ROUND(BN62,0)</f>
        <v>185919</v>
      </c>
      <c r="F797" s="276">
        <f>ROUND(BN63,0)</f>
        <v>45110</v>
      </c>
      <c r="G797" s="276">
        <f>ROUND(BN64,0)</f>
        <v>6019</v>
      </c>
      <c r="H797" s="276">
        <f>ROUND(BN65,0)</f>
        <v>0</v>
      </c>
      <c r="I797" s="276">
        <f>ROUND(BN66,0)</f>
        <v>112598</v>
      </c>
      <c r="J797" s="276">
        <f>ROUND(BN67,0)</f>
        <v>0</v>
      </c>
      <c r="K797" s="276">
        <f>ROUND(BN68,0)</f>
        <v>5241</v>
      </c>
      <c r="L797" s="276">
        <f>ROUND(BN69,0)</f>
        <v>194381</v>
      </c>
      <c r="M797" s="276">
        <f>ROUND(BN70,0)</f>
        <v>0</v>
      </c>
      <c r="N797" s="276"/>
      <c r="O797" s="276"/>
      <c r="P797" s="276">
        <f>IF(BN76&gt;0,ROUND(BN76,0),0)</f>
        <v>2521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021*2018*8620*A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021*2018*8630*A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021*2018*8640*A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021*2018*8650*A</v>
      </c>
      <c r="B801" s="276"/>
      <c r="C801" s="278">
        <f>ROUND(BR60,2)</f>
        <v>3.08</v>
      </c>
      <c r="D801" s="276">
        <f>ROUND(BR61,0)</f>
        <v>233385</v>
      </c>
      <c r="E801" s="276">
        <f>ROUND(BR62,0)</f>
        <v>56211</v>
      </c>
      <c r="F801" s="276">
        <f>ROUND(BR63,0)</f>
        <v>4704</v>
      </c>
      <c r="G801" s="276">
        <f>ROUND(BR64,0)</f>
        <v>4438</v>
      </c>
      <c r="H801" s="276">
        <f>ROUND(BR65,0)</f>
        <v>0</v>
      </c>
      <c r="I801" s="276">
        <f>ROUND(BR66,0)</f>
        <v>9920</v>
      </c>
      <c r="J801" s="276">
        <f>ROUND(BR67,0)</f>
        <v>2653</v>
      </c>
      <c r="K801" s="276">
        <f>ROUND(BR68,0)</f>
        <v>0</v>
      </c>
      <c r="L801" s="276">
        <f>ROUND(BR69,0)</f>
        <v>6687</v>
      </c>
      <c r="M801" s="276">
        <f>ROUND(BR70,0)</f>
        <v>0</v>
      </c>
      <c r="N801" s="276"/>
      <c r="O801" s="276"/>
      <c r="P801" s="276">
        <f>IF(BR76&gt;0,ROUND(BR76,0),0)</f>
        <v>229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021*2018*8660*A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021*2018*8670*A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021*2018*8680*A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021*2018*8690*A</v>
      </c>
      <c r="B805" s="276"/>
      <c r="C805" s="278">
        <f>ROUND(BV60,2)</f>
        <v>6.01</v>
      </c>
      <c r="D805" s="276">
        <f>ROUND(BV61,0)</f>
        <v>238225</v>
      </c>
      <c r="E805" s="276">
        <f>ROUND(BV62,0)</f>
        <v>94114</v>
      </c>
      <c r="F805" s="276">
        <f>ROUND(BV63,0)</f>
        <v>0</v>
      </c>
      <c r="G805" s="276">
        <f>ROUND(BV64,0)</f>
        <v>3973</v>
      </c>
      <c r="H805" s="276">
        <f>ROUND(BV65,0)</f>
        <v>0</v>
      </c>
      <c r="I805" s="276">
        <f>ROUND(BV66,0)</f>
        <v>134459</v>
      </c>
      <c r="J805" s="276">
        <f>ROUND(BV67,0)</f>
        <v>1169</v>
      </c>
      <c r="K805" s="276">
        <f>ROUND(BV68,0)</f>
        <v>0</v>
      </c>
      <c r="L805" s="276">
        <f>ROUND(BV69,0)</f>
        <v>7325</v>
      </c>
      <c r="M805" s="276">
        <f>ROUND(BV70,0)</f>
        <v>0</v>
      </c>
      <c r="N805" s="276"/>
      <c r="O805" s="276"/>
      <c r="P805" s="276">
        <f>IF(BV76&gt;0,ROUND(BV76,0),0)</f>
        <v>1899</v>
      </c>
      <c r="Q805" s="276">
        <f>IF(BV77&gt;0,ROUND(BV77,0),0)</f>
        <v>0</v>
      </c>
      <c r="R805" s="276">
        <f>IF(BV78&gt;0,ROUND(BV78,0),0)</f>
        <v>42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021*2018*8700*A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021*2018*8710*A</v>
      </c>
      <c r="B807" s="276"/>
      <c r="C807" s="278">
        <f>ROUND(BX60,2)</f>
        <v>1.72</v>
      </c>
      <c r="D807" s="276">
        <f>ROUND(BX61,0)</f>
        <v>147761</v>
      </c>
      <c r="E807" s="276">
        <f>ROUND(BX62,0)</f>
        <v>38769</v>
      </c>
      <c r="F807" s="276">
        <f>ROUND(BX63,0)</f>
        <v>0</v>
      </c>
      <c r="G807" s="276">
        <f>ROUND(BX64,0)</f>
        <v>7256</v>
      </c>
      <c r="H807" s="276">
        <f>ROUND(BX65,0)</f>
        <v>0</v>
      </c>
      <c r="I807" s="276">
        <f>ROUND(BX66,0)</f>
        <v>6378</v>
      </c>
      <c r="J807" s="276">
        <f>ROUND(BX67,0)</f>
        <v>0</v>
      </c>
      <c r="K807" s="276">
        <f>ROUND(BX68,0)</f>
        <v>0</v>
      </c>
      <c r="L807" s="276">
        <f>ROUND(BX69,0)</f>
        <v>5419</v>
      </c>
      <c r="M807" s="276">
        <f>ROUND(BX70,0)</f>
        <v>0</v>
      </c>
      <c r="N807" s="276"/>
      <c r="O807" s="276"/>
      <c r="P807" s="276">
        <f>IF(BX76&gt;0,ROUND(BX76,0),0)</f>
        <v>220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021*2018*8720*A</v>
      </c>
      <c r="B808" s="276"/>
      <c r="C808" s="278">
        <f>ROUND(BY60,2)</f>
        <v>1.67</v>
      </c>
      <c r="D808" s="276">
        <f>ROUND(BY61,0)</f>
        <v>218736</v>
      </c>
      <c r="E808" s="276">
        <f>ROUND(BY62,0)</f>
        <v>40485</v>
      </c>
      <c r="F808" s="276">
        <f>ROUND(BY63,0)</f>
        <v>28600</v>
      </c>
      <c r="G808" s="276">
        <f>ROUND(BY64,0)</f>
        <v>1316</v>
      </c>
      <c r="H808" s="276">
        <f>ROUND(BY65,0)</f>
        <v>540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4742</v>
      </c>
      <c r="M808" s="276">
        <f>ROUND(BY70,0)</f>
        <v>0</v>
      </c>
      <c r="N808" s="276"/>
      <c r="O808" s="276"/>
      <c r="P808" s="276">
        <f>IF(BY76&gt;0,ROUND(BY76,0),0)</f>
        <v>250</v>
      </c>
      <c r="Q808" s="276">
        <f>IF(BY77&gt;0,ROUND(BY77,0),0)</f>
        <v>0</v>
      </c>
      <c r="R808" s="276">
        <f>IF(BY78&gt;0,ROUND(BY78,0),0)</f>
        <v>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021*2018*8730*A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021*2018*8740*A</v>
      </c>
      <c r="B810" s="276"/>
      <c r="C810" s="278">
        <f>ROUND(CA60,2)</f>
        <v>2.17</v>
      </c>
      <c r="D810" s="276">
        <f>ROUND(CA61,0)</f>
        <v>152530</v>
      </c>
      <c r="E810" s="276">
        <f>ROUND(CA62,0)</f>
        <v>41002</v>
      </c>
      <c r="F810" s="276">
        <f>ROUND(CA63,0)</f>
        <v>0</v>
      </c>
      <c r="G810" s="276">
        <f>ROUND(CA64,0)</f>
        <v>2667</v>
      </c>
      <c r="H810" s="276">
        <f>ROUND(CA65,0)</f>
        <v>0</v>
      </c>
      <c r="I810" s="276">
        <f>ROUND(CA66,0)</f>
        <v>12927</v>
      </c>
      <c r="J810" s="276">
        <f>ROUND(CA67,0)</f>
        <v>0</v>
      </c>
      <c r="K810" s="276">
        <f>ROUND(CA68,0)</f>
        <v>0</v>
      </c>
      <c r="L810" s="276">
        <f>ROUND(CA69,0)</f>
        <v>63418</v>
      </c>
      <c r="M810" s="276">
        <f>ROUND(CA70,0)</f>
        <v>0</v>
      </c>
      <c r="N810" s="276"/>
      <c r="O810" s="276"/>
      <c r="P810" s="276">
        <f>IF(CA76&gt;0,ROUND(CA76,0),0)</f>
        <v>586</v>
      </c>
      <c r="Q810" s="276">
        <f>IF(CA77&gt;0,ROUND(CA77,0),0)</f>
        <v>0</v>
      </c>
      <c r="R810" s="276">
        <f>IF(CA78&gt;0,ROUND(CA78,0),0)</f>
        <v>105</v>
      </c>
      <c r="S810" s="276">
        <f>IF(CA79&gt;0,ROUND(CA79,0),0)</f>
        <v>41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021*2018*8770*A</v>
      </c>
      <c r="B811" s="276"/>
      <c r="C811" s="278">
        <f>ROUND(CB60,2)</f>
        <v>2.88</v>
      </c>
      <c r="D811" s="276">
        <f>ROUND(CB61,0)</f>
        <v>204847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540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3000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021*2018*8790*A</v>
      </c>
      <c r="B812" s="276"/>
      <c r="C812" s="278">
        <f>ROUND(CC60,2)</f>
        <v>0</v>
      </c>
      <c r="D812" s="276">
        <f>ROUND(CC61,0)</f>
        <v>22224</v>
      </c>
      <c r="E812" s="276">
        <f>ROUND(CC62,0)</f>
        <v>382571</v>
      </c>
      <c r="F812" s="276">
        <f>ROUND(CC63,0)</f>
        <v>0</v>
      </c>
      <c r="G812" s="276">
        <f>ROUND(CC64,0)</f>
        <v>4731</v>
      </c>
      <c r="H812" s="276">
        <f>ROUND(CC65,0)</f>
        <v>0</v>
      </c>
      <c r="I812" s="276">
        <f>ROUND(CC66,0)</f>
        <v>100</v>
      </c>
      <c r="J812" s="276">
        <f>ROUND(CC67,0)</f>
        <v>1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021*2018*9000*A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220323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285.49999999999994</v>
      </c>
      <c r="D815" s="277">
        <f t="shared" si="22"/>
        <v>19198413</v>
      </c>
      <c r="E815" s="277">
        <f t="shared" si="22"/>
        <v>5412939</v>
      </c>
      <c r="F815" s="277">
        <f t="shared" si="22"/>
        <v>1750943</v>
      </c>
      <c r="G815" s="277">
        <f t="shared" si="22"/>
        <v>3205776</v>
      </c>
      <c r="H815" s="277">
        <f t="shared" si="22"/>
        <v>596013</v>
      </c>
      <c r="I815" s="277">
        <f t="shared" si="22"/>
        <v>2390957</v>
      </c>
      <c r="J815" s="277">
        <f t="shared" si="22"/>
        <v>1593215</v>
      </c>
      <c r="K815" s="277">
        <f t="shared" si="22"/>
        <v>106267</v>
      </c>
      <c r="L815" s="277">
        <f>SUM(L734:L813)+SUM(U734:U813)</f>
        <v>461987</v>
      </c>
      <c r="M815" s="277">
        <f>SUM(M734:M813)+SUM(V734:V813)</f>
        <v>0</v>
      </c>
      <c r="N815" s="277">
        <f t="shared" ref="N815:Y815" si="23">SUM(N734:N813)</f>
        <v>53208552</v>
      </c>
      <c r="O815" s="277">
        <f t="shared" si="23"/>
        <v>13690565</v>
      </c>
      <c r="P815" s="277">
        <f t="shared" si="23"/>
        <v>102593</v>
      </c>
      <c r="Q815" s="277">
        <f t="shared" si="23"/>
        <v>53203</v>
      </c>
      <c r="R815" s="277">
        <f t="shared" si="23"/>
        <v>15854</v>
      </c>
      <c r="S815" s="277">
        <f t="shared" si="23"/>
        <v>47060</v>
      </c>
      <c r="T815" s="281">
        <f t="shared" si="23"/>
        <v>53.34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220323</v>
      </c>
      <c r="Y815" s="277">
        <f t="shared" si="23"/>
        <v>10693419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285.49999999999994</v>
      </c>
      <c r="D816" s="277">
        <f>CE61</f>
        <v>19198413</v>
      </c>
      <c r="E816" s="277">
        <f>CE62</f>
        <v>5412939</v>
      </c>
      <c r="F816" s="277">
        <f>CE63</f>
        <v>1750943</v>
      </c>
      <c r="G816" s="277">
        <f>CE64</f>
        <v>3205776</v>
      </c>
      <c r="H816" s="280">
        <f>CE65</f>
        <v>596013</v>
      </c>
      <c r="I816" s="280">
        <f>CE66</f>
        <v>2390957</v>
      </c>
      <c r="J816" s="280">
        <f>CE67</f>
        <v>1593215</v>
      </c>
      <c r="K816" s="280">
        <f>CE68</f>
        <v>106267</v>
      </c>
      <c r="L816" s="280">
        <f>CE69</f>
        <v>461987</v>
      </c>
      <c r="M816" s="280">
        <f>CE70</f>
        <v>0</v>
      </c>
      <c r="N816" s="277">
        <f>CE75</f>
        <v>53208552.330000006</v>
      </c>
      <c r="O816" s="277">
        <f>CE73</f>
        <v>13690565.339999998</v>
      </c>
      <c r="P816" s="277">
        <f>CE76</f>
        <v>102593</v>
      </c>
      <c r="Q816" s="277">
        <f>CE77</f>
        <v>53203</v>
      </c>
      <c r="R816" s="277">
        <f>CE78</f>
        <v>15854.38</v>
      </c>
      <c r="S816" s="277">
        <f>CE79</f>
        <v>47060</v>
      </c>
      <c r="T816" s="281">
        <f>CE80</f>
        <v>53.34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10693419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19256697</v>
      </c>
      <c r="E817" s="180">
        <f>C379</f>
        <v>5412939</v>
      </c>
      <c r="F817" s="180">
        <f>C380</f>
        <v>1750941</v>
      </c>
      <c r="G817" s="240">
        <f>C381</f>
        <v>3205777</v>
      </c>
      <c r="H817" s="240">
        <f>C382</f>
        <v>596014</v>
      </c>
      <c r="I817" s="240">
        <f>C383</f>
        <v>2390957</v>
      </c>
      <c r="J817" s="240">
        <f>C384</f>
        <v>1593215</v>
      </c>
      <c r="K817" s="240">
        <f>C385</f>
        <v>106268</v>
      </c>
      <c r="L817" s="240">
        <f>C386+C387+C388+C389</f>
        <v>1025354</v>
      </c>
      <c r="M817" s="240">
        <f>C370</f>
        <v>220870</v>
      </c>
      <c r="N817" s="180">
        <f>D361</f>
        <v>53208555</v>
      </c>
      <c r="O817" s="180">
        <f>C359</f>
        <v>13690566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13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NEWPORT HOSPITAL &amp; HEALTH SERVICES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H-021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714 W Pine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714 W Pine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Newport, WA 99156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7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H-21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NEWPORT HOSPITAL &amp; HEALTH SERVICES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Pend Oreille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Thomas Wilbur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Kim Manus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447-4221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447-5527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468</v>
      </c>
      <c r="G23" s="21">
        <f>data!D111</f>
        <v>1373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112</v>
      </c>
      <c r="G24" s="21">
        <f>data!D112</f>
        <v>9111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74</v>
      </c>
      <c r="G26" s="13">
        <f>data!D114</f>
        <v>115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50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74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74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82625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H12" sqref="H12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NEWPORT HOSPITAL &amp; HEALTH SERVICES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275</v>
      </c>
      <c r="C7" s="48">
        <f>data!B139</f>
        <v>903</v>
      </c>
      <c r="D7" s="48">
        <f>data!B140</f>
        <v>26983</v>
      </c>
      <c r="E7" s="48">
        <f>data!B141</f>
        <v>4585191</v>
      </c>
      <c r="F7" s="48">
        <f>data!B142</f>
        <v>19388518</v>
      </c>
      <c r="G7" s="48">
        <f>data!B141+data!B142</f>
        <v>23973709</v>
      </c>
    </row>
    <row r="8" spans="1:13" ht="20.100000000000001" customHeight="1" x14ac:dyDescent="0.25">
      <c r="A8" s="23" t="s">
        <v>297</v>
      </c>
      <c r="B8" s="48">
        <f>data!C138</f>
        <v>116</v>
      </c>
      <c r="C8" s="48">
        <f>data!C139</f>
        <v>268</v>
      </c>
      <c r="D8" s="48">
        <f>data!C140</f>
        <v>18456</v>
      </c>
      <c r="E8" s="48">
        <f>data!C141</f>
        <v>2459951</v>
      </c>
      <c r="F8" s="48">
        <f>data!C142</f>
        <v>10976748</v>
      </c>
      <c r="G8" s="48">
        <f>data!C141+data!C142</f>
        <v>13436699</v>
      </c>
    </row>
    <row r="9" spans="1:13" ht="20.100000000000001" customHeight="1" x14ac:dyDescent="0.25">
      <c r="A9" s="23" t="s">
        <v>1058</v>
      </c>
      <c r="B9" s="48">
        <f>data!D138</f>
        <v>77</v>
      </c>
      <c r="C9" s="48">
        <f>data!D139</f>
        <v>202</v>
      </c>
      <c r="D9" s="48">
        <f>data!D140</f>
        <v>20063</v>
      </c>
      <c r="E9" s="48">
        <f>data!D141</f>
        <v>1502216</v>
      </c>
      <c r="F9" s="48">
        <f>data!D142</f>
        <v>14222966</v>
      </c>
      <c r="G9" s="48">
        <f>data!D141+data!D142</f>
        <v>15725182</v>
      </c>
    </row>
    <row r="10" spans="1:13" ht="20.100000000000001" customHeight="1" x14ac:dyDescent="0.25">
      <c r="A10" s="111" t="s">
        <v>203</v>
      </c>
      <c r="B10" s="48">
        <f>data!E138</f>
        <v>468</v>
      </c>
      <c r="C10" s="48">
        <f>data!E139</f>
        <v>1373</v>
      </c>
      <c r="D10" s="48">
        <f>data!E140</f>
        <v>65502</v>
      </c>
      <c r="E10" s="48">
        <f>data!E141</f>
        <v>8547358</v>
      </c>
      <c r="F10" s="48">
        <f>data!E142</f>
        <v>44588232</v>
      </c>
      <c r="G10" s="48">
        <f>data!E141+data!E142</f>
        <v>53135590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89</v>
      </c>
      <c r="C16" s="48">
        <f>data!B145</f>
        <v>1094</v>
      </c>
      <c r="D16" s="48">
        <f>data!B146</f>
        <v>0</v>
      </c>
      <c r="E16" s="48">
        <f>data!B147</f>
        <v>1939278</v>
      </c>
      <c r="F16" s="48">
        <f>data!B148</f>
        <v>0</v>
      </c>
      <c r="G16" s="48">
        <f>data!B147+data!B148</f>
        <v>1939278</v>
      </c>
    </row>
    <row r="17" spans="1:7" ht="20.100000000000001" customHeight="1" x14ac:dyDescent="0.25">
      <c r="A17" s="23" t="s">
        <v>297</v>
      </c>
      <c r="B17" s="48">
        <f>data!C144</f>
        <v>11</v>
      </c>
      <c r="C17" s="48">
        <f>data!C145</f>
        <v>6986</v>
      </c>
      <c r="D17" s="48">
        <f>data!C146</f>
        <v>0</v>
      </c>
      <c r="E17" s="48">
        <f>data!C147</f>
        <v>1777406</v>
      </c>
      <c r="F17" s="48">
        <f>data!C148</f>
        <v>0</v>
      </c>
      <c r="G17" s="48">
        <f>data!C147+data!C148</f>
        <v>1777406</v>
      </c>
    </row>
    <row r="18" spans="1:7" ht="20.100000000000001" customHeight="1" x14ac:dyDescent="0.25">
      <c r="A18" s="23" t="s">
        <v>1058</v>
      </c>
      <c r="B18" s="48">
        <f>data!D144</f>
        <v>12</v>
      </c>
      <c r="C18" s="48">
        <f>data!D145</f>
        <v>1031</v>
      </c>
      <c r="D18" s="48">
        <f>data!D146</f>
        <v>0</v>
      </c>
      <c r="E18" s="48">
        <f>data!D147</f>
        <v>255680</v>
      </c>
      <c r="F18" s="48">
        <f>data!D148</f>
        <v>0</v>
      </c>
      <c r="G18" s="48">
        <f>data!D147+data!D148</f>
        <v>255680</v>
      </c>
    </row>
    <row r="19" spans="1:7" ht="20.100000000000001" customHeight="1" x14ac:dyDescent="0.25">
      <c r="A19" s="111" t="s">
        <v>203</v>
      </c>
      <c r="B19" s="48">
        <f>data!E144</f>
        <v>112</v>
      </c>
      <c r="C19" s="48">
        <f>data!E145</f>
        <v>9111</v>
      </c>
      <c r="D19" s="48">
        <f>data!E146</f>
        <v>0</v>
      </c>
      <c r="E19" s="48">
        <f>data!E147</f>
        <v>3972364</v>
      </c>
      <c r="F19" s="48">
        <f>data!E148</f>
        <v>0</v>
      </c>
      <c r="G19" s="48">
        <f>data!E147+data!E148</f>
        <v>3972364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3150533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2059645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NEWPORT HOSPITAL &amp; HEALTH SERVICES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1257674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-16908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315468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2309489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25361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723740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607802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5222626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408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91323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91731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216672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5108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221780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162254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162254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NEWPORT HOSPITAL &amp; HEALTH SERVICES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779522.72</v>
      </c>
      <c r="D7" s="21">
        <f>data!C195</f>
        <v>46798.18</v>
      </c>
      <c r="E7" s="21">
        <f>data!D195</f>
        <v>0</v>
      </c>
      <c r="F7" s="21">
        <f>data!E195</f>
        <v>826320.9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1064127.48</v>
      </c>
      <c r="D8" s="21">
        <f>data!C196</f>
        <v>7727.34</v>
      </c>
      <c r="E8" s="21">
        <f>data!D196</f>
        <v>0</v>
      </c>
      <c r="F8" s="21">
        <f>data!E196</f>
        <v>1071854.82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15244514.68</v>
      </c>
      <c r="D9" s="21">
        <f>data!C197</f>
        <v>149006.44</v>
      </c>
      <c r="E9" s="21">
        <f>data!D197</f>
        <v>0</v>
      </c>
      <c r="F9" s="21">
        <f>data!E197</f>
        <v>15393521.119999999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2431695.9900000002</v>
      </c>
      <c r="D10" s="21">
        <f>data!C198</f>
        <v>0</v>
      </c>
      <c r="E10" s="21">
        <f>data!D198</f>
        <v>617</v>
      </c>
      <c r="F10" s="21">
        <f>data!E198</f>
        <v>2431078.9900000002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9136946.5800000001</v>
      </c>
      <c r="D12" s="21">
        <f>data!C200</f>
        <v>619540.63</v>
      </c>
      <c r="E12" s="21">
        <f>data!D200</f>
        <v>187392.59</v>
      </c>
      <c r="F12" s="21">
        <f>data!E200</f>
        <v>9569094.620000001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49522.35</v>
      </c>
      <c r="D15" s="21">
        <f>data!C203</f>
        <v>38444.79</v>
      </c>
      <c r="E15" s="21">
        <f>data!D203</f>
        <v>38444.79</v>
      </c>
      <c r="F15" s="21">
        <f>data!E203</f>
        <v>49522.35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28706329.799999997</v>
      </c>
      <c r="D16" s="21">
        <f>data!C204</f>
        <v>861517.38000000012</v>
      </c>
      <c r="E16" s="21">
        <f>data!D204</f>
        <v>226454.38</v>
      </c>
      <c r="F16" s="21">
        <f>data!E204</f>
        <v>29341392.800000001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530507.80000000005</v>
      </c>
      <c r="D24" s="21">
        <f>data!C209</f>
        <v>103733.69</v>
      </c>
      <c r="E24" s="21">
        <f>data!D209</f>
        <v>0</v>
      </c>
      <c r="F24" s="21">
        <f>data!E209</f>
        <v>634241.49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10364653.300000001</v>
      </c>
      <c r="D25" s="21">
        <f>data!C210</f>
        <v>650310</v>
      </c>
      <c r="E25" s="21">
        <f>data!D210</f>
        <v>0</v>
      </c>
      <c r="F25" s="21">
        <f>data!E210</f>
        <v>11014963.300000001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798453.58</v>
      </c>
      <c r="D26" s="21">
        <f>data!C211</f>
        <v>135491</v>
      </c>
      <c r="E26" s="21">
        <f>data!D211</f>
        <v>617</v>
      </c>
      <c r="F26" s="21">
        <f>data!E211</f>
        <v>933327.58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6841189.9699999997</v>
      </c>
      <c r="D28" s="21">
        <f>data!C213</f>
        <v>633397</v>
      </c>
      <c r="E28" s="21">
        <f>data!D213</f>
        <v>51254.59</v>
      </c>
      <c r="F28" s="21">
        <f>data!E213</f>
        <v>7423332.3799999999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18534804.650000002</v>
      </c>
      <c r="D32" s="21">
        <f>data!C217</f>
        <v>1522931.69</v>
      </c>
      <c r="E32" s="21">
        <f>data!D217</f>
        <v>51871.59</v>
      </c>
      <c r="F32" s="21">
        <f>data!E217</f>
        <v>20005864.75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NEWPORT HOSPITAL &amp; HEALTH SERVICES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1235299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9878780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3975368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442118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6469899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20766165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1767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333843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509437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843280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24361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24977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22894082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NEWPORT HOSPITAL &amp; HEALTH SERVICES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4507389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15226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9872256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4499150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244760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8339862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652343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485657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19618343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7401926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7401926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826321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1071855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15393521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2431079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9569095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49522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29341393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19879938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9461455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518609.48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518609.48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37000333.479999997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NEWPORT HOSPITAL &amp; HEALTH SERVICES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783926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1847904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21229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12787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387133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3052979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67824.38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67824.38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2755406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8592752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11348158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387133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10961025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22918505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22918505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37000333.379999995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NEWPORT HOSPITAL &amp; HEALTH SERVICES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12519723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44588231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57107954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1235299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20766166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843280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49338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22894083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34213871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755884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486653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1242537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35456408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18571704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5222624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1687287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3459174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513855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2583028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1522932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91731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221780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162254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573679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34610048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846360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2248277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3094637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3094637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NEWPORT HOSPITAL &amp; HEALTH SERVICES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1373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29.01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2250038.36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654135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129978.24000000001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2823.09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198596.05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37944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4828.72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635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3278978.46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1240390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2963585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-50232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2913353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4891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7238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2179.1999999999998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9218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NEWPORT HOSPITAL &amp; HEALTH SERVICES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8224</v>
      </c>
      <c r="E41" s="14">
        <f>data!L59</f>
        <v>887</v>
      </c>
      <c r="F41" s="14">
        <f>data!M59</f>
        <v>0</v>
      </c>
      <c r="G41" s="14">
        <f>data!N59</f>
        <v>0</v>
      </c>
      <c r="H41" s="14">
        <f>data!O59</f>
        <v>1878</v>
      </c>
      <c r="I41" s="14">
        <f>data!P59</f>
        <v>43870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41.1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1.98</v>
      </c>
      <c r="I42" s="26">
        <f>data!P60</f>
        <v>8.8800000000000008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1289137.74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331977.84999999998</v>
      </c>
      <c r="I43" s="14">
        <f>data!P61</f>
        <v>663790.73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376144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85422</v>
      </c>
      <c r="I44" s="14">
        <f>data!P62</f>
        <v>196404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3082.7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35919.25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70518.69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13855.01</v>
      </c>
      <c r="I46" s="14">
        <f>data!P64</f>
        <v>226926.36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12144.78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37740.39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7162.8</v>
      </c>
      <c r="I48" s="14">
        <f>data!P66</f>
        <v>49069.16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58554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6534</v>
      </c>
      <c r="I49" s="14">
        <f>data!P67</f>
        <v>115657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5710.26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4485.74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4930.6899999999996</v>
      </c>
      <c r="I51" s="14">
        <f>data!P69</f>
        <v>3451.11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1857518.2999999998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449882.35</v>
      </c>
      <c r="I53" s="14">
        <f>data!P71</f>
        <v>1291217.6099999999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29662</v>
      </c>
      <c r="D55" s="48">
        <f>+data!M676</f>
        <v>1155370</v>
      </c>
      <c r="E55" s="48">
        <f>+data!M677</f>
        <v>95581</v>
      </c>
      <c r="F55" s="48">
        <f>+data!M678</f>
        <v>0</v>
      </c>
      <c r="G55" s="48">
        <f>+data!M679</f>
        <v>0</v>
      </c>
      <c r="H55" s="48">
        <f>+data!M680</f>
        <v>171410</v>
      </c>
      <c r="I55" s="48">
        <f>+data!M681</f>
        <v>657770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537601</v>
      </c>
      <c r="D56" s="14">
        <f>data!K73</f>
        <v>2041026.81</v>
      </c>
      <c r="E56" s="14">
        <f>data!L73</f>
        <v>1848713</v>
      </c>
      <c r="F56" s="14">
        <f>data!M73</f>
        <v>0</v>
      </c>
      <c r="G56" s="14">
        <f>data!N73</f>
        <v>0</v>
      </c>
      <c r="H56" s="14">
        <f>data!O73</f>
        <v>713519</v>
      </c>
      <c r="I56" s="14">
        <f>data!P73</f>
        <v>490707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2312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100915</v>
      </c>
      <c r="I57" s="14">
        <f>data!P74</f>
        <v>3030154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539913</v>
      </c>
      <c r="D58" s="14">
        <f>data!K75</f>
        <v>2041026.81</v>
      </c>
      <c r="E58" s="14">
        <f>data!L75</f>
        <v>1848713</v>
      </c>
      <c r="F58" s="14">
        <f>data!M75</f>
        <v>0</v>
      </c>
      <c r="G58" s="14">
        <f>data!N75</f>
        <v>0</v>
      </c>
      <c r="H58" s="14">
        <f>data!O75</f>
        <v>814434</v>
      </c>
      <c r="I58" s="14">
        <f>data!P75</f>
        <v>3520861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6470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1132</v>
      </c>
      <c r="I60" s="14">
        <f>data!P76</f>
        <v>4953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24762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37.200000000000003</v>
      </c>
      <c r="D62" s="14">
        <f>data!K78</f>
        <v>6565.9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320.8</v>
      </c>
      <c r="I62" s="14">
        <f>data!P78</f>
        <v>1734.8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12433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827</v>
      </c>
      <c r="I63" s="14">
        <f>data!P79</f>
        <v>3724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9.25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1.98</v>
      </c>
      <c r="I64" s="26">
        <f>data!P80</f>
        <v>5.92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NEWPORT HOSPITAL &amp; HEALTH SERVICES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43870</v>
      </c>
      <c r="E73" s="212"/>
      <c r="F73" s="212"/>
      <c r="G73" s="14">
        <f>data!U59</f>
        <v>82814</v>
      </c>
      <c r="H73" s="14">
        <f>data!V59</f>
        <v>0</v>
      </c>
      <c r="I73" s="14">
        <f>data!W59</f>
        <v>552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1.25</v>
      </c>
      <c r="E74" s="26">
        <f>data!S60</f>
        <v>0</v>
      </c>
      <c r="F74" s="26">
        <f>data!T60</f>
        <v>0</v>
      </c>
      <c r="G74" s="26">
        <f>data!U60</f>
        <v>13.75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385420.13</v>
      </c>
      <c r="E75" s="14">
        <f>data!S61</f>
        <v>0</v>
      </c>
      <c r="F75" s="14">
        <f>data!T61</f>
        <v>0</v>
      </c>
      <c r="G75" s="14">
        <f>data!U61</f>
        <v>701010.89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70208</v>
      </c>
      <c r="E76" s="14">
        <f>data!S62</f>
        <v>0</v>
      </c>
      <c r="F76" s="14">
        <f>data!T62</f>
        <v>0</v>
      </c>
      <c r="G76" s="14">
        <f>data!U62</f>
        <v>243277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6480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607907.04</v>
      </c>
      <c r="F78" s="14">
        <f>data!T64</f>
        <v>0</v>
      </c>
      <c r="G78" s="14">
        <f>data!U64</f>
        <v>609101.42000000004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707.76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990.26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226428.08</v>
      </c>
      <c r="H80" s="14">
        <f>data!V66</f>
        <v>2060.7800000000002</v>
      </c>
      <c r="I80" s="14">
        <f>data!W66</f>
        <v>220459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4355</v>
      </c>
      <c r="E81" s="14">
        <f>data!S67</f>
        <v>272</v>
      </c>
      <c r="F81" s="14">
        <f>data!T67</f>
        <v>0</v>
      </c>
      <c r="G81" s="14">
        <f>data!U67</f>
        <v>66410</v>
      </c>
      <c r="H81" s="14">
        <f>data!V67</f>
        <v>430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7796</v>
      </c>
      <c r="E83" s="14">
        <f>data!S69</f>
        <v>12786.74</v>
      </c>
      <c r="F83" s="14">
        <f>data!T69</f>
        <v>0</v>
      </c>
      <c r="G83" s="14">
        <f>data!U69</f>
        <v>12022.2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468486.89</v>
      </c>
      <c r="E85" s="14">
        <f>data!S71</f>
        <v>620965.78</v>
      </c>
      <c r="F85" s="14">
        <f>data!T71</f>
        <v>0</v>
      </c>
      <c r="G85" s="14">
        <f>data!U71</f>
        <v>1864729.59</v>
      </c>
      <c r="H85" s="14">
        <f>data!V71</f>
        <v>2490.7800000000002</v>
      </c>
      <c r="I85" s="14">
        <f>data!W71</f>
        <v>221449.26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26349</v>
      </c>
      <c r="D87" s="48">
        <f>+data!M683</f>
        <v>162304</v>
      </c>
      <c r="E87" s="48">
        <f>+data!M684</f>
        <v>214533</v>
      </c>
      <c r="F87" s="48">
        <f>+data!M685</f>
        <v>31563</v>
      </c>
      <c r="G87" s="48">
        <f>+data!M686</f>
        <v>682347</v>
      </c>
      <c r="H87" s="48">
        <f>+data!M687</f>
        <v>15163</v>
      </c>
      <c r="I87" s="48">
        <f>+data!M688</f>
        <v>90213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50823</v>
      </c>
      <c r="D88" s="14">
        <f>data!R73</f>
        <v>371487</v>
      </c>
      <c r="E88" s="14">
        <f>data!S73</f>
        <v>598265.74</v>
      </c>
      <c r="F88" s="14">
        <f>data!T73</f>
        <v>249473.52</v>
      </c>
      <c r="G88" s="14">
        <f>data!U73</f>
        <v>628226.30000000005</v>
      </c>
      <c r="H88" s="14">
        <f>data!V73</f>
        <v>15640</v>
      </c>
      <c r="I88" s="14">
        <f>data!W73</f>
        <v>25538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348408</v>
      </c>
      <c r="D89" s="14">
        <f>data!R74</f>
        <v>1632934</v>
      </c>
      <c r="E89" s="14">
        <f>data!S74</f>
        <v>1170079.4099999999</v>
      </c>
      <c r="F89" s="14">
        <f>data!T74</f>
        <v>361014.6</v>
      </c>
      <c r="G89" s="14">
        <f>data!U74</f>
        <v>5251023.05</v>
      </c>
      <c r="H89" s="14">
        <f>data!V74</f>
        <v>272340</v>
      </c>
      <c r="I89" s="14">
        <f>data!W74</f>
        <v>1246320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399231</v>
      </c>
      <c r="D90" s="14">
        <f>data!R75</f>
        <v>2004421</v>
      </c>
      <c r="E90" s="14">
        <f>data!S75</f>
        <v>1768345.15</v>
      </c>
      <c r="F90" s="14">
        <f>data!T75</f>
        <v>610488.12</v>
      </c>
      <c r="G90" s="14">
        <f>data!U75</f>
        <v>5879249.3499999996</v>
      </c>
      <c r="H90" s="14">
        <f>data!V75</f>
        <v>287980</v>
      </c>
      <c r="I90" s="14">
        <f>data!W75</f>
        <v>1271858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460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1661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419.6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15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NEWPORT HOSPITAL &amp; HEALTH SERVICES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2395</v>
      </c>
      <c r="D105" s="14">
        <f>data!Y59</f>
        <v>10084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8.81</v>
      </c>
      <c r="E106" s="26">
        <f>data!Z60</f>
        <v>0</v>
      </c>
      <c r="F106" s="26">
        <f>data!AA60</f>
        <v>0</v>
      </c>
      <c r="G106" s="26">
        <f>data!AB60</f>
        <v>2.0499999999999998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608015.71</v>
      </c>
      <c r="E107" s="14">
        <f>data!Z61</f>
        <v>0</v>
      </c>
      <c r="F107" s="14">
        <f>data!AA61</f>
        <v>0</v>
      </c>
      <c r="G107" s="14">
        <f>data!AB61</f>
        <v>228973.84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168687</v>
      </c>
      <c r="E108" s="14">
        <f>data!Z62</f>
        <v>0</v>
      </c>
      <c r="F108" s="14">
        <f>data!AA62</f>
        <v>0</v>
      </c>
      <c r="G108" s="14">
        <f>data!AB62</f>
        <v>55447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117548</v>
      </c>
      <c r="E109" s="14">
        <f>data!Z63</f>
        <v>0</v>
      </c>
      <c r="F109" s="14">
        <f>data!AA63</f>
        <v>0</v>
      </c>
      <c r="G109" s="14">
        <f>data!AB63</f>
        <v>88740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16609.919999999998</v>
      </c>
      <c r="D110" s="14">
        <f>data!Y64</f>
        <v>13728.43</v>
      </c>
      <c r="E110" s="14">
        <f>data!Z64</f>
        <v>0</v>
      </c>
      <c r="F110" s="14">
        <f>data!AA64</f>
        <v>0</v>
      </c>
      <c r="G110" s="14">
        <f>data!AB64</f>
        <v>900301.5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11437.24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79318.44</v>
      </c>
      <c r="D112" s="14">
        <f>data!Y66</f>
        <v>159711.15</v>
      </c>
      <c r="E112" s="14">
        <f>data!Z66</f>
        <v>0</v>
      </c>
      <c r="F112" s="14">
        <f>data!AA66</f>
        <v>0</v>
      </c>
      <c r="G112" s="14">
        <f>data!AB66</f>
        <v>20897.72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187858</v>
      </c>
      <c r="E113" s="14">
        <f>data!Z67</f>
        <v>0</v>
      </c>
      <c r="F113" s="14">
        <f>data!AA67</f>
        <v>0</v>
      </c>
      <c r="G113" s="14">
        <f>data!AB67</f>
        <v>146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54701.7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8830.7000000000007</v>
      </c>
      <c r="E115" s="14">
        <f>data!Z69</f>
        <v>0</v>
      </c>
      <c r="F115" s="14">
        <f>data!AA69</f>
        <v>0</v>
      </c>
      <c r="G115" s="14">
        <f>data!AB69</f>
        <v>1400.63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95928.36</v>
      </c>
      <c r="D117" s="14">
        <f>data!Y71</f>
        <v>1264378.99</v>
      </c>
      <c r="E117" s="14">
        <f>data!Z71</f>
        <v>0</v>
      </c>
      <c r="F117" s="14">
        <f>data!AA71</f>
        <v>0</v>
      </c>
      <c r="G117" s="14">
        <f>data!AB71</f>
        <v>1362045.6299999997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154029</v>
      </c>
      <c r="D119" s="48">
        <f>+data!M690</f>
        <v>365621</v>
      </c>
      <c r="E119" s="48">
        <f>+data!M691</f>
        <v>0</v>
      </c>
      <c r="F119" s="48">
        <f>+data!M692</f>
        <v>0</v>
      </c>
      <c r="G119" s="48">
        <f>+data!M693</f>
        <v>453097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164743</v>
      </c>
      <c r="D120" s="14">
        <f>data!Y73</f>
        <v>66307</v>
      </c>
      <c r="E120" s="14">
        <f>data!Z73</f>
        <v>0</v>
      </c>
      <c r="F120" s="14">
        <f>data!AA73</f>
        <v>0</v>
      </c>
      <c r="G120" s="14">
        <f>data!AB73</f>
        <v>941203.04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2581218</v>
      </c>
      <c r="D121" s="14">
        <f>data!Y74</f>
        <v>2242574.0499999998</v>
      </c>
      <c r="E121" s="14">
        <f>data!Z74</f>
        <v>0</v>
      </c>
      <c r="F121" s="14">
        <f>data!AA74</f>
        <v>0</v>
      </c>
      <c r="G121" s="14">
        <f>data!AB74</f>
        <v>2491206.35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2745961</v>
      </c>
      <c r="D122" s="14">
        <f>data!Y75</f>
        <v>2308881.0499999998</v>
      </c>
      <c r="E122" s="14">
        <f>data!Z75</f>
        <v>0</v>
      </c>
      <c r="F122" s="14">
        <f>data!AA75</f>
        <v>0</v>
      </c>
      <c r="G122" s="14">
        <f>data!AB75</f>
        <v>3432409.39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2217</v>
      </c>
      <c r="E124" s="14">
        <f>data!Z76</f>
        <v>0</v>
      </c>
      <c r="F124" s="14">
        <f>data!AA76</f>
        <v>0</v>
      </c>
      <c r="G124" s="14">
        <f>data!AB76</f>
        <v>330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414.1</v>
      </c>
      <c r="E126" s="14">
        <f>data!Z78</f>
        <v>0</v>
      </c>
      <c r="F126" s="14">
        <f>data!AA78</f>
        <v>0</v>
      </c>
      <c r="G126" s="14">
        <f>data!AB78</f>
        <v>111.9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1953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1.36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NEWPORT HOSPITAL &amp; HEALTH SERVICES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39390</v>
      </c>
      <c r="D137" s="14">
        <f>data!AF59</f>
        <v>0</v>
      </c>
      <c r="E137" s="14">
        <f>data!AG59</f>
        <v>7935</v>
      </c>
      <c r="F137" s="14">
        <f>data!AH59</f>
        <v>496</v>
      </c>
      <c r="G137" s="14">
        <f>data!AI59</f>
        <v>0</v>
      </c>
      <c r="H137" s="14">
        <f>data!AJ59</f>
        <v>31550</v>
      </c>
      <c r="I137" s="14">
        <f>data!AK59</f>
        <v>1348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12.54</v>
      </c>
      <c r="D138" s="26">
        <f>data!AF60</f>
        <v>0</v>
      </c>
      <c r="E138" s="26">
        <f>data!AG60</f>
        <v>19.27</v>
      </c>
      <c r="F138" s="26">
        <f>data!AH60</f>
        <v>0</v>
      </c>
      <c r="G138" s="26">
        <f>data!AI60</f>
        <v>0</v>
      </c>
      <c r="H138" s="26">
        <f>data!AJ60</f>
        <v>51.31</v>
      </c>
      <c r="I138" s="26">
        <f>data!AK60</f>
        <v>0.65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768293.7</v>
      </c>
      <c r="D139" s="14">
        <f>data!AF61</f>
        <v>0</v>
      </c>
      <c r="E139" s="14">
        <f>data!AG61</f>
        <v>2389080.46</v>
      </c>
      <c r="F139" s="14">
        <f>data!AH61</f>
        <v>0</v>
      </c>
      <c r="G139" s="14">
        <f>data!AI61</f>
        <v>0</v>
      </c>
      <c r="H139" s="14">
        <f>data!AJ61</f>
        <v>3941987.89</v>
      </c>
      <c r="I139" s="14">
        <f>data!AK61</f>
        <v>44251.89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252909</v>
      </c>
      <c r="D140" s="14">
        <f>data!AF62</f>
        <v>0</v>
      </c>
      <c r="E140" s="14">
        <f>data!AG62</f>
        <v>457721</v>
      </c>
      <c r="F140" s="14">
        <f>data!AH62</f>
        <v>0</v>
      </c>
      <c r="G140" s="14">
        <f>data!AI62</f>
        <v>0</v>
      </c>
      <c r="H140" s="14">
        <f>data!AJ62</f>
        <v>1018118</v>
      </c>
      <c r="I140" s="14">
        <f>data!AK62</f>
        <v>10769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13338</v>
      </c>
      <c r="D141" s="14">
        <f>data!AF63</f>
        <v>0</v>
      </c>
      <c r="E141" s="14">
        <f>data!AG63</f>
        <v>545255.14</v>
      </c>
      <c r="F141" s="14">
        <f>data!AH63</f>
        <v>0</v>
      </c>
      <c r="G141" s="14">
        <f>data!AI63</f>
        <v>0</v>
      </c>
      <c r="H141" s="14">
        <f>data!AJ63</f>
        <v>616679.97</v>
      </c>
      <c r="I141" s="14">
        <f>data!AK63</f>
        <v>9998.5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30072</v>
      </c>
      <c r="D142" s="14">
        <f>data!AF64</f>
        <v>0</v>
      </c>
      <c r="E142" s="14">
        <f>data!AG64</f>
        <v>97071.42</v>
      </c>
      <c r="F142" s="14">
        <f>data!AH64</f>
        <v>775.65</v>
      </c>
      <c r="G142" s="14">
        <f>data!AI64</f>
        <v>0</v>
      </c>
      <c r="H142" s="14">
        <f>data!AJ64</f>
        <v>283377.75</v>
      </c>
      <c r="I142" s="14">
        <f>data!AK64</f>
        <v>761.18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1035.6400000000001</v>
      </c>
      <c r="F143" s="14">
        <f>data!AH65</f>
        <v>0</v>
      </c>
      <c r="G143" s="14">
        <f>data!AI65</f>
        <v>0</v>
      </c>
      <c r="H143" s="14">
        <f>data!AJ65</f>
        <v>67550.38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22644.2</v>
      </c>
      <c r="D144" s="14">
        <f>data!AF66</f>
        <v>0</v>
      </c>
      <c r="E144" s="14">
        <f>data!AG66</f>
        <v>43256.34</v>
      </c>
      <c r="F144" s="14">
        <f>data!AH66</f>
        <v>103600</v>
      </c>
      <c r="G144" s="14">
        <f>data!AI66</f>
        <v>0</v>
      </c>
      <c r="H144" s="14">
        <f>data!AJ66</f>
        <v>184419.76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7215</v>
      </c>
      <c r="D145" s="14">
        <f>data!AF67</f>
        <v>0</v>
      </c>
      <c r="E145" s="14">
        <f>data!AG67</f>
        <v>19882</v>
      </c>
      <c r="F145" s="14">
        <f>data!AH67</f>
        <v>0</v>
      </c>
      <c r="G145" s="14">
        <f>data!AI67</f>
        <v>0</v>
      </c>
      <c r="H145" s="14">
        <f>data!AJ67</f>
        <v>460805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13222</v>
      </c>
      <c r="D147" s="14">
        <f>data!AF69</f>
        <v>0</v>
      </c>
      <c r="E147" s="14">
        <f>data!AG69</f>
        <v>26142.98</v>
      </c>
      <c r="F147" s="14">
        <f>data!AH69</f>
        <v>0</v>
      </c>
      <c r="G147" s="14">
        <f>data!AI69</f>
        <v>0</v>
      </c>
      <c r="H147" s="14">
        <f>data!AJ69</f>
        <v>191773.74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1107693.8999999999</v>
      </c>
      <c r="D149" s="14">
        <f>data!AF71</f>
        <v>0</v>
      </c>
      <c r="E149" s="14">
        <f>data!AG71</f>
        <v>3579444.98</v>
      </c>
      <c r="F149" s="14">
        <f>data!AH71</f>
        <v>104375.65</v>
      </c>
      <c r="G149" s="14">
        <f>data!AI71</f>
        <v>0</v>
      </c>
      <c r="H149" s="14">
        <f>data!AJ71</f>
        <v>6764712.4900000002</v>
      </c>
      <c r="I149" s="14">
        <f>data!AK71</f>
        <v>65780.569999999992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464380</v>
      </c>
      <c r="D151" s="48">
        <f>+data!M697</f>
        <v>0</v>
      </c>
      <c r="E151" s="48">
        <f>+data!M698</f>
        <v>1308199</v>
      </c>
      <c r="F151" s="48">
        <f>+data!M699</f>
        <v>12660</v>
      </c>
      <c r="G151" s="48">
        <f>+data!M700</f>
        <v>57363</v>
      </c>
      <c r="H151" s="48">
        <f>+data!M701</f>
        <v>2014927</v>
      </c>
      <c r="I151" s="48">
        <f>+data!M702</f>
        <v>24446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353081.06</v>
      </c>
      <c r="D152" s="14">
        <f>data!AF73</f>
        <v>0</v>
      </c>
      <c r="E152" s="14">
        <f>data!AG73</f>
        <v>248297.19</v>
      </c>
      <c r="F152" s="14">
        <f>data!AH73</f>
        <v>0</v>
      </c>
      <c r="G152" s="14">
        <f>data!AI73</f>
        <v>90411.18</v>
      </c>
      <c r="H152" s="14">
        <f>data!AJ73</f>
        <v>469</v>
      </c>
      <c r="I152" s="14">
        <f>data!AK73</f>
        <v>114836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3105911.39</v>
      </c>
      <c r="D153" s="14">
        <f>data!AF74</f>
        <v>0</v>
      </c>
      <c r="E153" s="14">
        <f>data!AG74</f>
        <v>10790491.43</v>
      </c>
      <c r="F153" s="14">
        <f>data!AH74</f>
        <v>0</v>
      </c>
      <c r="G153" s="14">
        <f>data!AI74</f>
        <v>1019101.08</v>
      </c>
      <c r="H153" s="14">
        <f>data!AJ74</f>
        <v>8848072.0600000005</v>
      </c>
      <c r="I153" s="14">
        <f>data!AK74</f>
        <v>86297.56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3458992.45</v>
      </c>
      <c r="D154" s="14">
        <f>data!AF75</f>
        <v>0</v>
      </c>
      <c r="E154" s="14">
        <f>data!AG75</f>
        <v>11038788.619999999</v>
      </c>
      <c r="F154" s="14">
        <f>data!AH75</f>
        <v>0</v>
      </c>
      <c r="G154" s="14">
        <f>data!AI75</f>
        <v>1109512.26</v>
      </c>
      <c r="H154" s="14">
        <f>data!AJ75</f>
        <v>8848541.0600000005</v>
      </c>
      <c r="I154" s="14">
        <f>data!AK75</f>
        <v>201133.56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3996</v>
      </c>
      <c r="D156" s="14">
        <f>data!AF76</f>
        <v>0</v>
      </c>
      <c r="E156" s="14">
        <f>data!AG76</f>
        <v>2415</v>
      </c>
      <c r="F156" s="14">
        <f>data!AH76</f>
        <v>0</v>
      </c>
      <c r="G156" s="14">
        <f>data!AI76</f>
        <v>0</v>
      </c>
      <c r="H156" s="14">
        <f>data!AJ76</f>
        <v>19091</v>
      </c>
      <c r="I156" s="14">
        <f>data!AK76</f>
        <v>246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430.9</v>
      </c>
      <c r="D158" s="14">
        <f>data!AF78</f>
        <v>0</v>
      </c>
      <c r="E158" s="14">
        <f>data!AG78</f>
        <v>981.5</v>
      </c>
      <c r="F158" s="14">
        <f>data!AH78</f>
        <v>0</v>
      </c>
      <c r="G158" s="14">
        <f>data!AI78</f>
        <v>0</v>
      </c>
      <c r="H158" s="14">
        <f>data!AJ78</f>
        <v>3836.2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4384</v>
      </c>
      <c r="D159" s="14">
        <f>data!AF79</f>
        <v>0</v>
      </c>
      <c r="E159" s="14">
        <f>data!AG79</f>
        <v>4813</v>
      </c>
      <c r="F159" s="14">
        <f>data!AH79</f>
        <v>240</v>
      </c>
      <c r="G159" s="14">
        <f>data!AI79</f>
        <v>0</v>
      </c>
      <c r="H159" s="14">
        <f>data!AJ79</f>
        <v>382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7.33</v>
      </c>
      <c r="F160" s="26">
        <f>data!AH80</f>
        <v>0</v>
      </c>
      <c r="G160" s="26">
        <f>data!AI80</f>
        <v>0</v>
      </c>
      <c r="H160" s="26">
        <f>data!AJ80</f>
        <v>4.46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NEWPORT HOSPITAL &amp; HEALTH SERVICES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417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19450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19450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7256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5770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58091.49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63861.49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146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NEWPORT HOSPITAL &amp; HEALTH SERVICES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NEWPORT HOSPITAL &amp; HEALTH SERVICES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32000</v>
      </c>
      <c r="D233" s="14">
        <f>data!BA59</f>
        <v>0</v>
      </c>
      <c r="E233" s="212"/>
      <c r="F233" s="212"/>
      <c r="G233" s="212"/>
      <c r="H233" s="14">
        <f>data!BE59</f>
        <v>88602.33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5.26</v>
      </c>
      <c r="D234" s="26">
        <f>data!BA60</f>
        <v>1.1499999999999999</v>
      </c>
      <c r="E234" s="26">
        <f>data!BB60</f>
        <v>1.2</v>
      </c>
      <c r="F234" s="26">
        <f>data!BC60</f>
        <v>0</v>
      </c>
      <c r="G234" s="26">
        <f>data!BD60</f>
        <v>4</v>
      </c>
      <c r="H234" s="26">
        <f>data!BE60</f>
        <v>5.78</v>
      </c>
      <c r="I234" s="26">
        <f>data!BF60</f>
        <v>10.6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365294.29</v>
      </c>
      <c r="D235" s="14">
        <f>data!BA61</f>
        <v>76922.5</v>
      </c>
      <c r="E235" s="14">
        <f>data!BB61</f>
        <v>87786.41</v>
      </c>
      <c r="F235" s="14">
        <f>data!BC61</f>
        <v>0</v>
      </c>
      <c r="G235" s="14">
        <f>data!BD61</f>
        <v>175865.87</v>
      </c>
      <c r="H235" s="14">
        <f>data!BE61</f>
        <v>252057.1</v>
      </c>
      <c r="I235" s="14">
        <f>data!BF61</f>
        <v>462550.7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143837</v>
      </c>
      <c r="D236" s="14">
        <f>data!BA62</f>
        <v>32322</v>
      </c>
      <c r="E236" s="14">
        <f>data!BB62</f>
        <v>20977</v>
      </c>
      <c r="F236" s="14">
        <f>data!BC62</f>
        <v>0</v>
      </c>
      <c r="G236" s="14">
        <f>data!BD62</f>
        <v>67565</v>
      </c>
      <c r="H236" s="14">
        <f>data!BE62</f>
        <v>76154</v>
      </c>
      <c r="I236" s="14">
        <f>data!BF62</f>
        <v>185737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11397.75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228390.26</v>
      </c>
      <c r="D238" s="14">
        <f>data!BA64</f>
        <v>15035.25</v>
      </c>
      <c r="E238" s="14">
        <f>data!BB64</f>
        <v>400.56</v>
      </c>
      <c r="F238" s="14">
        <f>data!BC64</f>
        <v>0</v>
      </c>
      <c r="G238" s="14">
        <f>data!BD64</f>
        <v>7081.65</v>
      </c>
      <c r="H238" s="14">
        <f>data!BE64</f>
        <v>10859</v>
      </c>
      <c r="I238" s="14">
        <f>data!BF64</f>
        <v>42859.65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1750.03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356225.21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2848.78</v>
      </c>
      <c r="D240" s="14">
        <f>data!BA66</f>
        <v>2037.38</v>
      </c>
      <c r="E240" s="14">
        <f>data!BB66</f>
        <v>0</v>
      </c>
      <c r="F240" s="14">
        <f>data!BC66</f>
        <v>0</v>
      </c>
      <c r="G240" s="14">
        <f>data!BD66</f>
        <v>984.93</v>
      </c>
      <c r="H240" s="14">
        <f>data!BE66</f>
        <v>339875.35</v>
      </c>
      <c r="I240" s="14">
        <f>data!BF66</f>
        <v>215.08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4370</v>
      </c>
      <c r="D241" s="14">
        <f>data!BA67</f>
        <v>1882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444143</v>
      </c>
      <c r="I241" s="14">
        <f>data!BF67</f>
        <v>860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1746.66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15739.88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391.26</v>
      </c>
      <c r="D243" s="14">
        <f>data!BA69</f>
        <v>0</v>
      </c>
      <c r="E243" s="14">
        <f>data!BB69</f>
        <v>43.38</v>
      </c>
      <c r="F243" s="14">
        <f>data!BC69</f>
        <v>0</v>
      </c>
      <c r="G243" s="14">
        <f>data!BD69</f>
        <v>6524.36</v>
      </c>
      <c r="H243" s="14">
        <f>data!BE69</f>
        <v>13893.81</v>
      </c>
      <c r="I243" s="14">
        <f>data!BF69</f>
        <v>129.78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760026.03000000014</v>
      </c>
      <c r="D245" s="14">
        <f>data!BA71</f>
        <v>128199.13</v>
      </c>
      <c r="E245" s="14">
        <f>data!BB71</f>
        <v>109207.35</v>
      </c>
      <c r="F245" s="14">
        <f>data!BC71</f>
        <v>0</v>
      </c>
      <c r="G245" s="14">
        <f>data!BD71</f>
        <v>258021.80999999997</v>
      </c>
      <c r="H245" s="14">
        <f>data!BE71</f>
        <v>1508947.35</v>
      </c>
      <c r="I245" s="14">
        <f>data!BF71</f>
        <v>692352.21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2735</v>
      </c>
      <c r="D252" s="85">
        <f>data!BA76</f>
        <v>695</v>
      </c>
      <c r="E252" s="85">
        <f>data!BB76</f>
        <v>127</v>
      </c>
      <c r="F252" s="85">
        <f>data!BC76</f>
        <v>0</v>
      </c>
      <c r="G252" s="85">
        <f>data!BD76</f>
        <v>1186</v>
      </c>
      <c r="H252" s="85">
        <f>data!BE76</f>
        <v>15713</v>
      </c>
      <c r="I252" s="85">
        <f>data!BF76</f>
        <v>617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308.89999999999998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NEWPORT HOSPITAL &amp; HEALTH SERVICES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3.82</v>
      </c>
      <c r="D266" s="26">
        <f>data!BH60</f>
        <v>0</v>
      </c>
      <c r="E266" s="26">
        <f>data!BI60</f>
        <v>0</v>
      </c>
      <c r="F266" s="26">
        <f>data!BJ60</f>
        <v>7.02</v>
      </c>
      <c r="G266" s="26">
        <f>data!BK60</f>
        <v>13.98</v>
      </c>
      <c r="H266" s="26">
        <f>data!BL60</f>
        <v>6.83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293420.93</v>
      </c>
      <c r="D267" s="14">
        <f>data!BH61</f>
        <v>0</v>
      </c>
      <c r="E267" s="14">
        <f>data!BI61</f>
        <v>0</v>
      </c>
      <c r="F267" s="14">
        <f>data!BJ61</f>
        <v>597841.57999999996</v>
      </c>
      <c r="G267" s="14">
        <f>data!BK61</f>
        <v>651322.46</v>
      </c>
      <c r="H267" s="14">
        <f>data!BL61</f>
        <v>295225.40000000002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89553</v>
      </c>
      <c r="D268" s="14">
        <f>data!BH62</f>
        <v>0</v>
      </c>
      <c r="E268" s="14">
        <f>data!BI62</f>
        <v>0</v>
      </c>
      <c r="F268" s="14">
        <f>data!BJ62</f>
        <v>163157</v>
      </c>
      <c r="G268" s="14">
        <f>data!BK62</f>
        <v>245294</v>
      </c>
      <c r="H268" s="14">
        <f>data!BL62</f>
        <v>117764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66783.66</v>
      </c>
      <c r="G269" s="14">
        <f>data!BK63</f>
        <v>60839.199999999997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38631.4</v>
      </c>
      <c r="D270" s="14">
        <f>data!BH64</f>
        <v>0</v>
      </c>
      <c r="E270" s="14">
        <f>data!BI64</f>
        <v>0</v>
      </c>
      <c r="F270" s="14">
        <f>data!BJ64</f>
        <v>6099.81</v>
      </c>
      <c r="G270" s="14">
        <f>data!BK64</f>
        <v>22928.48</v>
      </c>
      <c r="H270" s="14">
        <f>data!BL64</f>
        <v>6333.15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48413.63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10236.540000000001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455101.72</v>
      </c>
      <c r="D272" s="14">
        <f>data!BH66</f>
        <v>0</v>
      </c>
      <c r="E272" s="14">
        <f>data!BI66</f>
        <v>0</v>
      </c>
      <c r="F272" s="14">
        <f>data!BJ66</f>
        <v>12626.2</v>
      </c>
      <c r="G272" s="14">
        <f>data!BK66</f>
        <v>87351.14</v>
      </c>
      <c r="H272" s="14">
        <f>data!BL66</f>
        <v>30303.83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90036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5542</v>
      </c>
      <c r="H273" s="14">
        <f>data!BL67</f>
        <v>2687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953.08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1338.62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2655.57</v>
      </c>
      <c r="D275" s="14">
        <f>data!BH69</f>
        <v>0</v>
      </c>
      <c r="E275" s="14">
        <f>data!BI69</f>
        <v>0</v>
      </c>
      <c r="F275" s="14">
        <f>data!BJ69</f>
        <v>13723.56</v>
      </c>
      <c r="G275" s="14">
        <f>data!BK69</f>
        <v>36495.67</v>
      </c>
      <c r="H275" s="14">
        <f>data!BL69</f>
        <v>373.16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1018765.3299999998</v>
      </c>
      <c r="D277" s="14">
        <f>data!BH71</f>
        <v>0</v>
      </c>
      <c r="E277" s="14">
        <f>data!BI71</f>
        <v>0</v>
      </c>
      <c r="F277" s="14">
        <f>data!BJ71</f>
        <v>860231.81</v>
      </c>
      <c r="G277" s="14">
        <f>data!BK71</f>
        <v>1121348.1099999999</v>
      </c>
      <c r="H277" s="14">
        <f>data!BL71</f>
        <v>452686.54000000004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1541</v>
      </c>
      <c r="D284" s="85">
        <f>data!BH76</f>
        <v>0</v>
      </c>
      <c r="E284" s="85">
        <f>data!BI76</f>
        <v>0</v>
      </c>
      <c r="F284" s="85">
        <f>data!BJ76</f>
        <v>1123</v>
      </c>
      <c r="G284" s="85">
        <f>data!BK76</f>
        <v>3635</v>
      </c>
      <c r="H284" s="85">
        <f>data!BL76</f>
        <v>948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181.6</v>
      </c>
      <c r="H286" s="85">
        <f>data!BL78</f>
        <v>236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NEWPORT HOSPITAL &amp; HEALTH SERVICES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5.45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3.4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588811.30000000005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249459.63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177444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65450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58808.98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50891.53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9399.0499999999993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91680.89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20967.23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58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6121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6712.19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455665.25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40293.53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1430072.1400000001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391690.43999999994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1756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229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NEWPORT HOSPITAL &amp; HEALTH SERVICES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5.91</v>
      </c>
      <c r="E330" s="26">
        <f>data!BW60</f>
        <v>0</v>
      </c>
      <c r="F330" s="26">
        <f>data!BX60</f>
        <v>1.47</v>
      </c>
      <c r="G330" s="26">
        <f>data!BY60</f>
        <v>2.2000000000000002</v>
      </c>
      <c r="H330" s="26">
        <f>data!BZ60</f>
        <v>0</v>
      </c>
      <c r="I330" s="26">
        <f>data!CA60</f>
        <v>2.1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296844.37</v>
      </c>
      <c r="E331" s="86">
        <f>data!BW61</f>
        <v>0</v>
      </c>
      <c r="F331" s="86">
        <f>data!BX61</f>
        <v>141682.68</v>
      </c>
      <c r="G331" s="86">
        <f>data!BY61</f>
        <v>242371.59</v>
      </c>
      <c r="H331" s="86">
        <f>data!BZ61</f>
        <v>0</v>
      </c>
      <c r="I331" s="86">
        <f>data!CA61</f>
        <v>192268.01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97115</v>
      </c>
      <c r="E332" s="86">
        <f>data!BW62</f>
        <v>0</v>
      </c>
      <c r="F332" s="86">
        <f>data!BX62</f>
        <v>48585</v>
      </c>
      <c r="G332" s="86">
        <f>data!BY62</f>
        <v>50283</v>
      </c>
      <c r="H332" s="86">
        <f>data!BZ62</f>
        <v>0</v>
      </c>
      <c r="I332" s="86">
        <f>data!CA62</f>
        <v>52146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32966.129999999997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5000.37</v>
      </c>
      <c r="E334" s="86">
        <f>data!BW64</f>
        <v>0</v>
      </c>
      <c r="F334" s="86">
        <f>data!BX64</f>
        <v>707.44</v>
      </c>
      <c r="G334" s="86">
        <f>data!BY64</f>
        <v>5200.01</v>
      </c>
      <c r="H334" s="86">
        <f>data!BZ64</f>
        <v>0</v>
      </c>
      <c r="I334" s="86">
        <f>data!CA64</f>
        <v>8371.8700000000008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540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116526.51</v>
      </c>
      <c r="E336" s="86">
        <f>data!BW66</f>
        <v>0</v>
      </c>
      <c r="F336" s="86">
        <f>data!BX66</f>
        <v>8040.66</v>
      </c>
      <c r="G336" s="86">
        <f>data!BY66</f>
        <v>35541.660000000003</v>
      </c>
      <c r="H336" s="86">
        <f>data!BZ66</f>
        <v>0</v>
      </c>
      <c r="I336" s="86">
        <f>data!CA66</f>
        <v>23562.61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1169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9317.52</v>
      </c>
      <c r="E339" s="86">
        <f>data!BW69</f>
        <v>0</v>
      </c>
      <c r="F339" s="86">
        <f>data!BX69</f>
        <v>2327.7399999999998</v>
      </c>
      <c r="G339" s="86">
        <f>data!BY69</f>
        <v>3150.98</v>
      </c>
      <c r="H339" s="86">
        <f>data!BZ69</f>
        <v>0</v>
      </c>
      <c r="I339" s="86">
        <f>data!CA69</f>
        <v>85250.47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525972.77</v>
      </c>
      <c r="E341" s="14">
        <f>data!BW71</f>
        <v>0</v>
      </c>
      <c r="F341" s="14">
        <f>data!BX71</f>
        <v>201343.52</v>
      </c>
      <c r="G341" s="14">
        <f>data!BY71</f>
        <v>370053.37</v>
      </c>
      <c r="H341" s="14">
        <f>data!BZ71</f>
        <v>0</v>
      </c>
      <c r="I341" s="14">
        <f>data!CA71</f>
        <v>361598.95999999996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1899</v>
      </c>
      <c r="E348" s="85">
        <f>data!BW76</f>
        <v>0</v>
      </c>
      <c r="F348" s="85">
        <f>data!BX76</f>
        <v>166</v>
      </c>
      <c r="G348" s="85">
        <f>data!BY76</f>
        <v>499</v>
      </c>
      <c r="H348" s="85">
        <f>data!BZ76</f>
        <v>0</v>
      </c>
      <c r="I348" s="85">
        <f>data!CA76</f>
        <v>2200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68.099999999999994</v>
      </c>
      <c r="E350" s="85">
        <f>data!BW78</f>
        <v>0</v>
      </c>
      <c r="F350" s="85">
        <f>data!BX78</f>
        <v>0</v>
      </c>
      <c r="G350" s="85">
        <f>data!BY78</f>
        <v>6.9</v>
      </c>
      <c r="H350" s="85">
        <f>data!BZ78</f>
        <v>0</v>
      </c>
      <c r="I350" s="85">
        <f>data!CA78</f>
        <v>52.4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NEWPORT HOSPITAL &amp; HEALTH SERVICES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270.77000000000004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18571704.009999998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5222624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1687287.2799999998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3459174.0899999994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513854.56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2583027.84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1522930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91731.11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957713.57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755884</v>
      </c>
      <c r="F372" s="220"/>
      <c r="G372" s="220"/>
      <c r="H372" s="220"/>
      <c r="I372" s="14">
        <f>-data!CE70</f>
        <v>-755884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-755884</v>
      </c>
      <c r="F373" s="219"/>
      <c r="G373" s="219"/>
      <c r="H373" s="219"/>
      <c r="I373" s="14">
        <f>data!CE71</f>
        <v>33854162.460000001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-486653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12519722.84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44588231.470000006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57107954.310000002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83077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32000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17886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37989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50.3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data!Print_Titles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2020-06-30T19:53:51Z</cp:lastPrinted>
  <dcterms:created xsi:type="dcterms:W3CDTF">1999-06-02T22:01:56Z</dcterms:created>
  <dcterms:modified xsi:type="dcterms:W3CDTF">2020-09-02T22:08:50Z</dcterms:modified>
</cp:coreProperties>
</file>