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V80" i="1" l="1"/>
  <c r="AG80" i="1"/>
  <c r="C213" i="1" l="1"/>
  <c r="BN69" i="1"/>
  <c r="C210" i="1"/>
  <c r="E59" i="1"/>
  <c r="C203" i="1" l="1"/>
  <c r="D203" i="1"/>
  <c r="C271" i="1" l="1"/>
  <c r="C389" i="1"/>
  <c r="C392" i="1"/>
  <c r="C312" i="1"/>
  <c r="C311" i="1"/>
  <c r="C307" i="1"/>
  <c r="C282" i="1"/>
  <c r="C255" i="1"/>
  <c r="B210" i="1" l="1"/>
  <c r="C200" i="1"/>
  <c r="D140" i="1" l="1"/>
  <c r="D142" i="1" l="1"/>
  <c r="D141" i="1"/>
  <c r="D139" i="1" l="1"/>
  <c r="C139" i="1"/>
  <c r="B139" i="1"/>
  <c r="D138" i="1"/>
  <c r="C138" i="1"/>
  <c r="B138" i="1"/>
  <c r="F493" i="1" l="1"/>
  <c r="E493" i="1"/>
  <c r="D493" i="1"/>
  <c r="B493" i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H545" i="10"/>
  <c r="F545" i="10"/>
  <c r="E545" i="10"/>
  <c r="E544" i="10"/>
  <c r="E540" i="10"/>
  <c r="E539" i="10"/>
  <c r="H539" i="10"/>
  <c r="H538" i="10"/>
  <c r="E538" i="10"/>
  <c r="F538" i="10"/>
  <c r="H537" i="10"/>
  <c r="E537" i="10"/>
  <c r="F537" i="10"/>
  <c r="E536" i="10"/>
  <c r="E535" i="10"/>
  <c r="E534" i="10"/>
  <c r="F534" i="10"/>
  <c r="H533" i="10"/>
  <c r="F533" i="10"/>
  <c r="E533" i="10"/>
  <c r="E532" i="10"/>
  <c r="H532" i="10"/>
  <c r="F531" i="10"/>
  <c r="E531" i="10"/>
  <c r="E530" i="10"/>
  <c r="F530" i="10"/>
  <c r="E529" i="10"/>
  <c r="E528" i="10"/>
  <c r="F528" i="10"/>
  <c r="F527" i="10"/>
  <c r="E527" i="10"/>
  <c r="E526" i="10"/>
  <c r="F526" i="10"/>
  <c r="E525" i="10"/>
  <c r="E524" i="10"/>
  <c r="E523" i="10"/>
  <c r="F523" i="10"/>
  <c r="E522" i="10"/>
  <c r="E520" i="10"/>
  <c r="F520" i="10"/>
  <c r="E519" i="10"/>
  <c r="F519" i="10"/>
  <c r="F518" i="10"/>
  <c r="E518" i="10"/>
  <c r="E517" i="10"/>
  <c r="E516" i="10"/>
  <c r="E515" i="10"/>
  <c r="F515" i="10"/>
  <c r="E514" i="10"/>
  <c r="F514" i="10"/>
  <c r="F513" i="10"/>
  <c r="F512" i="10"/>
  <c r="E511" i="10"/>
  <c r="F511" i="10"/>
  <c r="E510" i="10"/>
  <c r="F509" i="10"/>
  <c r="E509" i="10"/>
  <c r="E508" i="10"/>
  <c r="F508" i="10"/>
  <c r="E507" i="10"/>
  <c r="F507" i="10"/>
  <c r="E506" i="10"/>
  <c r="E505" i="10"/>
  <c r="H504" i="10"/>
  <c r="E504" i="10"/>
  <c r="F504" i="10"/>
  <c r="E503" i="10"/>
  <c r="F503" i="10"/>
  <c r="F502" i="10"/>
  <c r="E502" i="10"/>
  <c r="H502" i="10"/>
  <c r="H501" i="10"/>
  <c r="F501" i="10"/>
  <c r="E501" i="10"/>
  <c r="E500" i="10"/>
  <c r="F500" i="10"/>
  <c r="E499" i="10"/>
  <c r="F499" i="10"/>
  <c r="E498" i="10"/>
  <c r="E497" i="10"/>
  <c r="H496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D361" i="10"/>
  <c r="N817" i="10" s="1"/>
  <c r="D329" i="10"/>
  <c r="D328" i="10"/>
  <c r="D330" i="10" s="1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E140" i="10"/>
  <c r="E139" i="10"/>
  <c r="C415" i="10" s="1"/>
  <c r="E138" i="10"/>
  <c r="E127" i="10"/>
  <c r="CE80" i="10"/>
  <c r="T816" i="10" s="1"/>
  <c r="CF79" i="10"/>
  <c r="CE79" i="10"/>
  <c r="CE78" i="10"/>
  <c r="CE77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CD71" i="10"/>
  <c r="C575" i="10" s="1"/>
  <c r="CE70" i="10"/>
  <c r="CE69" i="10"/>
  <c r="CE68" i="10"/>
  <c r="K816" i="10" s="1"/>
  <c r="CE66" i="10"/>
  <c r="CE65" i="10"/>
  <c r="H816" i="10" s="1"/>
  <c r="CE64" i="10"/>
  <c r="C430" i="10" s="1"/>
  <c r="CE63" i="10"/>
  <c r="CE61" i="10"/>
  <c r="CE60" i="10"/>
  <c r="B53" i="10"/>
  <c r="CE51" i="10"/>
  <c r="B49" i="10"/>
  <c r="BS48" i="10"/>
  <c r="BS62" i="10" s="1"/>
  <c r="E802" i="10" s="1"/>
  <c r="BH48" i="10"/>
  <c r="BH62" i="10" s="1"/>
  <c r="AB48" i="10"/>
  <c r="AB62" i="10" s="1"/>
  <c r="R48" i="10"/>
  <c r="R62" i="10" s="1"/>
  <c r="CE47" i="10"/>
  <c r="CB48" i="10" l="1"/>
  <c r="CB62" i="10" s="1"/>
  <c r="CA48" i="10"/>
  <c r="CA62" i="10" s="1"/>
  <c r="E810" i="10" s="1"/>
  <c r="BP48" i="10"/>
  <c r="BP62" i="10" s="1"/>
  <c r="E799" i="10" s="1"/>
  <c r="BF48" i="10"/>
  <c r="BF62" i="10" s="1"/>
  <c r="E789" i="10" s="1"/>
  <c r="AU48" i="10"/>
  <c r="AU62" i="10" s="1"/>
  <c r="AJ48" i="10"/>
  <c r="AJ62" i="10" s="1"/>
  <c r="Z48" i="10"/>
  <c r="Z62" i="10" s="1"/>
  <c r="O48" i="10"/>
  <c r="O62" i="10" s="1"/>
  <c r="D48" i="10"/>
  <c r="D62" i="10" s="1"/>
  <c r="BX48" i="10"/>
  <c r="BX62" i="10" s="1"/>
  <c r="BN48" i="10"/>
  <c r="BN62" i="10" s="1"/>
  <c r="E797" i="10" s="1"/>
  <c r="BC48" i="10"/>
  <c r="BC62" i="10" s="1"/>
  <c r="AR48" i="10"/>
  <c r="AR62" i="10" s="1"/>
  <c r="AH48" i="10"/>
  <c r="AH62" i="10" s="1"/>
  <c r="W48" i="10"/>
  <c r="W62" i="10" s="1"/>
  <c r="L48" i="10"/>
  <c r="L62" i="10" s="1"/>
  <c r="BV48" i="10"/>
  <c r="BV62" i="10" s="1"/>
  <c r="BK48" i="10"/>
  <c r="BK62" i="10" s="1"/>
  <c r="AZ48" i="10"/>
  <c r="AZ62" i="10" s="1"/>
  <c r="E783" i="10" s="1"/>
  <c r="AP48" i="10"/>
  <c r="AP62" i="10" s="1"/>
  <c r="AE48" i="10"/>
  <c r="AE62" i="10" s="1"/>
  <c r="T48" i="10"/>
  <c r="T62" i="10" s="1"/>
  <c r="E751" i="10" s="1"/>
  <c r="J48" i="10"/>
  <c r="J62" i="10" s="1"/>
  <c r="E741" i="10" s="1"/>
  <c r="G48" i="10"/>
  <c r="G62" i="10" s="1"/>
  <c r="AX48" i="10"/>
  <c r="AX62" i="10" s="1"/>
  <c r="CD722" i="10"/>
  <c r="B444" i="10"/>
  <c r="AM48" i="10"/>
  <c r="AM62" i="10" s="1"/>
  <c r="B440" i="10"/>
  <c r="B465" i="10"/>
  <c r="D612" i="10"/>
  <c r="P815" i="10"/>
  <c r="T815" i="10"/>
  <c r="D368" i="10"/>
  <c r="D373" i="10" s="1"/>
  <c r="D391" i="10" s="1"/>
  <c r="D393" i="10" s="1"/>
  <c r="D396" i="10" s="1"/>
  <c r="G815" i="10"/>
  <c r="B575" i="1"/>
  <c r="E811" i="10"/>
  <c r="E754" i="10"/>
  <c r="E775" i="10"/>
  <c r="E805" i="10"/>
  <c r="E778" i="10"/>
  <c r="E738" i="10"/>
  <c r="E743" i="10"/>
  <c r="E807" i="10"/>
  <c r="E757" i="10"/>
  <c r="E759" i="10"/>
  <c r="E765" i="10"/>
  <c r="E786" i="10"/>
  <c r="E746" i="10"/>
  <c r="E767" i="10"/>
  <c r="E791" i="10"/>
  <c r="E735" i="10"/>
  <c r="E781" i="10"/>
  <c r="E762" i="10"/>
  <c r="E749" i="10"/>
  <c r="E770" i="10"/>
  <c r="E773" i="10"/>
  <c r="E794" i="10"/>
  <c r="M816" i="10"/>
  <c r="D339" i="10"/>
  <c r="C482" i="10" s="1"/>
  <c r="F544" i="10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I816" i="10"/>
  <c r="C432" i="10"/>
  <c r="H505" i="10"/>
  <c r="F505" i="10"/>
  <c r="F517" i="10"/>
  <c r="F497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O816" i="10"/>
  <c r="C463" i="10"/>
  <c r="D435" i="10"/>
  <c r="D438" i="10"/>
  <c r="H536" i="10"/>
  <c r="F536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BI730" i="10"/>
  <c r="C816" i="10"/>
  <c r="H612" i="10"/>
  <c r="Q816" i="10"/>
  <c r="G612" i="10"/>
  <c r="CF77" i="10"/>
  <c r="L815" i="10"/>
  <c r="C458" i="10"/>
  <c r="C815" i="10"/>
  <c r="D465" i="10"/>
  <c r="H48" i="10"/>
  <c r="H62" i="10" s="1"/>
  <c r="X48" i="10"/>
  <c r="X62" i="10" s="1"/>
  <c r="AV48" i="10"/>
  <c r="AV62" i="10" s="1"/>
  <c r="BL48" i="10"/>
  <c r="BL62" i="10" s="1"/>
  <c r="F816" i="10"/>
  <c r="C429" i="10"/>
  <c r="N735" i="10"/>
  <c r="N815" i="10" s="1"/>
  <c r="CE75" i="10"/>
  <c r="S816" i="10"/>
  <c r="J612" i="10"/>
  <c r="C468" i="10"/>
  <c r="E204" i="10"/>
  <c r="C476" i="10" s="1"/>
  <c r="F516" i="10"/>
  <c r="D816" i="10"/>
  <c r="C427" i="10"/>
  <c r="B476" i="10"/>
  <c r="D277" i="10"/>
  <c r="D292" i="10" s="1"/>
  <c r="D341" i="10" s="1"/>
  <c r="C481" i="10" s="1"/>
  <c r="P48" i="10"/>
  <c r="P62" i="10" s="1"/>
  <c r="AF48" i="10"/>
  <c r="AF62" i="10" s="1"/>
  <c r="AN48" i="10"/>
  <c r="AN62" i="10" s="1"/>
  <c r="BD48" i="10"/>
  <c r="BD62" i="10" s="1"/>
  <c r="BT48" i="10"/>
  <c r="BT62" i="10" s="1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G816" i="10"/>
  <c r="F612" i="10"/>
  <c r="L816" i="10"/>
  <c r="C440" i="10"/>
  <c r="F521" i="10"/>
  <c r="F524" i="10"/>
  <c r="R816" i="10"/>
  <c r="I612" i="10"/>
  <c r="F510" i="10"/>
  <c r="K815" i="10"/>
  <c r="C434" i="10"/>
  <c r="F529" i="10"/>
  <c r="C431" i="10"/>
  <c r="F525" i="10"/>
  <c r="C448" i="10"/>
  <c r="F498" i="10"/>
  <c r="F506" i="10"/>
  <c r="CF76" i="10"/>
  <c r="F522" i="10"/>
  <c r="F546" i="10"/>
  <c r="L612" i="10"/>
  <c r="F532" i="10"/>
  <c r="F539" i="10"/>
  <c r="F550" i="10"/>
  <c r="F535" i="10"/>
  <c r="F540" i="10"/>
  <c r="S815" i="10"/>
  <c r="D815" i="10"/>
  <c r="M815" i="10"/>
  <c r="F815" i="10"/>
  <c r="O815" i="10"/>
  <c r="H815" i="10"/>
  <c r="Q815" i="10"/>
  <c r="I815" i="10"/>
  <c r="R815" i="10"/>
  <c r="E788" i="10" l="1"/>
  <c r="E736" i="10"/>
  <c r="E780" i="10"/>
  <c r="E742" i="10"/>
  <c r="E772" i="10"/>
  <c r="E763" i="10"/>
  <c r="E809" i="10"/>
  <c r="E745" i="10"/>
  <c r="E784" i="10"/>
  <c r="E798" i="10"/>
  <c r="CE48" i="10"/>
  <c r="C62" i="10"/>
  <c r="E792" i="10"/>
  <c r="BI71" i="10"/>
  <c r="B554" i="1" s="1"/>
  <c r="E764" i="10"/>
  <c r="E747" i="10"/>
  <c r="E795" i="10"/>
  <c r="E801" i="10"/>
  <c r="E737" i="10"/>
  <c r="E776" i="10"/>
  <c r="E790" i="10"/>
  <c r="E800" i="10"/>
  <c r="E771" i="10"/>
  <c r="E756" i="10"/>
  <c r="E779" i="10"/>
  <c r="E793" i="10"/>
  <c r="E768" i="10"/>
  <c r="E782" i="10"/>
  <c r="E753" i="10"/>
  <c r="CB52" i="10"/>
  <c r="CB67" i="10" s="1"/>
  <c r="BL52" i="10"/>
  <c r="BL67" i="10" s="1"/>
  <c r="J795" i="10" s="1"/>
  <c r="AV52" i="10"/>
  <c r="AV67" i="10" s="1"/>
  <c r="J779" i="10" s="1"/>
  <c r="AF52" i="10"/>
  <c r="AF67" i="10" s="1"/>
  <c r="J763" i="10" s="1"/>
  <c r="P52" i="10"/>
  <c r="P67" i="10" s="1"/>
  <c r="J74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AD52" i="10"/>
  <c r="AD67" i="10" s="1"/>
  <c r="F52" i="10"/>
  <c r="F67" i="10" s="1"/>
  <c r="J737" i="10" s="1"/>
  <c r="E52" i="10"/>
  <c r="E67" i="10" s="1"/>
  <c r="J736" i="10" s="1"/>
  <c r="BZ52" i="10"/>
  <c r="BZ67" i="10" s="1"/>
  <c r="J809" i="10" s="1"/>
  <c r="BR52" i="10"/>
  <c r="BR67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V52" i="10"/>
  <c r="V67" i="10" s="1"/>
  <c r="J753" i="10" s="1"/>
  <c r="N52" i="10"/>
  <c r="N67" i="10" s="1"/>
  <c r="J745" i="10" s="1"/>
  <c r="BY52" i="10"/>
  <c r="BY67" i="10" s="1"/>
  <c r="J808" i="10" s="1"/>
  <c r="BI52" i="10"/>
  <c r="BI67" i="10" s="1"/>
  <c r="J792" i="10" s="1"/>
  <c r="AS52" i="10"/>
  <c r="AS67" i="10" s="1"/>
  <c r="J776" i="10" s="1"/>
  <c r="AK52" i="10"/>
  <c r="AK67" i="10" s="1"/>
  <c r="J768" i="10" s="1"/>
  <c r="U52" i="10"/>
  <c r="U67" i="10" s="1"/>
  <c r="J752" i="10" s="1"/>
  <c r="J52" i="10"/>
  <c r="J67" i="10" s="1"/>
  <c r="BQ52" i="10"/>
  <c r="BQ67" i="10" s="1"/>
  <c r="BA52" i="10"/>
  <c r="BA67" i="10" s="1"/>
  <c r="J784" i="10" s="1"/>
  <c r="AC52" i="10"/>
  <c r="AC67" i="10" s="1"/>
  <c r="J760" i="10" s="1"/>
  <c r="M52" i="10"/>
  <c r="M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V52" i="10"/>
  <c r="BV67" i="10" s="1"/>
  <c r="BF52" i="10"/>
  <c r="BF67" i="10" s="1"/>
  <c r="AP52" i="10"/>
  <c r="AP67" i="10" s="1"/>
  <c r="Z52" i="10"/>
  <c r="Z67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N52" i="10"/>
  <c r="BN67" i="10" s="1"/>
  <c r="AX52" i="10"/>
  <c r="AX67" i="10" s="1"/>
  <c r="AH52" i="10"/>
  <c r="AH67" i="10" s="1"/>
  <c r="R52" i="10"/>
  <c r="R67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T52" i="10"/>
  <c r="BT67" i="10" s="1"/>
  <c r="J803" i="10" s="1"/>
  <c r="BD52" i="10"/>
  <c r="BD67" i="10" s="1"/>
  <c r="AN52" i="10"/>
  <c r="AN67" i="10" s="1"/>
  <c r="J771" i="10" s="1"/>
  <c r="X52" i="10"/>
  <c r="X67" i="10" s="1"/>
  <c r="J755" i="10" s="1"/>
  <c r="H52" i="10"/>
  <c r="H67" i="10" s="1"/>
  <c r="J739" i="10" s="1"/>
  <c r="E812" i="10"/>
  <c r="CC71" i="10"/>
  <c r="B574" i="1" s="1"/>
  <c r="E748" i="10"/>
  <c r="E755" i="10"/>
  <c r="X71" i="10"/>
  <c r="B517" i="1" s="1"/>
  <c r="E785" i="10"/>
  <c r="BB71" i="10"/>
  <c r="B547" i="1" s="1"/>
  <c r="E760" i="10"/>
  <c r="AC71" i="10"/>
  <c r="B522" i="1" s="1"/>
  <c r="E774" i="10"/>
  <c r="E787" i="10"/>
  <c r="E750" i="10"/>
  <c r="E804" i="10"/>
  <c r="E740" i="10"/>
  <c r="E739" i="10"/>
  <c r="E777" i="10"/>
  <c r="AT71" i="10"/>
  <c r="B539" i="1" s="1"/>
  <c r="E752" i="10"/>
  <c r="U71" i="10"/>
  <c r="B514" i="1" s="1"/>
  <c r="E766" i="10"/>
  <c r="AI71" i="10"/>
  <c r="B528" i="1" s="1"/>
  <c r="E761" i="10"/>
  <c r="E806" i="10"/>
  <c r="BW71" i="10"/>
  <c r="B568" i="1" s="1"/>
  <c r="E796" i="10"/>
  <c r="BM71" i="10"/>
  <c r="B558" i="1" s="1"/>
  <c r="E803" i="10"/>
  <c r="BT71" i="10"/>
  <c r="B565" i="1" s="1"/>
  <c r="N816" i="10"/>
  <c r="K612" i="10"/>
  <c r="C465" i="10"/>
  <c r="E769" i="10"/>
  <c r="E808" i="10"/>
  <c r="BY71" i="10"/>
  <c r="B570" i="1" s="1"/>
  <c r="E744" i="10"/>
  <c r="E758" i="10"/>
  <c r="A493" i="1"/>
  <c r="C115" i="8"/>
  <c r="C444" i="1"/>
  <c r="D367" i="1"/>
  <c r="C119" i="8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E63" i="1"/>
  <c r="C429" i="1" s="1"/>
  <c r="CE66" i="1"/>
  <c r="I368" i="9" s="1"/>
  <c r="CE68" i="1"/>
  <c r="C434" i="1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AD75" i="1"/>
  <c r="I122" i="9" s="1"/>
  <c r="AA75" i="1"/>
  <c r="Z75" i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H58" i="9" s="1"/>
  <c r="N75" i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1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34" i="5"/>
  <c r="F12" i="6"/>
  <c r="G122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I372" i="9"/>
  <c r="I366" i="9"/>
  <c r="C430" i="1"/>
  <c r="F48" i="1" l="1"/>
  <c r="F62" i="1" s="1"/>
  <c r="F12" i="9" s="1"/>
  <c r="AX48" i="1"/>
  <c r="AX62" i="1" s="1"/>
  <c r="W48" i="1"/>
  <c r="W62" i="1" s="1"/>
  <c r="CA48" i="1"/>
  <c r="CA62" i="1" s="1"/>
  <c r="I332" i="9" s="1"/>
  <c r="G612" i="1"/>
  <c r="CF77" i="1"/>
  <c r="C112" i="8"/>
  <c r="C415" i="1"/>
  <c r="C421" i="1"/>
  <c r="BG48" i="1"/>
  <c r="BG62" i="1" s="1"/>
  <c r="C268" i="9" s="1"/>
  <c r="BA48" i="1"/>
  <c r="BA62" i="1" s="1"/>
  <c r="C575" i="1"/>
  <c r="I612" i="1"/>
  <c r="H122" i="9"/>
  <c r="D186" i="9"/>
  <c r="I370" i="9"/>
  <c r="V48" i="1"/>
  <c r="V62" i="1" s="1"/>
  <c r="BF48" i="1"/>
  <c r="BF62" i="1" s="1"/>
  <c r="I48" i="1"/>
  <c r="I62" i="1" s="1"/>
  <c r="AM48" i="1"/>
  <c r="AM62" i="1" s="1"/>
  <c r="P48" i="1"/>
  <c r="P62" i="1" s="1"/>
  <c r="I44" i="9" s="1"/>
  <c r="AH48" i="1"/>
  <c r="AH62" i="1" s="1"/>
  <c r="BN48" i="1"/>
  <c r="BN62" i="1" s="1"/>
  <c r="AO48" i="1"/>
  <c r="AO62" i="1" s="1"/>
  <c r="F172" i="9" s="1"/>
  <c r="M48" i="1"/>
  <c r="M62" i="1" s="1"/>
  <c r="AB48" i="1"/>
  <c r="AB62" i="1" s="1"/>
  <c r="G108" i="9" s="1"/>
  <c r="AP48" i="1"/>
  <c r="AP62" i="1" s="1"/>
  <c r="BT48" i="1"/>
  <c r="BT62" i="1" s="1"/>
  <c r="CB48" i="1"/>
  <c r="CB62" i="1" s="1"/>
  <c r="C364" i="9" s="1"/>
  <c r="AA48" i="1"/>
  <c r="AA62" i="1" s="1"/>
  <c r="F108" i="9" s="1"/>
  <c r="BU48" i="1"/>
  <c r="BU62" i="1" s="1"/>
  <c r="G48" i="1"/>
  <c r="G62" i="1" s="1"/>
  <c r="G12" i="9" s="1"/>
  <c r="N48" i="1"/>
  <c r="N62" i="1" s="1"/>
  <c r="AD48" i="1"/>
  <c r="AD62" i="1" s="1"/>
  <c r="I108" i="9" s="1"/>
  <c r="AL48" i="1"/>
  <c r="AL62" i="1" s="1"/>
  <c r="AT48" i="1"/>
  <c r="AT62" i="1" s="1"/>
  <c r="D204" i="9" s="1"/>
  <c r="BB48" i="1"/>
  <c r="BB62" i="1" s="1"/>
  <c r="BJ48" i="1"/>
  <c r="BJ62" i="1" s="1"/>
  <c r="BR48" i="1"/>
  <c r="BR62" i="1" s="1"/>
  <c r="G300" i="9" s="1"/>
  <c r="BX48" i="1"/>
  <c r="BX62" i="1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C427" i="1"/>
  <c r="BC48" i="1"/>
  <c r="BC62" i="1" s="1"/>
  <c r="F236" i="9" s="1"/>
  <c r="AU48" i="1"/>
  <c r="AU62" i="1" s="1"/>
  <c r="H48" i="1"/>
  <c r="H62" i="1" s="1"/>
  <c r="T48" i="1"/>
  <c r="T62" i="1" s="1"/>
  <c r="F76" i="9" s="1"/>
  <c r="J48" i="1"/>
  <c r="J62" i="1" s="1"/>
  <c r="C44" i="9" s="1"/>
  <c r="Z48" i="1"/>
  <c r="Z62" i="1" s="1"/>
  <c r="AJ48" i="1"/>
  <c r="AJ62" i="1" s="1"/>
  <c r="AR48" i="1"/>
  <c r="AR62" i="1" s="1"/>
  <c r="I172" i="9" s="1"/>
  <c r="AZ48" i="1"/>
  <c r="AZ62" i="1" s="1"/>
  <c r="C236" i="9" s="1"/>
  <c r="BH48" i="1"/>
  <c r="BH62" i="1" s="1"/>
  <c r="D268" i="9" s="1"/>
  <c r="BP48" i="1"/>
  <c r="BP62" i="1" s="1"/>
  <c r="E300" i="9" s="1"/>
  <c r="BV48" i="1"/>
  <c r="BV62" i="1" s="1"/>
  <c r="C48" i="1"/>
  <c r="C62" i="1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E12" i="9" s="1"/>
  <c r="BQ48" i="1"/>
  <c r="BQ62" i="1" s="1"/>
  <c r="F300" i="9" s="1"/>
  <c r="O48" i="1"/>
  <c r="O62" i="1" s="1"/>
  <c r="BS48" i="1"/>
  <c r="BS62" i="1" s="1"/>
  <c r="BZ48" i="1"/>
  <c r="BZ62" i="1" s="1"/>
  <c r="D48" i="1"/>
  <c r="D62" i="1" s="1"/>
  <c r="I363" i="9"/>
  <c r="R48" i="1"/>
  <c r="R62" i="1" s="1"/>
  <c r="D76" i="9" s="1"/>
  <c r="AF48" i="1"/>
  <c r="AF62" i="1" s="1"/>
  <c r="AN48" i="1"/>
  <c r="AN62" i="1" s="1"/>
  <c r="AV48" i="1"/>
  <c r="AV62" i="1" s="1"/>
  <c r="F204" i="9" s="1"/>
  <c r="BD48" i="1"/>
  <c r="BD62" i="1" s="1"/>
  <c r="G236" i="9" s="1"/>
  <c r="BL48" i="1"/>
  <c r="BL62" i="1" s="1"/>
  <c r="H268" i="9" s="1"/>
  <c r="BY48" i="1"/>
  <c r="BY62" i="1" s="1"/>
  <c r="S48" i="1"/>
  <c r="S62" i="1" s="1"/>
  <c r="AY48" i="1"/>
  <c r="AY62" i="1" s="1"/>
  <c r="CC48" i="1"/>
  <c r="CC62" i="1" s="1"/>
  <c r="AG48" i="1"/>
  <c r="AG62" i="1" s="1"/>
  <c r="BM48" i="1"/>
  <c r="BM62" i="1" s="1"/>
  <c r="AK48" i="1"/>
  <c r="AK62" i="1" s="1"/>
  <c r="I140" i="9" s="1"/>
  <c r="BI48" i="1"/>
  <c r="BI62" i="1" s="1"/>
  <c r="AE48" i="1"/>
  <c r="AE62" i="1" s="1"/>
  <c r="AC48" i="1"/>
  <c r="AC62" i="1" s="1"/>
  <c r="H108" i="9" s="1"/>
  <c r="L48" i="1"/>
  <c r="L62" i="1" s="1"/>
  <c r="X48" i="1"/>
  <c r="X62" i="1" s="1"/>
  <c r="AS48" i="1"/>
  <c r="AS62" i="1" s="1"/>
  <c r="E172" i="9"/>
  <c r="C33" i="8"/>
  <c r="B441" i="1"/>
  <c r="B440" i="1"/>
  <c r="C448" i="1"/>
  <c r="D13" i="7"/>
  <c r="D32" i="6"/>
  <c r="D428" i="1"/>
  <c r="B10" i="4"/>
  <c r="D612" i="1"/>
  <c r="C470" i="1"/>
  <c r="F9" i="6"/>
  <c r="C85" i="8"/>
  <c r="D330" i="1"/>
  <c r="C86" i="8" s="1"/>
  <c r="I365" i="9"/>
  <c r="I300" i="9"/>
  <c r="CF76" i="1"/>
  <c r="BC52" i="1" s="1"/>
  <c r="BC67" i="1" s="1"/>
  <c r="D236" i="9"/>
  <c r="C464" i="1"/>
  <c r="D368" i="1"/>
  <c r="C120" i="8" s="1"/>
  <c r="D463" i="1"/>
  <c r="E10" i="4"/>
  <c r="G10" i="4"/>
  <c r="G19" i="4"/>
  <c r="E19" i="4"/>
  <c r="C27" i="5"/>
  <c r="D435" i="1"/>
  <c r="C473" i="1"/>
  <c r="F8" i="6"/>
  <c r="C469" i="1"/>
  <c r="E26" i="9"/>
  <c r="I154" i="9"/>
  <c r="E122" i="9"/>
  <c r="D154" i="9"/>
  <c r="I26" i="9"/>
  <c r="H612" i="1"/>
  <c r="I362" i="9"/>
  <c r="J787" i="10"/>
  <c r="BD71" i="10"/>
  <c r="B549" i="1" s="1"/>
  <c r="J744" i="10"/>
  <c r="M71" i="10"/>
  <c r="B506" i="1" s="1"/>
  <c r="J769" i="10"/>
  <c r="AL71" i="10"/>
  <c r="B531" i="1" s="1"/>
  <c r="J801" i="10"/>
  <c r="BR71" i="10"/>
  <c r="B563" i="1" s="1"/>
  <c r="J761" i="10"/>
  <c r="AD71" i="10"/>
  <c r="B523" i="1" s="1"/>
  <c r="I371" i="9"/>
  <c r="C440" i="1"/>
  <c r="G58" i="9"/>
  <c r="F122" i="9"/>
  <c r="B444" i="1"/>
  <c r="D5" i="7"/>
  <c r="J800" i="10"/>
  <c r="BQ71" i="10"/>
  <c r="B562" i="1" s="1"/>
  <c r="BJ71" i="10"/>
  <c r="B555" i="1" s="1"/>
  <c r="AV71" i="10"/>
  <c r="B541" i="1" s="1"/>
  <c r="K71" i="10"/>
  <c r="B504" i="1" s="1"/>
  <c r="C638" i="10"/>
  <c r="C558" i="10"/>
  <c r="C634" i="10"/>
  <c r="C554" i="10"/>
  <c r="C531" i="10"/>
  <c r="J786" i="10"/>
  <c r="BC71" i="10"/>
  <c r="B548" i="1" s="1"/>
  <c r="C643" i="10"/>
  <c r="C568" i="10"/>
  <c r="J749" i="10"/>
  <c r="R71" i="10"/>
  <c r="B511" i="1" s="1"/>
  <c r="J789" i="10"/>
  <c r="BF71" i="10"/>
  <c r="B551" i="1" s="1"/>
  <c r="J783" i="10"/>
  <c r="AZ71" i="10"/>
  <c r="B545" i="1" s="1"/>
  <c r="J741" i="10"/>
  <c r="J71" i="10"/>
  <c r="B503" i="1" s="1"/>
  <c r="J794" i="10"/>
  <c r="BK71" i="10"/>
  <c r="B556" i="1" s="1"/>
  <c r="C541" i="10"/>
  <c r="BG71" i="10"/>
  <c r="B552" i="1" s="1"/>
  <c r="BL71" i="10"/>
  <c r="B557" i="1" s="1"/>
  <c r="E734" i="10"/>
  <c r="E815" i="10" s="1"/>
  <c r="CE62" i="10"/>
  <c r="BZ71" i="10"/>
  <c r="B571" i="1" s="1"/>
  <c r="AW71" i="10"/>
  <c r="B542" i="1" s="1"/>
  <c r="C562" i="10"/>
  <c r="C623" i="10"/>
  <c r="AA71" i="10"/>
  <c r="B520" i="1" s="1"/>
  <c r="C711" i="10"/>
  <c r="C539" i="10"/>
  <c r="G539" i="10" s="1"/>
  <c r="S71" i="10"/>
  <c r="B512" i="1" s="1"/>
  <c r="C632" i="10"/>
  <c r="C547" i="10"/>
  <c r="J765" i="10"/>
  <c r="AH71" i="10"/>
  <c r="B527" i="1" s="1"/>
  <c r="J805" i="10"/>
  <c r="BV71" i="10"/>
  <c r="B567" i="1" s="1"/>
  <c r="J791" i="10"/>
  <c r="BH71" i="10"/>
  <c r="B553" i="1" s="1"/>
  <c r="J738" i="10"/>
  <c r="G71" i="10"/>
  <c r="B500" i="1" s="1"/>
  <c r="J802" i="10"/>
  <c r="BS71" i="10"/>
  <c r="B564" i="1" s="1"/>
  <c r="V71" i="10"/>
  <c r="B515" i="1" s="1"/>
  <c r="J778" i="10"/>
  <c r="AU71" i="10"/>
  <c r="B540" i="1" s="1"/>
  <c r="C686" i="10"/>
  <c r="C514" i="10"/>
  <c r="C574" i="10"/>
  <c r="C620" i="10"/>
  <c r="J773" i="10"/>
  <c r="AP71" i="10"/>
  <c r="B535" i="1" s="1"/>
  <c r="J781" i="10"/>
  <c r="AX71" i="10"/>
  <c r="B543" i="1" s="1"/>
  <c r="J735" i="10"/>
  <c r="D71" i="10"/>
  <c r="B497" i="1" s="1"/>
  <c r="J799" i="10"/>
  <c r="BP71" i="10"/>
  <c r="B561" i="1" s="1"/>
  <c r="J746" i="10"/>
  <c r="O71" i="10"/>
  <c r="B508" i="1" s="1"/>
  <c r="J810" i="10"/>
  <c r="CA71" i="10"/>
  <c r="B572" i="1" s="1"/>
  <c r="AY71" i="10"/>
  <c r="B544" i="1" s="1"/>
  <c r="Y71" i="10"/>
  <c r="B518" i="1" s="1"/>
  <c r="AS71" i="10"/>
  <c r="B538" i="1" s="1"/>
  <c r="P71" i="10"/>
  <c r="B509" i="1" s="1"/>
  <c r="BO71" i="10"/>
  <c r="B560" i="1" s="1"/>
  <c r="AF71" i="10"/>
  <c r="B525" i="1" s="1"/>
  <c r="E71" i="10"/>
  <c r="B498" i="1" s="1"/>
  <c r="C617" i="10"/>
  <c r="C555" i="10"/>
  <c r="C678" i="10"/>
  <c r="C506" i="10"/>
  <c r="C695" i="10"/>
  <c r="C523" i="10"/>
  <c r="H71" i="10"/>
  <c r="B501" i="1" s="1"/>
  <c r="C549" i="10"/>
  <c r="C624" i="10"/>
  <c r="C689" i="10"/>
  <c r="C517" i="10"/>
  <c r="J797" i="10"/>
  <c r="BN71" i="10"/>
  <c r="B559" i="1" s="1"/>
  <c r="J743" i="10"/>
  <c r="L71" i="10"/>
  <c r="B505" i="1" s="1"/>
  <c r="J807" i="10"/>
  <c r="BX71" i="10"/>
  <c r="B569" i="1" s="1"/>
  <c r="J754" i="10"/>
  <c r="W71" i="10"/>
  <c r="B516" i="1" s="1"/>
  <c r="J757" i="10"/>
  <c r="Z71" i="10"/>
  <c r="B519" i="1" s="1"/>
  <c r="C626" i="10"/>
  <c r="C563" i="10"/>
  <c r="BU71" i="10"/>
  <c r="B566" i="1" s="1"/>
  <c r="J775" i="10"/>
  <c r="AR71" i="10"/>
  <c r="B537" i="1" s="1"/>
  <c r="J811" i="10"/>
  <c r="CB71" i="10"/>
  <c r="B573" i="1" s="1"/>
  <c r="C640" i="10"/>
  <c r="C565" i="10"/>
  <c r="C67" i="10"/>
  <c r="CE52" i="10"/>
  <c r="J751" i="10"/>
  <c r="T71" i="10"/>
  <c r="B513" i="1" s="1"/>
  <c r="J762" i="10"/>
  <c r="AE71" i="10"/>
  <c r="B524" i="1" s="1"/>
  <c r="AK71" i="10"/>
  <c r="B530" i="1" s="1"/>
  <c r="AN71" i="10"/>
  <c r="B533" i="1" s="1"/>
  <c r="F71" i="10"/>
  <c r="B499" i="1" s="1"/>
  <c r="AG71" i="10"/>
  <c r="B526" i="1" s="1"/>
  <c r="BA71" i="10"/>
  <c r="B546" i="1" s="1"/>
  <c r="AO71" i="10"/>
  <c r="B534" i="1" s="1"/>
  <c r="BE71" i="10"/>
  <c r="B550" i="1" s="1"/>
  <c r="J767" i="10"/>
  <c r="AJ71" i="10"/>
  <c r="B529" i="1" s="1"/>
  <c r="N71" i="10"/>
  <c r="B507" i="1" s="1"/>
  <c r="C694" i="10"/>
  <c r="C522" i="10"/>
  <c r="C645" i="10"/>
  <c r="C570" i="10"/>
  <c r="C700" i="10"/>
  <c r="C528" i="10"/>
  <c r="I71" i="10"/>
  <c r="B502" i="1" s="1"/>
  <c r="AQ71" i="10"/>
  <c r="B536" i="1" s="1"/>
  <c r="Q71" i="10"/>
  <c r="B510" i="1" s="1"/>
  <c r="J759" i="10"/>
  <c r="AB71" i="10"/>
  <c r="B521" i="1" s="1"/>
  <c r="J770" i="10"/>
  <c r="AM71" i="10"/>
  <c r="B532" i="1" s="1"/>
  <c r="D12" i="9"/>
  <c r="H76" i="9"/>
  <c r="I236" i="9"/>
  <c r="D332" i="9"/>
  <c r="H204" i="9"/>
  <c r="C172" i="9"/>
  <c r="F44" i="9"/>
  <c r="H44" i="9"/>
  <c r="B446" i="1"/>
  <c r="D242" i="1"/>
  <c r="E332" i="9"/>
  <c r="C418" i="1"/>
  <c r="D438" i="1"/>
  <c r="F14" i="6"/>
  <c r="C471" i="1"/>
  <c r="F10" i="6"/>
  <c r="D26" i="9"/>
  <c r="CE75" i="1"/>
  <c r="D108" i="9"/>
  <c r="F7" i="6"/>
  <c r="E204" i="1"/>
  <c r="C468" i="1"/>
  <c r="I383" i="9"/>
  <c r="D22" i="7"/>
  <c r="C40" i="5"/>
  <c r="I76" i="9"/>
  <c r="C420" i="1"/>
  <c r="B28" i="4"/>
  <c r="F186" i="9"/>
  <c r="AM52" i="1"/>
  <c r="AM67" i="1" s="1"/>
  <c r="BF52" i="1"/>
  <c r="BF67" i="1" s="1"/>
  <c r="BY52" i="1"/>
  <c r="BY67" i="1" s="1"/>
  <c r="BY71" i="1" s="1"/>
  <c r="AY52" i="1"/>
  <c r="AY67" i="1" s="1"/>
  <c r="AW52" i="1"/>
  <c r="AW67" i="1" s="1"/>
  <c r="T52" i="1"/>
  <c r="T67" i="1" s="1"/>
  <c r="T71" i="1" s="1"/>
  <c r="C513" i="1" s="1"/>
  <c r="G513" i="1" s="1"/>
  <c r="AK52" i="1"/>
  <c r="AK67" i="1" s="1"/>
  <c r="BV52" i="1"/>
  <c r="BV67" i="1" s="1"/>
  <c r="BV71" i="1" s="1"/>
  <c r="BE52" i="1"/>
  <c r="BE67" i="1" s="1"/>
  <c r="AX52" i="1"/>
  <c r="AX67" i="1" s="1"/>
  <c r="AX71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339" i="1" l="1"/>
  <c r="AN52" i="1"/>
  <c r="AN67" i="1" s="1"/>
  <c r="CC52" i="1"/>
  <c r="CC67" i="1" s="1"/>
  <c r="D369" i="9" s="1"/>
  <c r="AJ52" i="1"/>
  <c r="AJ67" i="1" s="1"/>
  <c r="L52" i="1"/>
  <c r="L67" i="1" s="1"/>
  <c r="E49" i="9" s="1"/>
  <c r="D140" i="9"/>
  <c r="I204" i="9"/>
  <c r="F140" i="9"/>
  <c r="I12" i="9"/>
  <c r="C332" i="9"/>
  <c r="G172" i="9"/>
  <c r="C300" i="9"/>
  <c r="AM71" i="1"/>
  <c r="C532" i="1" s="1"/>
  <c r="G532" i="1" s="1"/>
  <c r="D172" i="9"/>
  <c r="H12" i="9"/>
  <c r="E177" i="9"/>
  <c r="BU71" i="1"/>
  <c r="C641" i="1" s="1"/>
  <c r="I268" i="9"/>
  <c r="BF71" i="1"/>
  <c r="C551" i="1" s="1"/>
  <c r="BS52" i="1"/>
  <c r="BS67" i="1" s="1"/>
  <c r="BG52" i="1"/>
  <c r="BG67" i="1" s="1"/>
  <c r="BG71" i="1" s="1"/>
  <c r="C552" i="1" s="1"/>
  <c r="BI52" i="1"/>
  <c r="BI67" i="1" s="1"/>
  <c r="E273" i="9" s="1"/>
  <c r="W52" i="1"/>
  <c r="W67" i="1" s="1"/>
  <c r="W71" i="1" s="1"/>
  <c r="I85" i="9" s="1"/>
  <c r="BR52" i="1"/>
  <c r="BR67" i="1" s="1"/>
  <c r="BR71" i="1" s="1"/>
  <c r="C626" i="1" s="1"/>
  <c r="AA52" i="1"/>
  <c r="AA67" i="1" s="1"/>
  <c r="AA71" i="1" s="1"/>
  <c r="C692" i="1" s="1"/>
  <c r="M52" i="1"/>
  <c r="M67" i="1" s="1"/>
  <c r="M71" i="1" s="1"/>
  <c r="CB52" i="1"/>
  <c r="CB67" i="1" s="1"/>
  <c r="CB71" i="1" s="1"/>
  <c r="C622" i="1" s="1"/>
  <c r="F52" i="1"/>
  <c r="F67" i="1" s="1"/>
  <c r="F71" i="1" s="1"/>
  <c r="BD52" i="1"/>
  <c r="BD67" i="1" s="1"/>
  <c r="BL52" i="1"/>
  <c r="BL67" i="1" s="1"/>
  <c r="X52" i="1"/>
  <c r="X67" i="1" s="1"/>
  <c r="V52" i="1"/>
  <c r="V67" i="1" s="1"/>
  <c r="H81" i="9" s="1"/>
  <c r="O71" i="1"/>
  <c r="H53" i="9" s="1"/>
  <c r="BC71" i="1"/>
  <c r="C633" i="1" s="1"/>
  <c r="CC71" i="1"/>
  <c r="C620" i="1" s="1"/>
  <c r="G52" i="1"/>
  <c r="G67" i="1" s="1"/>
  <c r="G71" i="1" s="1"/>
  <c r="C672" i="1" s="1"/>
  <c r="D52" i="1"/>
  <c r="D67" i="1" s="1"/>
  <c r="D71" i="1" s="1"/>
  <c r="C497" i="1" s="1"/>
  <c r="G497" i="1" s="1"/>
  <c r="BN52" i="1"/>
  <c r="BN67" i="1" s="1"/>
  <c r="BN71" i="1" s="1"/>
  <c r="BM52" i="1"/>
  <c r="BM67" i="1" s="1"/>
  <c r="I273" i="9" s="1"/>
  <c r="BQ52" i="1"/>
  <c r="BQ67" i="1" s="1"/>
  <c r="BQ71" i="1" s="1"/>
  <c r="F309" i="9" s="1"/>
  <c r="G44" i="9"/>
  <c r="G332" i="9"/>
  <c r="BJ52" i="1"/>
  <c r="BJ67" i="1" s="1"/>
  <c r="BB52" i="1"/>
  <c r="BB67" i="1" s="1"/>
  <c r="BB71" i="1" s="1"/>
  <c r="P52" i="1"/>
  <c r="P67" i="1" s="1"/>
  <c r="P71" i="1" s="1"/>
  <c r="AV52" i="1"/>
  <c r="AV67" i="1" s="1"/>
  <c r="AW71" i="1"/>
  <c r="G213" i="9" s="1"/>
  <c r="AK71" i="1"/>
  <c r="C530" i="1" s="1"/>
  <c r="G530" i="1" s="1"/>
  <c r="BL71" i="1"/>
  <c r="C637" i="1" s="1"/>
  <c r="H332" i="9"/>
  <c r="AJ71" i="1"/>
  <c r="H149" i="9" s="1"/>
  <c r="H172" i="9"/>
  <c r="H140" i="9"/>
  <c r="CE62" i="1"/>
  <c r="F268" i="9"/>
  <c r="BD71" i="1"/>
  <c r="G245" i="9" s="1"/>
  <c r="E76" i="9"/>
  <c r="G204" i="9"/>
  <c r="E236" i="9"/>
  <c r="BE71" i="1"/>
  <c r="C614" i="1" s="1"/>
  <c r="BS71" i="1"/>
  <c r="C639" i="1" s="1"/>
  <c r="D44" i="9"/>
  <c r="E204" i="9"/>
  <c r="AY71" i="1"/>
  <c r="C544" i="1" s="1"/>
  <c r="G544" i="1" s="1"/>
  <c r="H300" i="9"/>
  <c r="E108" i="9"/>
  <c r="E140" i="9"/>
  <c r="C140" i="9"/>
  <c r="BI71" i="1"/>
  <c r="BJ71" i="1"/>
  <c r="F277" i="9" s="1"/>
  <c r="C76" i="9"/>
  <c r="F332" i="9"/>
  <c r="E44" i="9"/>
  <c r="D364" i="9"/>
  <c r="C108" i="9"/>
  <c r="G140" i="9"/>
  <c r="G76" i="9"/>
  <c r="AN71" i="1"/>
  <c r="E181" i="9" s="1"/>
  <c r="E268" i="9"/>
  <c r="F245" i="9"/>
  <c r="CE48" i="1"/>
  <c r="C204" i="9"/>
  <c r="C12" i="9"/>
  <c r="F85" i="9"/>
  <c r="C685" i="1"/>
  <c r="D373" i="1"/>
  <c r="D391" i="1" s="1"/>
  <c r="F241" i="9"/>
  <c r="F511" i="1"/>
  <c r="F209" i="9"/>
  <c r="C504" i="10"/>
  <c r="G504" i="10" s="1"/>
  <c r="F515" i="1"/>
  <c r="H515" i="1"/>
  <c r="H145" i="9"/>
  <c r="AH52" i="1"/>
  <c r="AH67" i="1" s="1"/>
  <c r="AH71" i="1" s="1"/>
  <c r="BU52" i="1"/>
  <c r="BU67" i="1" s="1"/>
  <c r="AG52" i="1"/>
  <c r="AG67" i="1" s="1"/>
  <c r="AG71" i="1" s="1"/>
  <c r="H52" i="1"/>
  <c r="H67" i="1" s="1"/>
  <c r="H71" i="1" s="1"/>
  <c r="Q52" i="1"/>
  <c r="Q67" i="1" s="1"/>
  <c r="Q71" i="1" s="1"/>
  <c r="N52" i="1"/>
  <c r="N67" i="1" s="1"/>
  <c r="N71" i="1" s="1"/>
  <c r="AL52" i="1"/>
  <c r="AL67" i="1" s="1"/>
  <c r="AL71" i="1" s="1"/>
  <c r="C676" i="10"/>
  <c r="K52" i="1"/>
  <c r="K67" i="1" s="1"/>
  <c r="K71" i="1" s="1"/>
  <c r="O52" i="1"/>
  <c r="O67" i="1" s="1"/>
  <c r="BO52" i="1"/>
  <c r="BO67" i="1" s="1"/>
  <c r="BO71" i="1" s="1"/>
  <c r="D309" i="9" s="1"/>
  <c r="BZ52" i="1"/>
  <c r="BZ67" i="1" s="1"/>
  <c r="BZ71" i="1" s="1"/>
  <c r="H341" i="9" s="1"/>
  <c r="AO52" i="1"/>
  <c r="AO67" i="1" s="1"/>
  <c r="AO71" i="1" s="1"/>
  <c r="F181" i="9" s="1"/>
  <c r="CA52" i="1"/>
  <c r="CA67" i="1" s="1"/>
  <c r="CA71" i="1" s="1"/>
  <c r="I341" i="9" s="1"/>
  <c r="AE52" i="1"/>
  <c r="AE67" i="1" s="1"/>
  <c r="AE71" i="1" s="1"/>
  <c r="C524" i="1" s="1"/>
  <c r="G524" i="1" s="1"/>
  <c r="AZ52" i="1"/>
  <c r="AZ67" i="1" s="1"/>
  <c r="AZ71" i="1" s="1"/>
  <c r="C245" i="9" s="1"/>
  <c r="BA52" i="1"/>
  <c r="BA67" i="1" s="1"/>
  <c r="BA71" i="1" s="1"/>
  <c r="C630" i="1" s="1"/>
  <c r="R52" i="1"/>
  <c r="R67" i="1" s="1"/>
  <c r="R71" i="1" s="1"/>
  <c r="D85" i="9" s="1"/>
  <c r="BK52" i="1"/>
  <c r="BK67" i="1" s="1"/>
  <c r="BK71" i="1" s="1"/>
  <c r="C635" i="1" s="1"/>
  <c r="AD52" i="1"/>
  <c r="AD67" i="1" s="1"/>
  <c r="AD71" i="1" s="1"/>
  <c r="C523" i="1" s="1"/>
  <c r="G523" i="1" s="1"/>
  <c r="Y52" i="1"/>
  <c r="Y67" i="1" s="1"/>
  <c r="Y71" i="1" s="1"/>
  <c r="AS52" i="1"/>
  <c r="AS67" i="1" s="1"/>
  <c r="AS71" i="1" s="1"/>
  <c r="AR52" i="1"/>
  <c r="AR67" i="1" s="1"/>
  <c r="AR71" i="1" s="1"/>
  <c r="C537" i="1" s="1"/>
  <c r="G537" i="1" s="1"/>
  <c r="AQ52" i="1"/>
  <c r="AQ67" i="1" s="1"/>
  <c r="AQ71" i="1" s="1"/>
  <c r="C536" i="1" s="1"/>
  <c r="G536" i="1" s="1"/>
  <c r="AT52" i="1"/>
  <c r="AT67" i="1" s="1"/>
  <c r="AT71" i="1" s="1"/>
  <c r="C539" i="1" s="1"/>
  <c r="G539" i="1" s="1"/>
  <c r="I52" i="1"/>
  <c r="I67" i="1" s="1"/>
  <c r="I71" i="1" s="1"/>
  <c r="C502" i="1" s="1"/>
  <c r="G502" i="1" s="1"/>
  <c r="AF52" i="1"/>
  <c r="AF67" i="1" s="1"/>
  <c r="AF71" i="1" s="1"/>
  <c r="D149" i="9" s="1"/>
  <c r="J52" i="1"/>
  <c r="J67" i="1" s="1"/>
  <c r="J71" i="1" s="1"/>
  <c r="BW52" i="1"/>
  <c r="BW67" i="1" s="1"/>
  <c r="BW71" i="1" s="1"/>
  <c r="C568" i="1" s="1"/>
  <c r="BX52" i="1"/>
  <c r="BX67" i="1" s="1"/>
  <c r="BX71" i="1" s="1"/>
  <c r="BP52" i="1"/>
  <c r="BP67" i="1" s="1"/>
  <c r="BP71" i="1" s="1"/>
  <c r="C561" i="1" s="1"/>
  <c r="Z52" i="1"/>
  <c r="Z67" i="1" s="1"/>
  <c r="Z71" i="1" s="1"/>
  <c r="C519" i="1" s="1"/>
  <c r="G519" i="1" s="1"/>
  <c r="AB52" i="1"/>
  <c r="AB67" i="1" s="1"/>
  <c r="AB71" i="1" s="1"/>
  <c r="E241" i="9"/>
  <c r="D465" i="1"/>
  <c r="F273" i="9"/>
  <c r="F499" i="1"/>
  <c r="H499" i="1"/>
  <c r="F505" i="1"/>
  <c r="H505" i="1"/>
  <c r="F501" i="1"/>
  <c r="H501" i="1"/>
  <c r="H497" i="1"/>
  <c r="F497" i="1"/>
  <c r="C713" i="10"/>
  <c r="C703" i="10"/>
  <c r="AI52" i="1"/>
  <c r="AI67" i="1" s="1"/>
  <c r="AI71" i="1" s="1"/>
  <c r="BH52" i="1"/>
  <c r="BH67" i="1" s="1"/>
  <c r="BH71" i="1" s="1"/>
  <c r="U52" i="1"/>
  <c r="U67" i="1" s="1"/>
  <c r="U71" i="1" s="1"/>
  <c r="G85" i="9" s="1"/>
  <c r="C674" i="1"/>
  <c r="I21" i="9"/>
  <c r="S52" i="1"/>
  <c r="S67" i="1" s="1"/>
  <c r="S71" i="1" s="1"/>
  <c r="C684" i="1" s="1"/>
  <c r="C52" i="1"/>
  <c r="BT52" i="1"/>
  <c r="BT67" i="1" s="1"/>
  <c r="BT71" i="1" s="1"/>
  <c r="I309" i="9" s="1"/>
  <c r="E52" i="1"/>
  <c r="E67" i="1" s="1"/>
  <c r="E71" i="1" s="1"/>
  <c r="C670" i="1" s="1"/>
  <c r="AC52" i="1"/>
  <c r="AC67" i="1" s="1"/>
  <c r="AC71" i="1" s="1"/>
  <c r="AU52" i="1"/>
  <c r="AU67" i="1" s="1"/>
  <c r="AU71" i="1" s="1"/>
  <c r="AP52" i="1"/>
  <c r="AP67" i="1" s="1"/>
  <c r="AP71" i="1" s="1"/>
  <c r="C674" i="10"/>
  <c r="C502" i="10"/>
  <c r="G502" i="10" s="1"/>
  <c r="C619" i="10"/>
  <c r="C559" i="10"/>
  <c r="C687" i="10"/>
  <c r="C515" i="10"/>
  <c r="C545" i="10"/>
  <c r="G545" i="10" s="1"/>
  <c r="C628" i="10"/>
  <c r="C573" i="10"/>
  <c r="C622" i="10"/>
  <c r="C699" i="10"/>
  <c r="C527" i="10"/>
  <c r="C704" i="10"/>
  <c r="C532" i="10"/>
  <c r="G532" i="10" s="1"/>
  <c r="C550" i="10"/>
  <c r="C614" i="10"/>
  <c r="C688" i="10"/>
  <c r="C516" i="10"/>
  <c r="G517" i="10"/>
  <c r="H517" i="10"/>
  <c r="C690" i="10"/>
  <c r="C518" i="10"/>
  <c r="C669" i="10"/>
  <c r="C497" i="10"/>
  <c r="G514" i="10"/>
  <c r="H514" i="10" s="1"/>
  <c r="C629" i="10"/>
  <c r="C551" i="10"/>
  <c r="G531" i="10"/>
  <c r="H531" i="10" s="1"/>
  <c r="C702" i="10"/>
  <c r="C530" i="10"/>
  <c r="C639" i="10"/>
  <c r="C564" i="10"/>
  <c r="C706" i="10"/>
  <c r="C534" i="10"/>
  <c r="C513" i="10"/>
  <c r="C685" i="10"/>
  <c r="C709" i="10"/>
  <c r="C537" i="10"/>
  <c r="G537" i="10" s="1"/>
  <c r="C544" i="10"/>
  <c r="C625" i="10"/>
  <c r="C500" i="10"/>
  <c r="C672" i="10"/>
  <c r="C631" i="10"/>
  <c r="C542" i="10"/>
  <c r="C681" i="10"/>
  <c r="C509" i="10"/>
  <c r="C637" i="10"/>
  <c r="C557" i="10"/>
  <c r="C696" i="10"/>
  <c r="C524" i="10"/>
  <c r="C693" i="10"/>
  <c r="C521" i="10"/>
  <c r="C630" i="10"/>
  <c r="C546" i="10"/>
  <c r="C644" i="10"/>
  <c r="C569" i="10"/>
  <c r="C647" i="10"/>
  <c r="C572" i="10"/>
  <c r="C543" i="10"/>
  <c r="C616" i="10"/>
  <c r="C646" i="10"/>
  <c r="C571" i="10"/>
  <c r="C635" i="10"/>
  <c r="C556" i="10"/>
  <c r="C683" i="10"/>
  <c r="C511" i="10"/>
  <c r="H522" i="10"/>
  <c r="G522" i="10"/>
  <c r="C698" i="10"/>
  <c r="C526" i="10"/>
  <c r="C641" i="10"/>
  <c r="C566" i="10"/>
  <c r="C670" i="10"/>
  <c r="C498" i="10"/>
  <c r="C636" i="10"/>
  <c r="C553" i="10"/>
  <c r="C684" i="10"/>
  <c r="C512" i="10"/>
  <c r="E816" i="10"/>
  <c r="C428" i="10"/>
  <c r="C519" i="10"/>
  <c r="C691" i="10"/>
  <c r="C621" i="10"/>
  <c r="C561" i="10"/>
  <c r="C633" i="10"/>
  <c r="C548" i="10"/>
  <c r="G528" i="10"/>
  <c r="H528" i="10" s="1"/>
  <c r="G506" i="10"/>
  <c r="H506" i="10"/>
  <c r="C682" i="10"/>
  <c r="C510" i="10"/>
  <c r="C671" i="10"/>
  <c r="C499" i="10"/>
  <c r="J734" i="10"/>
  <c r="J815" i="10" s="1"/>
  <c r="CE67" i="10"/>
  <c r="C677" i="10"/>
  <c r="C505" i="10"/>
  <c r="G505" i="10" s="1"/>
  <c r="C501" i="10"/>
  <c r="G501" i="10" s="1"/>
  <c r="C673" i="10"/>
  <c r="C697" i="10"/>
  <c r="C525" i="10"/>
  <c r="C508" i="10"/>
  <c r="C680" i="10"/>
  <c r="C535" i="10"/>
  <c r="C707" i="10"/>
  <c r="C712" i="10"/>
  <c r="C540" i="10"/>
  <c r="C71" i="10"/>
  <c r="B496" i="1" s="1"/>
  <c r="C675" i="10"/>
  <c r="C503" i="10"/>
  <c r="C701" i="10"/>
  <c r="C529" i="10"/>
  <c r="C692" i="10"/>
  <c r="C520" i="10"/>
  <c r="C710" i="10"/>
  <c r="C538" i="10"/>
  <c r="G538" i="10" s="1"/>
  <c r="C552" i="10"/>
  <c r="C618" i="10"/>
  <c r="C708" i="10"/>
  <c r="C536" i="10"/>
  <c r="G536" i="10" s="1"/>
  <c r="C679" i="10"/>
  <c r="C507" i="10"/>
  <c r="C705" i="10"/>
  <c r="C533" i="10"/>
  <c r="G533" i="10" s="1"/>
  <c r="G523" i="10"/>
  <c r="H523" i="10"/>
  <c r="C627" i="10"/>
  <c r="C560" i="10"/>
  <c r="C642" i="10"/>
  <c r="C567" i="10"/>
  <c r="G17" i="9"/>
  <c r="D27" i="7"/>
  <c r="B448" i="1"/>
  <c r="D21" i="9"/>
  <c r="F544" i="1"/>
  <c r="H536" i="1"/>
  <c r="F536" i="1"/>
  <c r="F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520" i="1"/>
  <c r="G520" i="1" s="1"/>
  <c r="C616" i="1"/>
  <c r="C543" i="1"/>
  <c r="H213" i="9"/>
  <c r="C126" i="8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C500" i="1"/>
  <c r="G500" i="1" s="1"/>
  <c r="G21" i="9"/>
  <c r="C642" i="1"/>
  <c r="D341" i="9"/>
  <c r="C567" i="1"/>
  <c r="I245" i="9"/>
  <c r="G341" i="9"/>
  <c r="C570" i="1"/>
  <c r="C645" i="1"/>
  <c r="F516" i="1"/>
  <c r="F540" i="1"/>
  <c r="H540" i="1"/>
  <c r="F532" i="1"/>
  <c r="F524" i="1"/>
  <c r="F550" i="1"/>
  <c r="G305" i="9"/>
  <c r="F49" i="9"/>
  <c r="C369" i="9"/>
  <c r="F17" i="9"/>
  <c r="G241" i="9"/>
  <c r="C643" i="1"/>
  <c r="C617" i="1"/>
  <c r="C702" i="1" l="1"/>
  <c r="C555" i="1"/>
  <c r="C516" i="1"/>
  <c r="G516" i="1" s="1"/>
  <c r="C529" i="1"/>
  <c r="G529" i="1" s="1"/>
  <c r="C627" i="1"/>
  <c r="C631" i="1"/>
  <c r="L71" i="1"/>
  <c r="C505" i="1" s="1"/>
  <c r="G505" i="1" s="1"/>
  <c r="C542" i="1"/>
  <c r="H21" i="9"/>
  <c r="C501" i="1"/>
  <c r="G501" i="1" s="1"/>
  <c r="C181" i="9"/>
  <c r="C703" i="1"/>
  <c r="H524" i="1"/>
  <c r="C688" i="1"/>
  <c r="C669" i="1"/>
  <c r="I81" i="9"/>
  <c r="C273" i="9"/>
  <c r="AV71" i="1"/>
  <c r="C541" i="1" s="1"/>
  <c r="D17" i="9"/>
  <c r="C560" i="1"/>
  <c r="I213" i="9"/>
  <c r="C629" i="1"/>
  <c r="I149" i="9"/>
  <c r="C701" i="1"/>
  <c r="G277" i="9"/>
  <c r="C562" i="1"/>
  <c r="C557" i="1"/>
  <c r="C573" i="1"/>
  <c r="C512" i="1"/>
  <c r="G512" i="1" s="1"/>
  <c r="C373" i="9"/>
  <c r="C545" i="1"/>
  <c r="G545" i="1" s="1"/>
  <c r="C548" i="1"/>
  <c r="E341" i="9"/>
  <c r="C704" i="1"/>
  <c r="C696" i="1"/>
  <c r="C618" i="1"/>
  <c r="C628" i="1"/>
  <c r="C149" i="9"/>
  <c r="C572" i="1"/>
  <c r="C556" i="1"/>
  <c r="C705" i="1"/>
  <c r="G309" i="9"/>
  <c r="C533" i="1"/>
  <c r="G533" i="1" s="1"/>
  <c r="C531" i="1"/>
  <c r="G531" i="1" s="1"/>
  <c r="C563" i="1"/>
  <c r="C277" i="9"/>
  <c r="I181" i="9"/>
  <c r="C623" i="1"/>
  <c r="D213" i="9"/>
  <c r="C624" i="1"/>
  <c r="G149" i="9"/>
  <c r="C528" i="1"/>
  <c r="G528" i="1" s="1"/>
  <c r="C700" i="1"/>
  <c r="C693" i="1"/>
  <c r="C521" i="1"/>
  <c r="G521" i="1" s="1"/>
  <c r="G117" i="9"/>
  <c r="C527" i="1"/>
  <c r="G527" i="1" s="1"/>
  <c r="F149" i="9"/>
  <c r="C699" i="1"/>
  <c r="C540" i="1"/>
  <c r="G540" i="1" s="1"/>
  <c r="C712" i="1"/>
  <c r="E213" i="9"/>
  <c r="C547" i="1"/>
  <c r="E245" i="9"/>
  <c r="C632" i="1"/>
  <c r="C522" i="1"/>
  <c r="C694" i="1"/>
  <c r="H117" i="9"/>
  <c r="C535" i="1"/>
  <c r="G535" i="1" s="1"/>
  <c r="C707" i="1"/>
  <c r="G181" i="9"/>
  <c r="C85" i="9"/>
  <c r="C510" i="1"/>
  <c r="C682" i="1"/>
  <c r="C309" i="9"/>
  <c r="C619" i="1"/>
  <c r="C559" i="1"/>
  <c r="C503" i="1"/>
  <c r="G503" i="1" s="1"/>
  <c r="C53" i="9"/>
  <c r="C675" i="1"/>
  <c r="F53" i="9"/>
  <c r="C506" i="1"/>
  <c r="G506" i="1" s="1"/>
  <c r="C678" i="1"/>
  <c r="C553" i="1"/>
  <c r="D277" i="9"/>
  <c r="C569" i="1"/>
  <c r="C644" i="1"/>
  <c r="F341" i="9"/>
  <c r="C518" i="1"/>
  <c r="D117" i="9"/>
  <c r="C690" i="1"/>
  <c r="C504" i="1"/>
  <c r="G504" i="1" s="1"/>
  <c r="C676" i="1"/>
  <c r="C507" i="1"/>
  <c r="G507" i="1" s="1"/>
  <c r="G53" i="9"/>
  <c r="C565" i="1"/>
  <c r="D245" i="9"/>
  <c r="C526" i="1"/>
  <c r="G526" i="1" s="1"/>
  <c r="E149" i="9"/>
  <c r="BM71" i="1"/>
  <c r="F113" i="9"/>
  <c r="C711" i="1"/>
  <c r="C508" i="1"/>
  <c r="G508" i="1" s="1"/>
  <c r="D373" i="9"/>
  <c r="C341" i="9"/>
  <c r="D181" i="9"/>
  <c r="E117" i="9"/>
  <c r="H305" i="9"/>
  <c r="C640" i="1"/>
  <c r="I49" i="9"/>
  <c r="C549" i="1"/>
  <c r="X71" i="1"/>
  <c r="H273" i="9"/>
  <c r="F21" i="9"/>
  <c r="C671" i="1"/>
  <c r="C499" i="1"/>
  <c r="G499" i="1" s="1"/>
  <c r="C625" i="1"/>
  <c r="F305" i="9"/>
  <c r="C680" i="1"/>
  <c r="C673" i="1"/>
  <c r="F117" i="9"/>
  <c r="C574" i="1"/>
  <c r="C566" i="1"/>
  <c r="H245" i="9"/>
  <c r="C691" i="1"/>
  <c r="H277" i="9"/>
  <c r="C647" i="1"/>
  <c r="C546" i="1"/>
  <c r="G546" i="1" s="1"/>
  <c r="C113" i="9"/>
  <c r="C525" i="1"/>
  <c r="G525" i="1" s="1"/>
  <c r="C709" i="1"/>
  <c r="H309" i="9"/>
  <c r="C686" i="1"/>
  <c r="C698" i="1"/>
  <c r="C514" i="1"/>
  <c r="G514" i="1" s="1"/>
  <c r="C534" i="1"/>
  <c r="G534" i="1" s="1"/>
  <c r="I53" i="9"/>
  <c r="C681" i="1"/>
  <c r="C509" i="1"/>
  <c r="G509" i="1" s="1"/>
  <c r="C697" i="1"/>
  <c r="C706" i="1"/>
  <c r="C683" i="1"/>
  <c r="V71" i="1"/>
  <c r="I117" i="9"/>
  <c r="C695" i="1"/>
  <c r="C550" i="1"/>
  <c r="C646" i="1"/>
  <c r="C428" i="1"/>
  <c r="C571" i="1"/>
  <c r="C636" i="1"/>
  <c r="E85" i="9"/>
  <c r="I364" i="9"/>
  <c r="C679" i="1"/>
  <c r="C708" i="1"/>
  <c r="C713" i="1"/>
  <c r="D53" i="9"/>
  <c r="E21" i="9"/>
  <c r="C564" i="1"/>
  <c r="C621" i="1"/>
  <c r="C677" i="1"/>
  <c r="E53" i="9"/>
  <c r="C498" i="1"/>
  <c r="G498" i="1" s="1"/>
  <c r="H181" i="9"/>
  <c r="E309" i="9"/>
  <c r="C511" i="1"/>
  <c r="G511" i="1" s="1"/>
  <c r="C710" i="1"/>
  <c r="C213" i="9"/>
  <c r="C538" i="1"/>
  <c r="G538" i="1" s="1"/>
  <c r="E277" i="9"/>
  <c r="C554" i="1"/>
  <c r="C634" i="1"/>
  <c r="H532" i="1"/>
  <c r="E209" i="9"/>
  <c r="E113" i="9"/>
  <c r="D209" i="9"/>
  <c r="F177" i="9"/>
  <c r="F145" i="9"/>
  <c r="H520" i="1"/>
  <c r="E81" i="9"/>
  <c r="C241" i="9"/>
  <c r="H544" i="1"/>
  <c r="G177" i="9"/>
  <c r="I305" i="9"/>
  <c r="D273" i="9"/>
  <c r="D615" i="1"/>
  <c r="G113" i="9"/>
  <c r="E337" i="9"/>
  <c r="D145" i="9"/>
  <c r="I17" i="9"/>
  <c r="C209" i="9"/>
  <c r="D81" i="9"/>
  <c r="I337" i="9"/>
  <c r="H49" i="9"/>
  <c r="G49" i="9"/>
  <c r="C337" i="9"/>
  <c r="C67" i="1"/>
  <c r="C71" i="1" s="1"/>
  <c r="CE52" i="1"/>
  <c r="G145" i="9"/>
  <c r="C49" i="9"/>
  <c r="D113" i="9"/>
  <c r="D241" i="9"/>
  <c r="D49" i="9"/>
  <c r="C81" i="9"/>
  <c r="H113" i="9"/>
  <c r="G81" i="9"/>
  <c r="E305" i="9"/>
  <c r="H177" i="9"/>
  <c r="I113" i="9"/>
  <c r="H337" i="9"/>
  <c r="H17" i="9"/>
  <c r="H516" i="1"/>
  <c r="E17" i="9"/>
  <c r="F337" i="9"/>
  <c r="I177" i="9"/>
  <c r="G273" i="9"/>
  <c r="C145" i="9"/>
  <c r="D305" i="9"/>
  <c r="C177" i="9"/>
  <c r="E145" i="9"/>
  <c r="D615" i="10"/>
  <c r="C648" i="10"/>
  <c r="M716" i="10" s="1"/>
  <c r="Y816" i="10" s="1"/>
  <c r="G498" i="10"/>
  <c r="H498" i="10"/>
  <c r="G511" i="10"/>
  <c r="H511" i="10"/>
  <c r="J816" i="10"/>
  <c r="C433" i="10"/>
  <c r="CE71" i="10"/>
  <c r="C716" i="10" s="1"/>
  <c r="G521" i="10"/>
  <c r="H521" i="10"/>
  <c r="G518" i="10"/>
  <c r="H518" i="10" s="1"/>
  <c r="G515" i="10"/>
  <c r="H515" i="10"/>
  <c r="C441" i="10"/>
  <c r="H513" i="10"/>
  <c r="G513" i="10"/>
  <c r="G530" i="10"/>
  <c r="H530" i="10" s="1"/>
  <c r="G550" i="10"/>
  <c r="H550" i="10"/>
  <c r="G525" i="10"/>
  <c r="H525" i="10"/>
  <c r="G499" i="10"/>
  <c r="H499" i="10"/>
  <c r="G524" i="10"/>
  <c r="H524" i="10" s="1"/>
  <c r="G534" i="10"/>
  <c r="H534" i="10"/>
  <c r="H527" i="10"/>
  <c r="G527" i="10"/>
  <c r="G509" i="10"/>
  <c r="H509" i="10" s="1"/>
  <c r="G529" i="10"/>
  <c r="H529" i="10" s="1"/>
  <c r="H508" i="10"/>
  <c r="G508" i="10"/>
  <c r="C496" i="10"/>
  <c r="G496" i="10" s="1"/>
  <c r="C668" i="10"/>
  <c r="C715" i="10" s="1"/>
  <c r="G512" i="10"/>
  <c r="H512" i="10"/>
  <c r="G526" i="10"/>
  <c r="H526" i="10" s="1"/>
  <c r="G500" i="10"/>
  <c r="H500" i="10" s="1"/>
  <c r="G497" i="10"/>
  <c r="H497" i="10"/>
  <c r="G535" i="10"/>
  <c r="H535" i="10" s="1"/>
  <c r="G519" i="10"/>
  <c r="H519" i="10"/>
  <c r="G503" i="10"/>
  <c r="H503" i="10"/>
  <c r="G540" i="10"/>
  <c r="H540" i="10"/>
  <c r="G510" i="10"/>
  <c r="H510" i="10" s="1"/>
  <c r="G516" i="10"/>
  <c r="H516" i="10" s="1"/>
  <c r="G507" i="10"/>
  <c r="H507" i="10"/>
  <c r="G520" i="10"/>
  <c r="H520" i="10" s="1"/>
  <c r="G546" i="10"/>
  <c r="H546" i="10"/>
  <c r="G544" i="10"/>
  <c r="H544" i="10" s="1"/>
  <c r="F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F507" i="1"/>
  <c r="F518" i="1"/>
  <c r="F546" i="1"/>
  <c r="F506" i="1"/>
  <c r="H506" i="1"/>
  <c r="F500" i="1"/>
  <c r="H500" i="1" s="1"/>
  <c r="F509" i="1"/>
  <c r="H514" i="1" l="1"/>
  <c r="F213" i="9"/>
  <c r="H528" i="1"/>
  <c r="H546" i="1"/>
  <c r="H509" i="1"/>
  <c r="H526" i="1"/>
  <c r="H507" i="1"/>
  <c r="G518" i="1"/>
  <c r="H518" i="1" s="1"/>
  <c r="G510" i="1"/>
  <c r="H510" i="1" s="1"/>
  <c r="C21" i="9"/>
  <c r="C668" i="1"/>
  <c r="C638" i="1"/>
  <c r="C648" i="1" s="1"/>
  <c r="M716" i="1" s="1"/>
  <c r="C558" i="1"/>
  <c r="I277" i="9"/>
  <c r="C496" i="1"/>
  <c r="G496" i="1" s="1"/>
  <c r="C515" i="1"/>
  <c r="G515" i="1" s="1"/>
  <c r="C687" i="1"/>
  <c r="H85" i="9"/>
  <c r="C117" i="9"/>
  <c r="C689" i="1"/>
  <c r="C517" i="1"/>
  <c r="G522" i="1"/>
  <c r="H522" i="1"/>
  <c r="G550" i="1"/>
  <c r="H550" i="1" s="1"/>
  <c r="H498" i="1"/>
  <c r="H511" i="1"/>
  <c r="C17" i="9"/>
  <c r="CE67" i="1"/>
  <c r="CE71" i="1" s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20" i="1"/>
  <c r="D634" i="1"/>
  <c r="D669" i="1"/>
  <c r="D691" i="1"/>
  <c r="D703" i="1"/>
  <c r="D673" i="1"/>
  <c r="D677" i="1"/>
  <c r="D627" i="1"/>
  <c r="D640" i="1"/>
  <c r="D689" i="1"/>
  <c r="D712" i="1"/>
  <c r="D678" i="1"/>
  <c r="D696" i="1"/>
  <c r="D672" i="1"/>
  <c r="D710" i="1"/>
  <c r="D668" i="1"/>
  <c r="D641" i="1"/>
  <c r="D633" i="1"/>
  <c r="D643" i="1"/>
  <c r="D619" i="1"/>
  <c r="D695" i="1"/>
  <c r="D683" i="1"/>
  <c r="D624" i="1"/>
  <c r="D625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1" i="1"/>
  <c r="D638" i="1"/>
  <c r="D670" i="1"/>
  <c r="D621" i="1"/>
  <c r="D701" i="1"/>
  <c r="D626" i="1"/>
  <c r="D680" i="1"/>
  <c r="D646" i="1"/>
  <c r="D708" i="1"/>
  <c r="D688" i="1"/>
  <c r="D679" i="1"/>
  <c r="D693" i="1"/>
  <c r="D618" i="1"/>
  <c r="D709" i="10"/>
  <c r="D701" i="10"/>
  <c r="D693" i="10"/>
  <c r="D685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681" i="10"/>
  <c r="D710" i="10"/>
  <c r="D702" i="10"/>
  <c r="D694" i="10"/>
  <c r="D686" i="10"/>
  <c r="D716" i="10"/>
  <c r="D707" i="10"/>
  <c r="D699" i="10"/>
  <c r="D691" i="10"/>
  <c r="D683" i="10"/>
  <c r="D696" i="10"/>
  <c r="D682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0" i="10"/>
  <c r="D680" i="10"/>
  <c r="D672" i="10"/>
  <c r="D620" i="10"/>
  <c r="D616" i="10"/>
  <c r="D698" i="10"/>
  <c r="D674" i="10"/>
  <c r="D623" i="10"/>
  <c r="D619" i="10"/>
  <c r="D712" i="10"/>
  <c r="D679" i="10"/>
  <c r="D671" i="10"/>
  <c r="D625" i="10"/>
  <c r="D706" i="10"/>
  <c r="D676" i="10"/>
  <c r="D622" i="10"/>
  <c r="D688" i="10"/>
  <c r="D673" i="10"/>
  <c r="D670" i="10"/>
  <c r="D647" i="10"/>
  <c r="D645" i="10"/>
  <c r="D629" i="10"/>
  <c r="D626" i="10"/>
  <c r="D621" i="10"/>
  <c r="D704" i="10"/>
  <c r="D677" i="10"/>
  <c r="D668" i="10"/>
  <c r="D628" i="10"/>
  <c r="D618" i="10"/>
  <c r="D669" i="10"/>
  <c r="D627" i="10"/>
  <c r="D678" i="10"/>
  <c r="D617" i="10"/>
  <c r="D646" i="10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C715" i="1"/>
  <c r="E612" i="1"/>
  <c r="C716" i="1"/>
  <c r="I373" i="9"/>
  <c r="G517" i="1"/>
  <c r="H517" i="1" s="1"/>
  <c r="C433" i="1"/>
  <c r="C441" i="1" s="1"/>
  <c r="I369" i="9"/>
  <c r="D715" i="1"/>
  <c r="E612" i="10"/>
  <c r="D715" i="10"/>
  <c r="E623" i="10"/>
  <c r="E695" i="1" l="1"/>
  <c r="E686" i="1"/>
  <c r="E702" i="1"/>
  <c r="E706" i="1"/>
  <c r="E711" i="1"/>
  <c r="E629" i="1"/>
  <c r="E682" i="1"/>
  <c r="E678" i="1"/>
  <c r="E679" i="1"/>
  <c r="E631" i="1"/>
  <c r="E690" i="1"/>
  <c r="E675" i="1"/>
  <c r="E672" i="1"/>
  <c r="E705" i="1"/>
  <c r="E688" i="1"/>
  <c r="E703" i="1"/>
  <c r="E685" i="1"/>
  <c r="E696" i="1"/>
  <c r="E692" i="1"/>
  <c r="E697" i="1"/>
  <c r="E638" i="1"/>
  <c r="E646" i="1"/>
  <c r="E644" i="1"/>
  <c r="E684" i="1"/>
  <c r="E642" i="1"/>
  <c r="E647" i="1"/>
  <c r="E680" i="1"/>
  <c r="E633" i="1"/>
  <c r="E645" i="1"/>
  <c r="E670" i="1"/>
  <c r="E643" i="1"/>
  <c r="E683" i="1"/>
  <c r="E632" i="1"/>
  <c r="E624" i="1"/>
  <c r="F624" i="1" s="1"/>
  <c r="F692" i="1" s="1"/>
  <c r="E626" i="1"/>
  <c r="E674" i="1"/>
  <c r="E709" i="1"/>
  <c r="E698" i="1"/>
  <c r="E708" i="1"/>
  <c r="E671" i="1"/>
  <c r="E637" i="1"/>
  <c r="E701" i="1"/>
  <c r="E710" i="1"/>
  <c r="E699" i="1"/>
  <c r="E636" i="1"/>
  <c r="E707" i="1"/>
  <c r="E704" i="1"/>
  <c r="E687" i="1"/>
  <c r="E640" i="1"/>
  <c r="E634" i="1"/>
  <c r="E677" i="1"/>
  <c r="E641" i="1"/>
  <c r="E693" i="1"/>
  <c r="E627" i="1"/>
  <c r="E700" i="1"/>
  <c r="E676" i="1"/>
  <c r="E689" i="1"/>
  <c r="E639" i="1"/>
  <c r="E694" i="1"/>
  <c r="E673" i="1"/>
  <c r="E669" i="1"/>
  <c r="E630" i="1"/>
  <c r="E712" i="1"/>
  <c r="E713" i="1"/>
  <c r="E635" i="1"/>
  <c r="E681" i="1"/>
  <c r="E625" i="1"/>
  <c r="E668" i="1"/>
  <c r="E628" i="1"/>
  <c r="F677" i="1"/>
  <c r="F691" i="1"/>
  <c r="F641" i="1"/>
  <c r="F636" i="1"/>
  <c r="E691" i="1"/>
  <c r="E706" i="10"/>
  <c r="E698" i="10"/>
  <c r="E690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83" i="10"/>
  <c r="E712" i="10"/>
  <c r="E704" i="10"/>
  <c r="E696" i="10"/>
  <c r="E688" i="10"/>
  <c r="E693" i="10"/>
  <c r="E680" i="10"/>
  <c r="E672" i="10"/>
  <c r="E687" i="10"/>
  <c r="E677" i="10"/>
  <c r="E669" i="10"/>
  <c r="E627" i="10"/>
  <c r="E695" i="10"/>
  <c r="E679" i="10"/>
  <c r="E671" i="10"/>
  <c r="E625" i="10"/>
  <c r="E709" i="10"/>
  <c r="E676" i="10"/>
  <c r="E668" i="10"/>
  <c r="E628" i="10"/>
  <c r="E673" i="10"/>
  <c r="E670" i="10"/>
  <c r="E647" i="10"/>
  <c r="E645" i="10"/>
  <c r="E629" i="10"/>
  <c r="E626" i="10"/>
  <c r="E711" i="10"/>
  <c r="E682" i="10"/>
  <c r="E643" i="10"/>
  <c r="E641" i="10"/>
  <c r="E639" i="10"/>
  <c r="E637" i="10"/>
  <c r="E635" i="10"/>
  <c r="E633" i="10"/>
  <c r="E631" i="10"/>
  <c r="E674" i="10"/>
  <c r="E703" i="10"/>
  <c r="E685" i="10"/>
  <c r="E678" i="10"/>
  <c r="E646" i="10"/>
  <c r="E701" i="10"/>
  <c r="E644" i="10"/>
  <c r="E675" i="10"/>
  <c r="E642" i="10"/>
  <c r="E624" i="10"/>
  <c r="E640" i="10"/>
  <c r="E638" i="10"/>
  <c r="E681" i="10"/>
  <c r="E636" i="10"/>
  <c r="E634" i="10"/>
  <c r="E632" i="10"/>
  <c r="E630" i="10"/>
  <c r="F638" i="1" l="1"/>
  <c r="F670" i="1"/>
  <c r="F675" i="1"/>
  <c r="F626" i="1"/>
  <c r="F706" i="1"/>
  <c r="F687" i="1"/>
  <c r="F693" i="1"/>
  <c r="F700" i="1"/>
  <c r="F695" i="1"/>
  <c r="F672" i="1"/>
  <c r="F632" i="1"/>
  <c r="F645" i="1"/>
  <c r="F646" i="1"/>
  <c r="F634" i="1"/>
  <c r="F686" i="1"/>
  <c r="F640" i="1"/>
  <c r="F690" i="1"/>
  <c r="F694" i="1"/>
  <c r="F697" i="1"/>
  <c r="F642" i="1"/>
  <c r="F710" i="1"/>
  <c r="F639" i="1"/>
  <c r="F637" i="1"/>
  <c r="F679" i="1"/>
  <c r="F711" i="1"/>
  <c r="F635" i="1"/>
  <c r="F707" i="1"/>
  <c r="F644" i="1"/>
  <c r="F704" i="1"/>
  <c r="F689" i="1"/>
  <c r="F703" i="1"/>
  <c r="F647" i="1"/>
  <c r="F669" i="1"/>
  <c r="F708" i="1"/>
  <c r="F627" i="1"/>
  <c r="F716" i="1"/>
  <c r="F683" i="1"/>
  <c r="F628" i="1"/>
  <c r="F698" i="1"/>
  <c r="F625" i="1"/>
  <c r="G625" i="1" s="1"/>
  <c r="F633" i="1"/>
  <c r="F676" i="1"/>
  <c r="F678" i="1"/>
  <c r="F631" i="1"/>
  <c r="F680" i="1"/>
  <c r="F643" i="1"/>
  <c r="F673" i="1"/>
  <c r="F713" i="1"/>
  <c r="F701" i="1"/>
  <c r="F681" i="1"/>
  <c r="F629" i="1"/>
  <c r="F671" i="1"/>
  <c r="F674" i="1"/>
  <c r="F685" i="1"/>
  <c r="F705" i="1"/>
  <c r="F702" i="1"/>
  <c r="F712" i="1"/>
  <c r="F630" i="1"/>
  <c r="F684" i="1"/>
  <c r="F699" i="1"/>
  <c r="F668" i="1"/>
  <c r="F709" i="1"/>
  <c r="F682" i="1"/>
  <c r="F696" i="1"/>
  <c r="F688" i="1"/>
  <c r="E715" i="1"/>
  <c r="E715" i="10"/>
  <c r="F624" i="10"/>
  <c r="G628" i="1" l="1"/>
  <c r="G669" i="1"/>
  <c r="G684" i="1"/>
  <c r="G643" i="1"/>
  <c r="G701" i="1"/>
  <c r="G696" i="1"/>
  <c r="G694" i="1"/>
  <c r="G702" i="1"/>
  <c r="G634" i="1"/>
  <c r="G647" i="1"/>
  <c r="G629" i="1"/>
  <c r="G633" i="1"/>
  <c r="G712" i="1"/>
  <c r="G670" i="1"/>
  <c r="G709" i="1"/>
  <c r="G631" i="1"/>
  <c r="G672" i="1"/>
  <c r="G683" i="1"/>
  <c r="G637" i="1"/>
  <c r="G642" i="1"/>
  <c r="G680" i="1"/>
  <c r="G644" i="1"/>
  <c r="G698" i="1"/>
  <c r="G635" i="1"/>
  <c r="G716" i="1"/>
  <c r="G630" i="1"/>
  <c r="G706" i="1"/>
  <c r="G682" i="1"/>
  <c r="G645" i="1"/>
  <c r="G689" i="1"/>
  <c r="G679" i="1"/>
  <c r="G690" i="1"/>
  <c r="G707" i="1"/>
  <c r="G695" i="1"/>
  <c r="G692" i="1"/>
  <c r="G632" i="1"/>
  <c r="G638" i="1"/>
  <c r="G675" i="1"/>
  <c r="G671" i="1"/>
  <c r="G713" i="1"/>
  <c r="G636" i="1"/>
  <c r="G688" i="1"/>
  <c r="G710" i="1"/>
  <c r="G700" i="1"/>
  <c r="G627" i="1"/>
  <c r="H628" i="1" s="1"/>
  <c r="G678" i="1"/>
  <c r="G626" i="1"/>
  <c r="G693" i="1"/>
  <c r="G674" i="1"/>
  <c r="G646" i="1"/>
  <c r="G673" i="1"/>
  <c r="G705" i="1"/>
  <c r="G703" i="1"/>
  <c r="G639" i="1"/>
  <c r="G704" i="1"/>
  <c r="G685" i="1"/>
  <c r="G697" i="1"/>
  <c r="G668" i="1"/>
  <c r="G676" i="1"/>
  <c r="G641" i="1"/>
  <c r="G687" i="1"/>
  <c r="G640" i="1"/>
  <c r="G708" i="1"/>
  <c r="G691" i="1"/>
  <c r="G686" i="1"/>
  <c r="G699" i="1"/>
  <c r="G711" i="1"/>
  <c r="G677" i="1"/>
  <c r="G681" i="1"/>
  <c r="F715" i="1"/>
  <c r="F711" i="10"/>
  <c r="F703" i="10"/>
  <c r="F695" i="10"/>
  <c r="F687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12" i="10"/>
  <c r="F704" i="10"/>
  <c r="F696" i="10"/>
  <c r="F688" i="10"/>
  <c r="F709" i="10"/>
  <c r="F701" i="10"/>
  <c r="F693" i="10"/>
  <c r="F685" i="10"/>
  <c r="F690" i="10"/>
  <c r="F677" i="10"/>
  <c r="F669" i="10"/>
  <c r="F627" i="10"/>
  <c r="F684" i="10"/>
  <c r="F674" i="10"/>
  <c r="F692" i="10"/>
  <c r="F676" i="10"/>
  <c r="F668" i="10"/>
  <c r="F628" i="10"/>
  <c r="F706" i="10"/>
  <c r="F673" i="10"/>
  <c r="F700" i="10"/>
  <c r="F670" i="10"/>
  <c r="F647" i="10"/>
  <c r="F645" i="10"/>
  <c r="F629" i="10"/>
  <c r="F626" i="10"/>
  <c r="F682" i="10"/>
  <c r="F643" i="10"/>
  <c r="F641" i="10"/>
  <c r="F639" i="10"/>
  <c r="F637" i="10"/>
  <c r="F635" i="10"/>
  <c r="F633" i="10"/>
  <c r="F631" i="10"/>
  <c r="F680" i="10"/>
  <c r="F698" i="10"/>
  <c r="F671" i="10"/>
  <c r="F625" i="10"/>
  <c r="F678" i="10"/>
  <c r="F646" i="10"/>
  <c r="F681" i="10"/>
  <c r="F675" i="10"/>
  <c r="F644" i="10"/>
  <c r="F642" i="10"/>
  <c r="F640" i="10"/>
  <c r="F638" i="10"/>
  <c r="F636" i="10"/>
  <c r="F634" i="10"/>
  <c r="F632" i="10"/>
  <c r="F630" i="10"/>
  <c r="F679" i="10"/>
  <c r="F708" i="10"/>
  <c r="F672" i="10"/>
  <c r="G715" i="1" l="1"/>
  <c r="H708" i="1"/>
  <c r="H692" i="1"/>
  <c r="H640" i="1"/>
  <c r="H677" i="1"/>
  <c r="H705" i="1"/>
  <c r="H637" i="1"/>
  <c r="H644" i="1"/>
  <c r="H645" i="1"/>
  <c r="H688" i="1"/>
  <c r="H713" i="1"/>
  <c r="H685" i="1"/>
  <c r="H674" i="1"/>
  <c r="H647" i="1"/>
  <c r="H636" i="1"/>
  <c r="H697" i="1"/>
  <c r="H696" i="1"/>
  <c r="H681" i="1"/>
  <c r="H693" i="1"/>
  <c r="H716" i="1"/>
  <c r="H700" i="1"/>
  <c r="H684" i="1"/>
  <c r="H690" i="1"/>
  <c r="H695" i="1"/>
  <c r="H709" i="1"/>
  <c r="H678" i="1"/>
  <c r="H711" i="1"/>
  <c r="H671" i="1"/>
  <c r="H672" i="1"/>
  <c r="H633" i="1"/>
  <c r="H703" i="1"/>
  <c r="H634" i="1"/>
  <c r="H710" i="1"/>
  <c r="H675" i="1"/>
  <c r="H686" i="1"/>
  <c r="H669" i="1"/>
  <c r="H701" i="1"/>
  <c r="H635" i="1"/>
  <c r="H702" i="1"/>
  <c r="H689" i="1"/>
  <c r="H682" i="1"/>
  <c r="H687" i="1"/>
  <c r="H632" i="1"/>
  <c r="H646" i="1"/>
  <c r="H670" i="1"/>
  <c r="H673" i="1"/>
  <c r="H631" i="1"/>
  <c r="H694" i="1"/>
  <c r="H712" i="1"/>
  <c r="H642" i="1"/>
  <c r="H676" i="1"/>
  <c r="H630" i="1"/>
  <c r="H668" i="1"/>
  <c r="H643" i="1"/>
  <c r="H691" i="1"/>
  <c r="H683" i="1"/>
  <c r="H706" i="1"/>
  <c r="H699" i="1"/>
  <c r="H639" i="1"/>
  <c r="H680" i="1"/>
  <c r="H638" i="1"/>
  <c r="H704" i="1"/>
  <c r="H629" i="1"/>
  <c r="I629" i="1" s="1"/>
  <c r="H641" i="1"/>
  <c r="H698" i="1"/>
  <c r="H679" i="1"/>
  <c r="H707" i="1"/>
  <c r="F715" i="10"/>
  <c r="G625" i="10"/>
  <c r="I703" i="1" l="1"/>
  <c r="I639" i="1"/>
  <c r="I702" i="1"/>
  <c r="I705" i="1"/>
  <c r="I668" i="1"/>
  <c r="I686" i="1"/>
  <c r="I694" i="1"/>
  <c r="I678" i="1"/>
  <c r="I644" i="1"/>
  <c r="I708" i="1"/>
  <c r="I637" i="1"/>
  <c r="I669" i="1"/>
  <c r="I647" i="1"/>
  <c r="I692" i="1"/>
  <c r="I704" i="1"/>
  <c r="I632" i="1"/>
  <c r="I707" i="1"/>
  <c r="I670" i="1"/>
  <c r="I638" i="1"/>
  <c r="I682" i="1"/>
  <c r="I645" i="1"/>
  <c r="I631" i="1"/>
  <c r="I673" i="1"/>
  <c r="I693" i="1"/>
  <c r="I630" i="1"/>
  <c r="J630" i="1" s="1"/>
  <c r="I691" i="1"/>
  <c r="I699" i="1"/>
  <c r="I643" i="1"/>
  <c r="I636" i="1"/>
  <c r="I674" i="1"/>
  <c r="I709" i="1"/>
  <c r="I711" i="1"/>
  <c r="I642" i="1"/>
  <c r="I700" i="1"/>
  <c r="I672" i="1"/>
  <c r="I695" i="1"/>
  <c r="I701" i="1"/>
  <c r="I684" i="1"/>
  <c r="I679" i="1"/>
  <c r="I687" i="1"/>
  <c r="I640" i="1"/>
  <c r="I635" i="1"/>
  <c r="I706" i="1"/>
  <c r="I712" i="1"/>
  <c r="I690" i="1"/>
  <c r="I641" i="1"/>
  <c r="I713" i="1"/>
  <c r="I710" i="1"/>
  <c r="I677" i="1"/>
  <c r="I689" i="1"/>
  <c r="I685" i="1"/>
  <c r="I646" i="1"/>
  <c r="I683" i="1"/>
  <c r="I634" i="1"/>
  <c r="I697" i="1"/>
  <c r="I675" i="1"/>
  <c r="I681" i="1"/>
  <c r="I688" i="1"/>
  <c r="I698" i="1"/>
  <c r="I633" i="1"/>
  <c r="I671" i="1"/>
  <c r="I716" i="1"/>
  <c r="I680" i="1"/>
  <c r="I676" i="1"/>
  <c r="I696" i="1"/>
  <c r="H715" i="1"/>
  <c r="G708" i="10"/>
  <c r="G700" i="10"/>
  <c r="G692" i="10"/>
  <c r="G684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680" i="10"/>
  <c r="G709" i="10"/>
  <c r="G701" i="10"/>
  <c r="G693" i="10"/>
  <c r="G685" i="10"/>
  <c r="G706" i="10"/>
  <c r="G698" i="10"/>
  <c r="G690" i="10"/>
  <c r="G682" i="10"/>
  <c r="G687" i="10"/>
  <c r="G674" i="10"/>
  <c r="G713" i="10"/>
  <c r="G679" i="10"/>
  <c r="G671" i="10"/>
  <c r="G689" i="10"/>
  <c r="G673" i="10"/>
  <c r="G703" i="10"/>
  <c r="G678" i="10"/>
  <c r="G670" i="10"/>
  <c r="G647" i="10"/>
  <c r="G646" i="10"/>
  <c r="G645" i="10"/>
  <c r="G629" i="10"/>
  <c r="G626" i="10"/>
  <c r="G643" i="10"/>
  <c r="G641" i="10"/>
  <c r="G639" i="10"/>
  <c r="G637" i="10"/>
  <c r="G635" i="10"/>
  <c r="G633" i="10"/>
  <c r="G631" i="10"/>
  <c r="G711" i="10"/>
  <c r="G705" i="10"/>
  <c r="G677" i="10"/>
  <c r="G668" i="10"/>
  <c r="G628" i="10"/>
  <c r="G697" i="10"/>
  <c r="G681" i="10"/>
  <c r="G675" i="10"/>
  <c r="G644" i="10"/>
  <c r="G642" i="10"/>
  <c r="G640" i="10"/>
  <c r="G638" i="10"/>
  <c r="G636" i="10"/>
  <c r="G634" i="10"/>
  <c r="G632" i="10"/>
  <c r="G630" i="10"/>
  <c r="G672" i="10"/>
  <c r="G695" i="10"/>
  <c r="G676" i="10"/>
  <c r="G627" i="10"/>
  <c r="G669" i="10"/>
  <c r="J671" i="1" l="1"/>
  <c r="J679" i="1"/>
  <c r="J697" i="1"/>
  <c r="J646" i="1"/>
  <c r="J634" i="1"/>
  <c r="J643" i="1"/>
  <c r="J687" i="1"/>
  <c r="J683" i="1"/>
  <c r="J668" i="1"/>
  <c r="J675" i="1"/>
  <c r="J673" i="1"/>
  <c r="J689" i="1"/>
  <c r="J684" i="1"/>
  <c r="J635" i="1"/>
  <c r="J691" i="1"/>
  <c r="J713" i="1"/>
  <c r="J676" i="1"/>
  <c r="J644" i="1"/>
  <c r="J703" i="1"/>
  <c r="J706" i="1"/>
  <c r="J708" i="1"/>
  <c r="J707" i="1"/>
  <c r="J698" i="1"/>
  <c r="J692" i="1"/>
  <c r="J631" i="1"/>
  <c r="J688" i="1"/>
  <c r="J702" i="1"/>
  <c r="J638" i="1"/>
  <c r="J672" i="1"/>
  <c r="J632" i="1"/>
  <c r="J636" i="1"/>
  <c r="J704" i="1"/>
  <c r="J633" i="1"/>
  <c r="J682" i="1"/>
  <c r="J645" i="1"/>
  <c r="J670" i="1"/>
  <c r="J677" i="1"/>
  <c r="J647" i="1"/>
  <c r="J642" i="1"/>
  <c r="J695" i="1"/>
  <c r="J641" i="1"/>
  <c r="J716" i="1"/>
  <c r="J694" i="1"/>
  <c r="J705" i="1"/>
  <c r="J674" i="1"/>
  <c r="J669" i="1"/>
  <c r="J681" i="1"/>
  <c r="J686" i="1"/>
  <c r="J685" i="1"/>
  <c r="J696" i="1"/>
  <c r="J678" i="1"/>
  <c r="J690" i="1"/>
  <c r="J699" i="1"/>
  <c r="J637" i="1"/>
  <c r="J639" i="1"/>
  <c r="J701" i="1"/>
  <c r="J710" i="1"/>
  <c r="J640" i="1"/>
  <c r="J712" i="1"/>
  <c r="J693" i="1"/>
  <c r="J680" i="1"/>
  <c r="J709" i="1"/>
  <c r="J711" i="1"/>
  <c r="J700" i="1"/>
  <c r="I715" i="1"/>
  <c r="H628" i="10"/>
  <c r="H713" i="10"/>
  <c r="H705" i="10"/>
  <c r="H697" i="10"/>
  <c r="H689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06" i="10"/>
  <c r="H698" i="10"/>
  <c r="H690" i="10"/>
  <c r="H682" i="10"/>
  <c r="H711" i="10"/>
  <c r="H703" i="10"/>
  <c r="H695" i="10"/>
  <c r="H687" i="10"/>
  <c r="H684" i="10"/>
  <c r="H679" i="10"/>
  <c r="H671" i="10"/>
  <c r="H710" i="10"/>
  <c r="H676" i="10"/>
  <c r="H668" i="10"/>
  <c r="H686" i="10"/>
  <c r="H678" i="10"/>
  <c r="H670" i="10"/>
  <c r="H647" i="10"/>
  <c r="H646" i="10"/>
  <c r="H645" i="10"/>
  <c r="H629" i="10"/>
  <c r="H700" i="10"/>
  <c r="H68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4" i="10"/>
  <c r="H680" i="10"/>
  <c r="H677" i="10"/>
  <c r="H674" i="10"/>
  <c r="H692" i="10"/>
  <c r="H672" i="10"/>
  <c r="H708" i="10"/>
  <c r="H669" i="10"/>
  <c r="H673" i="10"/>
  <c r="H702" i="10"/>
  <c r="G715" i="10"/>
  <c r="L647" i="1" l="1"/>
  <c r="L713" i="1"/>
  <c r="L711" i="1"/>
  <c r="L692" i="1"/>
  <c r="L710" i="1"/>
  <c r="L672" i="1"/>
  <c r="L700" i="1"/>
  <c r="L695" i="1"/>
  <c r="L687" i="1"/>
  <c r="L686" i="1"/>
  <c r="L673" i="1"/>
  <c r="L668" i="1"/>
  <c r="L690" i="1"/>
  <c r="L674" i="1"/>
  <c r="L685" i="1"/>
  <c r="L703" i="1"/>
  <c r="L693" i="1"/>
  <c r="L696" i="1"/>
  <c r="L704" i="1"/>
  <c r="L712" i="1"/>
  <c r="L683" i="1"/>
  <c r="L694" i="1"/>
  <c r="L671" i="1"/>
  <c r="L706" i="1"/>
  <c r="L678" i="1"/>
  <c r="L708" i="1"/>
  <c r="L681" i="1"/>
  <c r="L669" i="1"/>
  <c r="L684" i="1"/>
  <c r="L705" i="1"/>
  <c r="L677" i="1"/>
  <c r="L675" i="1"/>
  <c r="L709" i="1"/>
  <c r="L707" i="1"/>
  <c r="L698" i="1"/>
  <c r="L682" i="1"/>
  <c r="L716" i="1"/>
  <c r="L676" i="1"/>
  <c r="L701" i="1"/>
  <c r="L702" i="1"/>
  <c r="L680" i="1"/>
  <c r="L670" i="1"/>
  <c r="L697" i="1"/>
  <c r="L688" i="1"/>
  <c r="L691" i="1"/>
  <c r="L699" i="1"/>
  <c r="L679" i="1"/>
  <c r="L689" i="1"/>
  <c r="J715" i="1"/>
  <c r="K644" i="1"/>
  <c r="H715" i="10"/>
  <c r="I629" i="10"/>
  <c r="K703" i="1" l="1"/>
  <c r="M703" i="1" s="1"/>
  <c r="K672" i="1"/>
  <c r="M672" i="1" s="1"/>
  <c r="K676" i="1"/>
  <c r="M676" i="1" s="1"/>
  <c r="K709" i="1"/>
  <c r="M709" i="1" s="1"/>
  <c r="K705" i="1"/>
  <c r="M705" i="1" s="1"/>
  <c r="K670" i="1"/>
  <c r="M670" i="1" s="1"/>
  <c r="K693" i="1"/>
  <c r="K678" i="1"/>
  <c r="M678" i="1" s="1"/>
  <c r="K679" i="1"/>
  <c r="M679" i="1" s="1"/>
  <c r="K675" i="1"/>
  <c r="M675" i="1" s="1"/>
  <c r="K668" i="1"/>
  <c r="K710" i="1"/>
  <c r="M710" i="1" s="1"/>
  <c r="K699" i="1"/>
  <c r="M699" i="1" s="1"/>
  <c r="K684" i="1"/>
  <c r="M684" i="1" s="1"/>
  <c r="K702" i="1"/>
  <c r="M702" i="1" s="1"/>
  <c r="K688" i="1"/>
  <c r="M688" i="1" s="1"/>
  <c r="K683" i="1"/>
  <c r="M683" i="1" s="1"/>
  <c r="K695" i="1"/>
  <c r="K687" i="1"/>
  <c r="M687" i="1" s="1"/>
  <c r="K700" i="1"/>
  <c r="M700" i="1" s="1"/>
  <c r="K698" i="1"/>
  <c r="M698" i="1" s="1"/>
  <c r="K694" i="1"/>
  <c r="M694" i="1" s="1"/>
  <c r="K706" i="1"/>
  <c r="M706" i="1" s="1"/>
  <c r="K704" i="1"/>
  <c r="M704" i="1" s="1"/>
  <c r="K686" i="1"/>
  <c r="M686" i="1" s="1"/>
  <c r="K701" i="1"/>
  <c r="M701" i="1" s="1"/>
  <c r="K697" i="1"/>
  <c r="M697" i="1" s="1"/>
  <c r="K681" i="1"/>
  <c r="M681" i="1" s="1"/>
  <c r="K691" i="1"/>
  <c r="M691" i="1" s="1"/>
  <c r="K690" i="1"/>
  <c r="M690" i="1" s="1"/>
  <c r="K707" i="1"/>
  <c r="M707" i="1" s="1"/>
  <c r="K711" i="1"/>
  <c r="M711" i="1" s="1"/>
  <c r="K671" i="1"/>
  <c r="M671" i="1" s="1"/>
  <c r="K685" i="1"/>
  <c r="M685" i="1" s="1"/>
  <c r="K696" i="1"/>
  <c r="M696" i="1" s="1"/>
  <c r="K692" i="1"/>
  <c r="M692" i="1" s="1"/>
  <c r="K689" i="1"/>
  <c r="M689" i="1" s="1"/>
  <c r="K712" i="1"/>
  <c r="M712" i="1" s="1"/>
  <c r="K673" i="1"/>
  <c r="M673" i="1" s="1"/>
  <c r="K713" i="1"/>
  <c r="M713" i="1" s="1"/>
  <c r="K677" i="1"/>
  <c r="M677" i="1" s="1"/>
  <c r="K680" i="1"/>
  <c r="M680" i="1" s="1"/>
  <c r="K708" i="1"/>
  <c r="M708" i="1" s="1"/>
  <c r="K669" i="1"/>
  <c r="M669" i="1" s="1"/>
  <c r="K716" i="1"/>
  <c r="K674" i="1"/>
  <c r="M674" i="1" s="1"/>
  <c r="K682" i="1"/>
  <c r="M693" i="1"/>
  <c r="M682" i="1"/>
  <c r="L715" i="1"/>
  <c r="M695" i="1"/>
  <c r="I710" i="10"/>
  <c r="I702" i="10"/>
  <c r="I694" i="10"/>
  <c r="I686" i="10"/>
  <c r="I712" i="10"/>
  <c r="I704" i="10"/>
  <c r="I696" i="10"/>
  <c r="I688" i="10"/>
  <c r="I709" i="10"/>
  <c r="I701" i="10"/>
  <c r="I693" i="10"/>
  <c r="I685" i="10"/>
  <c r="I706" i="10"/>
  <c r="I698" i="10"/>
  <c r="I690" i="10"/>
  <c r="I682" i="10"/>
  <c r="I711" i="10"/>
  <c r="I703" i="10"/>
  <c r="I695" i="10"/>
  <c r="I687" i="10"/>
  <c r="I708" i="10"/>
  <c r="I700" i="10"/>
  <c r="I692" i="10"/>
  <c r="I684" i="10"/>
  <c r="I713" i="10"/>
  <c r="I676" i="10"/>
  <c r="I668" i="10"/>
  <c r="I707" i="10"/>
  <c r="I673" i="10"/>
  <c r="I716" i="10"/>
  <c r="I683" i="10"/>
  <c r="I681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7" i="10"/>
  <c r="I672" i="10"/>
  <c r="I680" i="10"/>
  <c r="I677" i="10"/>
  <c r="I705" i="10"/>
  <c r="I674" i="10"/>
  <c r="I699" i="10"/>
  <c r="I671" i="10"/>
  <c r="I678" i="10"/>
  <c r="I646" i="10"/>
  <c r="I691" i="10"/>
  <c r="I669" i="10"/>
  <c r="I689" i="10"/>
  <c r="I670" i="10"/>
  <c r="I647" i="10"/>
  <c r="I645" i="10"/>
  <c r="I679" i="10"/>
  <c r="D215" i="9" l="1"/>
  <c r="I55" i="9"/>
  <c r="D183" i="9"/>
  <c r="D151" i="9"/>
  <c r="D55" i="9"/>
  <c r="E55" i="9"/>
  <c r="C119" i="9"/>
  <c r="E119" i="9"/>
  <c r="E151" i="9"/>
  <c r="G55" i="9"/>
  <c r="E183" i="9"/>
  <c r="C87" i="9"/>
  <c r="G87" i="9"/>
  <c r="F151" i="9"/>
  <c r="E23" i="9"/>
  <c r="I119" i="9"/>
  <c r="H183" i="9"/>
  <c r="H23" i="9"/>
  <c r="C151" i="9"/>
  <c r="G183" i="9"/>
  <c r="F183" i="9"/>
  <c r="H87" i="9"/>
  <c r="I151" i="9"/>
  <c r="K715" i="1"/>
  <c r="M668" i="1"/>
  <c r="I23" i="9"/>
  <c r="H55" i="9"/>
  <c r="E215" i="9"/>
  <c r="F87" i="9"/>
  <c r="D119" i="9"/>
  <c r="H151" i="9"/>
  <c r="H119" i="9"/>
  <c r="E87" i="9"/>
  <c r="C55" i="9"/>
  <c r="F23" i="9"/>
  <c r="D87" i="9"/>
  <c r="C183" i="9"/>
  <c r="G119" i="9"/>
  <c r="D23" i="9"/>
  <c r="F215" i="9"/>
  <c r="F119" i="9"/>
  <c r="G151" i="9"/>
  <c r="I87" i="9"/>
  <c r="C215" i="9"/>
  <c r="F55" i="9"/>
  <c r="I183" i="9"/>
  <c r="G23" i="9"/>
  <c r="I715" i="10"/>
  <c r="J630" i="10"/>
  <c r="M715" i="1" l="1"/>
  <c r="C23" i="9"/>
  <c r="J716" i="10"/>
  <c r="J707" i="10"/>
  <c r="J699" i="10"/>
  <c r="J691" i="10"/>
  <c r="J683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708" i="10"/>
  <c r="J700" i="10"/>
  <c r="J692" i="10"/>
  <c r="J684" i="10"/>
  <c r="J713" i="10"/>
  <c r="J705" i="10"/>
  <c r="J697" i="10"/>
  <c r="J689" i="10"/>
  <c r="J710" i="10"/>
  <c r="J673" i="10"/>
  <c r="J704" i="10"/>
  <c r="J678" i="10"/>
  <c r="J670" i="10"/>
  <c r="J647" i="10"/>
  <c r="J646" i="10"/>
  <c r="J645" i="10"/>
  <c r="J712" i="10"/>
  <c r="J672" i="10"/>
  <c r="J694" i="10"/>
  <c r="J680" i="10"/>
  <c r="J677" i="10"/>
  <c r="J669" i="10"/>
  <c r="J688" i="10"/>
  <c r="J674" i="10"/>
  <c r="J671" i="10"/>
  <c r="J668" i="10"/>
  <c r="J686" i="10"/>
  <c r="J681" i="10"/>
  <c r="J675" i="10"/>
  <c r="J644" i="10"/>
  <c r="J642" i="10"/>
  <c r="J640" i="10"/>
  <c r="J638" i="10"/>
  <c r="J636" i="10"/>
  <c r="J634" i="10"/>
  <c r="J632" i="10"/>
  <c r="J702" i="10"/>
  <c r="J679" i="10"/>
  <c r="J643" i="10"/>
  <c r="J641" i="10"/>
  <c r="J639" i="10"/>
  <c r="J637" i="10"/>
  <c r="J635" i="10"/>
  <c r="J633" i="10"/>
  <c r="J631" i="10"/>
  <c r="J676" i="10"/>
  <c r="J696" i="10"/>
  <c r="J715" i="10" l="1"/>
  <c r="L647" i="10"/>
  <c r="K644" i="10"/>
  <c r="L709" i="10" l="1"/>
  <c r="L701" i="10"/>
  <c r="L693" i="10"/>
  <c r="L685" i="10"/>
  <c r="L711" i="10"/>
  <c r="L703" i="10"/>
  <c r="L695" i="10"/>
  <c r="M695" i="10" s="1"/>
  <c r="Y761" i="10" s="1"/>
  <c r="L687" i="10"/>
  <c r="M687" i="10" s="1"/>
  <c r="Y753" i="10" s="1"/>
  <c r="L708" i="10"/>
  <c r="L700" i="10"/>
  <c r="L692" i="10"/>
  <c r="L684" i="10"/>
  <c r="L713" i="10"/>
  <c r="L705" i="10"/>
  <c r="L697" i="10"/>
  <c r="M697" i="10" s="1"/>
  <c r="Y763" i="10" s="1"/>
  <c r="L689" i="10"/>
  <c r="M689" i="10" s="1"/>
  <c r="Y755" i="10" s="1"/>
  <c r="L681" i="10"/>
  <c r="L710" i="10"/>
  <c r="L702" i="10"/>
  <c r="L694" i="10"/>
  <c r="L686" i="10"/>
  <c r="L716" i="10"/>
  <c r="L707" i="10"/>
  <c r="L699" i="10"/>
  <c r="M699" i="10" s="1"/>
  <c r="Y765" i="10" s="1"/>
  <c r="L691" i="10"/>
  <c r="L683" i="10"/>
  <c r="L704" i="10"/>
  <c r="M704" i="10" s="1"/>
  <c r="Y770" i="10" s="1"/>
  <c r="L675" i="10"/>
  <c r="L698" i="10"/>
  <c r="L672" i="10"/>
  <c r="L706" i="10"/>
  <c r="L674" i="10"/>
  <c r="M674" i="10" s="1"/>
  <c r="Y740" i="10" s="1"/>
  <c r="L688" i="10"/>
  <c r="L679" i="10"/>
  <c r="L671" i="10"/>
  <c r="L682" i="10"/>
  <c r="L668" i="10"/>
  <c r="L678" i="10"/>
  <c r="M678" i="10" s="1"/>
  <c r="Y744" i="10" s="1"/>
  <c r="L669" i="10"/>
  <c r="M669" i="10" s="1"/>
  <c r="Y735" i="10" s="1"/>
  <c r="L676" i="10"/>
  <c r="L696" i="10"/>
  <c r="L673" i="10"/>
  <c r="L712" i="10"/>
  <c r="L680" i="10"/>
  <c r="L677" i="10"/>
  <c r="L690" i="10"/>
  <c r="L670" i="10"/>
  <c r="M670" i="10" s="1"/>
  <c r="Y736" i="10" s="1"/>
  <c r="K712" i="10"/>
  <c r="K704" i="10"/>
  <c r="K696" i="10"/>
  <c r="K688" i="10"/>
  <c r="K706" i="10"/>
  <c r="K698" i="10"/>
  <c r="K690" i="10"/>
  <c r="K682" i="10"/>
  <c r="K711" i="10"/>
  <c r="K703" i="10"/>
  <c r="K695" i="10"/>
  <c r="K687" i="10"/>
  <c r="K708" i="10"/>
  <c r="K700" i="10"/>
  <c r="K692" i="10"/>
  <c r="K684" i="10"/>
  <c r="K713" i="10"/>
  <c r="K705" i="10"/>
  <c r="K697" i="10"/>
  <c r="K689" i="10"/>
  <c r="K710" i="10"/>
  <c r="K702" i="10"/>
  <c r="K694" i="10"/>
  <c r="K686" i="10"/>
  <c r="K707" i="10"/>
  <c r="K678" i="10"/>
  <c r="K670" i="10"/>
  <c r="K701" i="10"/>
  <c r="K681" i="10"/>
  <c r="K675" i="10"/>
  <c r="K709" i="10"/>
  <c r="K680" i="10"/>
  <c r="K677" i="10"/>
  <c r="K669" i="10"/>
  <c r="K691" i="10"/>
  <c r="K674" i="10"/>
  <c r="K671" i="10"/>
  <c r="K699" i="10"/>
  <c r="K668" i="10"/>
  <c r="K693" i="10"/>
  <c r="K716" i="10"/>
  <c r="K672" i="10"/>
  <c r="K685" i="10"/>
  <c r="K679" i="10"/>
  <c r="K676" i="10"/>
  <c r="K683" i="10"/>
  <c r="K673" i="10"/>
  <c r="M672" i="10" l="1"/>
  <c r="Y738" i="10" s="1"/>
  <c r="M705" i="10"/>
  <c r="Y771" i="10" s="1"/>
  <c r="M703" i="10"/>
  <c r="Y769" i="10" s="1"/>
  <c r="M676" i="10"/>
  <c r="Y742" i="10" s="1"/>
  <c r="M706" i="10"/>
  <c r="Y772" i="10" s="1"/>
  <c r="M707" i="10"/>
  <c r="Y773" i="10" s="1"/>
  <c r="K715" i="10"/>
  <c r="M677" i="10"/>
  <c r="Y743" i="10" s="1"/>
  <c r="L715" i="10"/>
  <c r="M668" i="10"/>
  <c r="M698" i="10"/>
  <c r="Y764" i="10" s="1"/>
  <c r="M686" i="10"/>
  <c r="Y752" i="10" s="1"/>
  <c r="M713" i="10"/>
  <c r="Y779" i="10" s="1"/>
  <c r="M711" i="10"/>
  <c r="Y777" i="10" s="1"/>
  <c r="M680" i="10"/>
  <c r="Y746" i="10" s="1"/>
  <c r="M682" i="10"/>
  <c r="Y748" i="10" s="1"/>
  <c r="M675" i="10"/>
  <c r="Y741" i="10" s="1"/>
  <c r="M694" i="10"/>
  <c r="Y760" i="10" s="1"/>
  <c r="M684" i="10"/>
  <c r="Y750" i="10" s="1"/>
  <c r="M685" i="10"/>
  <c r="Y751" i="10" s="1"/>
  <c r="M712" i="10"/>
  <c r="Y778" i="10" s="1"/>
  <c r="M671" i="10"/>
  <c r="Y737" i="10" s="1"/>
  <c r="M702" i="10"/>
  <c r="Y768" i="10" s="1"/>
  <c r="M692" i="10"/>
  <c r="Y758" i="10" s="1"/>
  <c r="M693" i="10"/>
  <c r="Y759" i="10" s="1"/>
  <c r="M690" i="10"/>
  <c r="Y756" i="10" s="1"/>
  <c r="M673" i="10"/>
  <c r="Y739" i="10" s="1"/>
  <c r="M679" i="10"/>
  <c r="Y745" i="10" s="1"/>
  <c r="M683" i="10"/>
  <c r="Y749" i="10" s="1"/>
  <c r="M710" i="10"/>
  <c r="Y776" i="10" s="1"/>
  <c r="M700" i="10"/>
  <c r="Y766" i="10" s="1"/>
  <c r="M701" i="10"/>
  <c r="Y767" i="10" s="1"/>
  <c r="M696" i="10"/>
  <c r="Y762" i="10" s="1"/>
  <c r="M688" i="10"/>
  <c r="Y754" i="10" s="1"/>
  <c r="M691" i="10"/>
  <c r="Y757" i="10" s="1"/>
  <c r="M681" i="10"/>
  <c r="Y747" i="10" s="1"/>
  <c r="M708" i="10"/>
  <c r="Y774" i="10" s="1"/>
  <c r="M709" i="10"/>
  <c r="Y775" i="10" s="1"/>
  <c r="M715" i="10" l="1"/>
  <c r="Y734" i="10"/>
  <c r="Y815" i="10" s="1"/>
</calcChain>
</file>

<file path=xl/sharedStrings.xml><?xml version="1.0" encoding="utf-8"?>
<sst xmlns="http://schemas.openxmlformats.org/spreadsheetml/2006/main" count="4674" uniqueCount="1281">
  <si>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</si>
  <si>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</si>
  <si>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</si>
  <si>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</si>
  <si>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</si>
  <si>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</si>
  <si>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</si>
  <si>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</si>
  <si>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</si>
  <si>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</si>
  <si>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</si>
  <si>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</si>
  <si>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</si>
  <si>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</si>
  <si>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</si>
  <si>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</si>
  <si>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</si>
  <si>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</si>
  <si>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</si>
  <si>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</si>
  <si>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</si>
  <si>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</si>
  <si>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</si>
  <si>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</si>
  <si>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</si>
  <si>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</si>
  <si>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</si>
  <si>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</si>
  <si>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</si>
  <si>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</si>
  <si>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</si>
  <si>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</si>
  <si>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</si>
  <si>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</si>
  <si>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</si>
  <si>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</si>
  <si>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</si>
  <si>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</si>
  <si>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</si>
  <si>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</si>
  <si>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</si>
  <si>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</si>
  <si>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</si>
  <si>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</si>
  <si>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</si>
  <si>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</si>
  <si>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</si>
  <si>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</si>
  <si>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</si>
  <si>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</si>
  <si>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</si>
  <si>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</si>
  <si>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</si>
  <si>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</si>
  <si>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</si>
  <si>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</si>
  <si>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</si>
  <si>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</si>
  <si>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</si>
  <si>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</si>
  <si>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</si>
  <si>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</si>
  <si>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</si>
  <si>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</si>
  <si>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</si>
  <si>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</si>
  <si>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</si>
  <si>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</si>
  <si>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</si>
  <si>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</si>
  <si>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</si>
  <si>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</si>
  <si>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</si>
  <si>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</si>
  <si>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</si>
  <si>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</si>
  <si>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</si>
  <si>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</si>
  <si>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</si>
  <si>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</si>
  <si>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</si>
  <si>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</si>
  <si>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</si>
  <si>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</si>
  <si>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</si>
  <si>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</si>
  <si>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</si>
  <si>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</si>
  <si>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</si>
  <si>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</si>
  <si>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</si>
  <si>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</si>
  <si>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</si>
  <si>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</si>
  <si>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</si>
  <si>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</si>
  <si>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</si>
  <si>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</si>
  <si>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</si>
  <si>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</si>
  <si>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</si>
  <si>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</si>
  <si>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</si>
  <si>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</si>
  <si>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</si>
  <si>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</si>
  <si>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</si>
  <si>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</si>
  <si>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</si>
  <si>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</si>
  <si>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</si>
  <si>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</si>
  <si>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</si>
  <si>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</si>
  <si>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</si>
  <si>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</si>
  <si>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</si>
  <si>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</si>
  <si>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</si>
  <si>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</si>
  <si>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</si>
  <si>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</si>
  <si>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</si>
  <si>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</si>
  <si>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</si>
  <si>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</si>
  <si>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</si>
  <si>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</si>
  <si>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</si>
  <si>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</si>
  <si>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</si>
  <si>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</si>
  <si>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</si>
  <si>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</si>
  <si>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</si>
  <si>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</si>
  <si>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</si>
  <si>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</si>
  <si>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</si>
  <si>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</si>
  <si>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</si>
  <si>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</si>
  <si>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</si>
  <si>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</si>
  <si>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</si>
  <si>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</si>
  <si>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</si>
  <si>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</si>
  <si>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</si>
  <si>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</si>
  <si>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</si>
  <si>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</si>
  <si>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</si>
  <si>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</si>
  <si>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</si>
  <si>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</si>
  <si>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</si>
  <si>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</si>
  <si>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</si>
  <si>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</si>
  <si>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</si>
  <si>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</si>
  <si>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</si>
  <si>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</si>
  <si>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</si>
  <si>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</si>
  <si>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</si>
  <si>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</si>
  <si>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</si>
  <si>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</si>
  <si>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</si>
  <si>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</si>
  <si>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</si>
  <si>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</si>
  <si>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</si>
  <si>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</si>
  <si>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</si>
  <si>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</si>
  <si>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</si>
  <si>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</si>
  <si>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</si>
  <si>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</si>
  <si>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</si>
  <si>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</si>
  <si>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</si>
  <si>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</si>
  <si>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</si>
  <si>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</si>
  <si>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</si>
  <si>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</si>
  <si>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</si>
  <si>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</si>
  <si>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</si>
  <si>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</si>
  <si>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</si>
  <si>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</si>
  <si>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</si>
  <si>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</si>
  <si>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</si>
  <si>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</si>
  <si>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</si>
  <si>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</si>
  <si>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</si>
  <si>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</si>
  <si>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</si>
  <si>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</si>
  <si>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</si>
  <si>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</si>
  <si>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</si>
  <si>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</si>
  <si>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</si>
  <si>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</si>
  <si>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</si>
  <si>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</si>
  <si>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</si>
  <si>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</si>
  <si>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</si>
  <si>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</si>
  <si>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</si>
  <si>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</si>
  <si>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</si>
  <si>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</si>
  <si>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</si>
  <si>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</si>
  <si>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</si>
  <si>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</si>
  <si>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</si>
  <si>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</si>
  <si>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</si>
  <si>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</si>
  <si>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</si>
  <si>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</si>
  <si>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</si>
  <si>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</si>
  <si>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</si>
  <si>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</si>
  <si>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</si>
  <si>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</si>
  <si>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</si>
  <si>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</si>
  <si>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</si>
  <si>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</si>
  <si>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</si>
  <si>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</si>
  <si>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</si>
  <si>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</si>
  <si>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</si>
  <si>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</si>
  <si>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</si>
  <si>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</si>
  <si>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</si>
  <si>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</si>
  <si>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</si>
  <si>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</si>
  <si>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</si>
  <si>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</si>
  <si>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</si>
  <si>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</si>
  <si>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</si>
  <si>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</si>
  <si>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</si>
  <si>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</si>
  <si>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</si>
  <si>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</si>
  <si>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</si>
  <si>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</si>
  <si>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</si>
  <si>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</si>
  <si>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</si>
  <si>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</si>
  <si>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</si>
  <si>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</si>
  <si>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</si>
  <si>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</si>
  <si>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</si>
  <si>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</si>
  <si>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</si>
  <si>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</si>
  <si>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</si>
  <si>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</si>
  <si>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</si>
  <si>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</si>
  <si>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</si>
  <si>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</si>
  <si>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</si>
  <si>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</si>
  <si>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</si>
  <si>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</si>
  <si>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</si>
  <si>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</si>
  <si>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</si>
  <si>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</si>
  <si>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</si>
  <si>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</si>
  <si>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</si>
  <si>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</si>
  <si>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</si>
  <si>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</si>
  <si>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</si>
  <si>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</si>
  <si>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</si>
  <si>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</si>
  <si>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</si>
  <si>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</si>
  <si>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</si>
  <si>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</si>
  <si>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</si>
  <si>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</si>
  <si>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</si>
  <si>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</si>
  <si>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</si>
  <si>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</si>
  <si>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</si>
  <si>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</si>
  <si>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</si>
  <si>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</si>
  <si>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</si>
  <si>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</si>
  <si>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</si>
  <si>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</si>
  <si>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</si>
  <si>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</si>
  <si>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</si>
  <si>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</si>
  <si>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</si>
  <si>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</si>
  <si>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</si>
  <si>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</si>
  <si>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</si>
  <si>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</si>
  <si>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</si>
  <si>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</si>
  <si>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</si>
  <si>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</si>
  <si>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</si>
  <si>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</si>
  <si>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</si>
  <si>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</si>
  <si>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</si>
  <si>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</si>
  <si>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</si>
  <si>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</si>
  <si>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</si>
  <si>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</si>
  <si>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</si>
  <si>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</si>
  <si>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</si>
  <si>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</si>
  <si>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</si>
  <si>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</si>
  <si>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</si>
  <si>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</si>
  <si>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</si>
  <si>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</si>
  <si>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</si>
  <si>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</si>
  <si>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</si>
  <si>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</si>
  <si>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</si>
  <si>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</si>
  <si>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</si>
  <si>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</si>
  <si>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</si>
  <si>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</si>
  <si>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</si>
  <si>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</si>
  <si>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</si>
  <si>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</si>
  <si>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</si>
  <si>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</si>
  <si>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</si>
  <si>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</si>
  <si>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</si>
  <si>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</si>
  <si>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</si>
  <si>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</si>
  <si>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</si>
  <si>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</si>
  <si>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</si>
  <si>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</si>
  <si>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</si>
  <si>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</si>
  <si>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</si>
  <si>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</si>
  <si>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</si>
  <si>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</si>
  <si>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</si>
  <si>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</si>
  <si>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</si>
  <si>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</si>
  <si>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</si>
  <si>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</si>
  <si>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</si>
  <si>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</si>
  <si>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</si>
  <si>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</si>
  <si>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</si>
  <si>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</si>
  <si>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</si>
  <si>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</si>
  <si>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</si>
  <si>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</si>
  <si>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</si>
  <si>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</si>
  <si>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</si>
  <si>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</si>
  <si>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</si>
  <si>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</si>
  <si>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</si>
  <si>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</si>
  <si>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</si>
  <si>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</si>
  <si>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</si>
  <si>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</si>
  <si>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</si>
  <si>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</si>
  <si>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</si>
  <si>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</si>
  <si>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</si>
  <si>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</si>
  <si>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</si>
  <si>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</si>
  <si>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</si>
  <si>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</si>
  <si>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</si>
  <si>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</si>
  <si>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</si>
  <si>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</si>
  <si>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</si>
  <si>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</si>
  <si>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</si>
  <si>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</si>
  <si>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</si>
  <si>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</si>
  <si>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</si>
  <si>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</si>
  <si>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</si>
  <si>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</si>
  <si>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</si>
  <si>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</si>
  <si>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</si>
  <si>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</si>
  <si>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</si>
  <si>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</si>
  <si>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</si>
  <si>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</si>
  <si>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</si>
  <si>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</si>
  <si>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</si>
  <si>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</si>
  <si>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</si>
  <si>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</si>
  <si>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</si>
  <si>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</si>
  <si>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</si>
  <si>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</si>
  <si>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</si>
  <si>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</si>
  <si>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</si>
  <si>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</si>
  <si>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</si>
  <si>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</si>
  <si>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</si>
  <si>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</si>
  <si>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</si>
  <si>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</si>
  <si>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</si>
  <si>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</si>
  <si>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</si>
  <si>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</si>
  <si>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</si>
  <si>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</si>
  <si>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</si>
  <si>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</si>
  <si>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</si>
  <si>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</si>
  <si>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</si>
  <si>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</si>
  <si>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</si>
  <si>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</si>
  <si>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</si>
  <si>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</si>
  <si>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</si>
  <si>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</si>
  <si>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</si>
  <si>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</si>
  <si>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</si>
  <si>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</si>
  <si>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</si>
  <si>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</si>
  <si>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</si>
  <si>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</si>
  <si>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</si>
  <si>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</si>
  <si>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</si>
  <si>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</si>
  <si>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</si>
  <si>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</si>
  <si>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</si>
  <si>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</si>
  <si>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</si>
  <si>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</si>
  <si>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</si>
  <si>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</si>
  <si>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</si>
  <si>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</si>
  <si>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</si>
  <si>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</si>
  <si>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</si>
  <si>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</si>
  <si>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</si>
  <si>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</si>
  <si>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</si>
  <si>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</si>
  <si>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</si>
  <si>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</si>
  <si>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</si>
  <si>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</si>
  <si>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</si>
  <si>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</si>
  <si>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</si>
  <si>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</si>
  <si>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</si>
  <si>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</si>
  <si>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</si>
  <si>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</si>
  <si>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</si>
  <si>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</si>
  <si>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</si>
  <si>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</si>
  <si>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</si>
  <si>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</si>
  <si>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</si>
  <si>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</si>
  <si>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</si>
  <si>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</si>
  <si>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</si>
  <si>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</si>
  <si>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</si>
  <si>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</si>
  <si>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</si>
  <si>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</si>
  <si>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</si>
  <si>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</si>
  <si>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</si>
  <si>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</si>
  <si>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</si>
  <si>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</si>
  <si>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</si>
  <si>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</si>
  <si>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</si>
  <si>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</si>
  <si>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</si>
  <si>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</si>
  <si>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</si>
  <si>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</si>
  <si>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</si>
  <si>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</si>
  <si>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</si>
  <si>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</si>
  <si>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</si>
  <si>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</si>
  <si>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</si>
  <si>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</si>
  <si>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</si>
  <si>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</si>
  <si>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</si>
  <si>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</si>
  <si>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</si>
  <si>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</si>
  <si>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</si>
  <si>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</si>
  <si>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</si>
  <si>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</si>
  <si>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</si>
  <si>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</si>
  <si>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</si>
  <si>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</si>
  <si>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</si>
  <si>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</si>
  <si>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</si>
  <si>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</si>
  <si>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</si>
  <si>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</si>
  <si>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</si>
  <si>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</si>
  <si>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</si>
  <si>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</si>
  <si>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</si>
  <si>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</si>
  <si>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</si>
  <si>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</si>
  <si>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</si>
  <si>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</si>
  <si>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</si>
  <si>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</si>
  <si>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</si>
  <si>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</si>
  <si>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</si>
  <si>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</si>
  <si>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</si>
  <si>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</si>
  <si>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</si>
  <si>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</si>
  <si>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</si>
  <si>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</si>
  <si>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</si>
  <si>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</si>
  <si>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</si>
  <si>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</si>
  <si>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</si>
  <si>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</si>
  <si>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</si>
  <si>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</si>
  <si>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</si>
  <si>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</si>
  <si>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</si>
  <si>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</si>
  <si>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</si>
  <si>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</si>
  <si>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</si>
  <si>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</si>
  <si>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</si>
  <si>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</si>
  <si>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</si>
  <si>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</si>
  <si>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</si>
  <si>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</si>
  <si>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</si>
  <si>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</si>
  <si>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</si>
  <si>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</si>
  <si>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</si>
  <si>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</si>
  <si>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</si>
  <si>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</si>
  <si>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</si>
  <si>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</si>
  <si>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</si>
  <si>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</si>
  <si>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</si>
  <si>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</si>
  <si>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</si>
  <si>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</si>
  <si>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</si>
  <si>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</si>
  <si>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</si>
  <si>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</si>
  <si>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</si>
  <si>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</si>
  <si>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</si>
  <si>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</si>
  <si>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</si>
  <si>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</si>
  <si>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</si>
  <si>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</si>
  <si>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</si>
  <si>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</si>
  <si>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</si>
  <si>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</si>
  <si>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</si>
  <si>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</si>
  <si>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</si>
  <si>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</si>
  <si>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</si>
  <si>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</si>
  <si>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</si>
  <si>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</si>
  <si>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</si>
  <si>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</si>
  <si>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</si>
  <si>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</si>
  <si>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</si>
  <si>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</si>
  <si>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</si>
  <si>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</si>
  <si>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</si>
  <si>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</si>
  <si>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</si>
  <si>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</si>
  <si>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</si>
  <si>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</si>
  <si>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</si>
  <si>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</si>
  <si>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</si>
  <si>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</si>
  <si>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</si>
  <si>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</si>
  <si>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</si>
  <si>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</si>
  <si>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</si>
  <si>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</si>
  <si>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</si>
  <si>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</si>
  <si>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</si>
  <si>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</si>
  <si>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</si>
  <si>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</si>
  <si>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</si>
  <si>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</si>
  <si>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</si>
  <si>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</si>
  <si>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</si>
  <si>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</si>
  <si>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</si>
  <si>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</si>
  <si>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</si>
  <si>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</si>
  <si>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</si>
  <si>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</si>
  <si>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</si>
  <si>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</si>
  <si>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</si>
  <si>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</si>
  <si>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</si>
  <si>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</si>
  <si>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</si>
  <si>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</si>
  <si>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</si>
  <si>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</si>
  <si>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</si>
  <si>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</si>
  <si>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</si>
  <si>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</si>
  <si>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</si>
  <si>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</si>
  <si>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</si>
  <si>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</si>
  <si>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</si>
  <si>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</si>
  <si>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</si>
  <si>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</si>
  <si>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</si>
  <si>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</si>
  <si>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</si>
  <si>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</si>
  <si>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</si>
  <si>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</si>
  <si>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</si>
  <si>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</si>
  <si>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</si>
  <si>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</si>
  <si>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</si>
  <si>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</si>
  <si>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</si>
  <si>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</si>
  <si>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</si>
  <si>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</si>
  <si>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</si>
  <si>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</si>
  <si>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</si>
  <si>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</si>
  <si>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</si>
  <si>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</si>
  <si>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</si>
  <si>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</si>
  <si>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</si>
  <si>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</si>
  <si>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</si>
  <si>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</si>
  <si>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</si>
  <si>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</si>
  <si>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</si>
  <si>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</si>
  <si>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</si>
  <si>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</si>
  <si>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</si>
  <si>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</si>
  <si>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</si>
  <si>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</si>
  <si>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</si>
  <si>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</si>
  <si>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</si>
  <si>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</si>
  <si>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</si>
  <si>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</si>
  <si>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</si>
  <si>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</si>
  <si>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</si>
  <si>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</si>
  <si>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</si>
  <si>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</si>
  <si>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</si>
  <si>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</si>
  <si>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</si>
  <si>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</si>
  <si>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</si>
  <si>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</si>
  <si>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</si>
  <si>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</si>
  <si>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</si>
  <si>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</si>
  <si>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</si>
  <si>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</si>
  <si>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</si>
  <si>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</si>
  <si>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</si>
  <si>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</si>
  <si>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</si>
  <si>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</si>
  <si>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</si>
  <si>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</si>
  <si>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</si>
  <si>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</si>
  <si>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</si>
  <si>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</si>
  <si>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</si>
  <si>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</si>
  <si>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</si>
  <si>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</si>
  <si>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</si>
  <si>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</si>
  <si>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</si>
  <si>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</si>
  <si>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</si>
  <si>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</si>
  <si>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</si>
  <si>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</si>
  <si>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</si>
  <si>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</si>
  <si>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</si>
  <si>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</si>
  <si>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</si>
  <si>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</si>
  <si>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</si>
  <si>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</si>
  <si>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</si>
  <si>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</si>
  <si>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</si>
  <si>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</si>
  <si>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</si>
  <si>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</si>
  <si>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</si>
  <si>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</si>
  <si>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</si>
  <si>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</si>
  <si>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</si>
  <si>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</si>
  <si>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</si>
  <si>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</si>
  <si>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</si>
  <si>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</si>
  <si>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</si>
  <si>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</si>
  <si>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</si>
  <si>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</si>
  <si>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</si>
  <si>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</si>
  <si>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</si>
  <si>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</si>
  <si>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</si>
  <si>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</si>
  <si>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</si>
  <si>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</si>
  <si>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</si>
  <si>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</si>
  <si>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</si>
  <si>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</si>
  <si>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</si>
  <si>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</si>
  <si>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</si>
  <si>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</si>
  <si>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</si>
  <si>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</si>
  <si>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</si>
  <si>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</si>
  <si>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</si>
  <si>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</si>
  <si>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</si>
  <si>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</si>
  <si>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</si>
  <si>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</si>
  <si>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</si>
  <si>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</si>
  <si>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</si>
  <si>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</si>
  <si>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</si>
  <si>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</si>
  <si>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</si>
  <si>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</si>
  <si>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</si>
  <si>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</si>
  <si>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</si>
  <si>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</si>
  <si>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</si>
  <si>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</si>
  <si>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</si>
  <si>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</si>
  <si>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</si>
  <si>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</si>
  <si>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</si>
  <si>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</si>
  <si>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</si>
  <si>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</si>
  <si>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</si>
  <si>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</si>
  <si>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</si>
  <si>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</si>
  <si>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</si>
  <si>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</si>
  <si>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</si>
  <si>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</si>
  <si>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</si>
  <si>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</si>
  <si>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</si>
  <si>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</si>
  <si>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</si>
  <si>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</si>
  <si>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</si>
  <si>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</si>
  <si>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</si>
  <si>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</si>
  <si>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</si>
  <si>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</si>
  <si>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</si>
  <si>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</si>
  <si>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</si>
  <si>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</si>
  <si>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</si>
  <si>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</si>
  <si>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</si>
  <si>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</si>
  <si>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</si>
  <si>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</si>
  <si>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</si>
  <si>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</si>
  <si>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</si>
  <si>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</si>
  <si>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</si>
  <si>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</si>
  <si>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</si>
  <si>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</si>
  <si>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</si>
  <si>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</si>
  <si>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</si>
  <si>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</si>
  <si>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</si>
  <si>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</si>
  <si>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</si>
  <si>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</si>
  <si>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</si>
  <si>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</si>
  <si>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</si>
  <si>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</si>
  <si>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</si>
  <si>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</si>
  <si>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</si>
  <si>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</si>
  <si>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</si>
  <si>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</si>
  <si>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</si>
  <si>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</si>
  <si>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</si>
  <si>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</si>
  <si>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</si>
  <si>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</si>
  <si>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</si>
  <si>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</si>
  <si>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</si>
  <si>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</si>
  <si>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</si>
  <si>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</si>
  <si>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</si>
  <si>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</si>
  <si>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</si>
  <si>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</si>
  <si>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</si>
  <si>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</si>
  <si>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</si>
  <si>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</si>
  <si>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</si>
  <si>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</si>
  <si>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</si>
  <si>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</si>
  <si>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</si>
  <si>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</si>
  <si>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</si>
  <si>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</si>
  <si>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</si>
  <si>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</si>
  <si>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</si>
  <si>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</si>
  <si>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</si>
  <si>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</si>
  <si>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</si>
  <si>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</si>
  <si>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</si>
  <si>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</si>
  <si>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</si>
  <si>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</si>
  <si>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</si>
  <si>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</si>
  <si>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</si>
  <si>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</si>
  <si>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</si>
  <si>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</si>
  <si>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</si>
  <si>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</si>
  <si>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</si>
  <si>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</si>
  <si>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</si>
  <si>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</si>
  <si>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</si>
  <si>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</si>
  <si>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</si>
  <si>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</si>
  <si>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</si>
  <si>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</si>
  <si>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</si>
  <si>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</si>
  <si>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</si>
  <si>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</si>
  <si>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</si>
  <si>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</si>
  <si>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</si>
  <si>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</si>
  <si>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</si>
  <si>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</si>
  <si>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</si>
  <si>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</si>
  <si>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</si>
  <si>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</si>
  <si>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</si>
  <si>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</si>
  <si>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</si>
  <si>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</si>
  <si>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</si>
  <si>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</si>
  <si>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</si>
  <si>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</si>
  <si>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</si>
  <si>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</si>
  <si>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</si>
  <si>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</si>
  <si>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</si>
  <si>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</si>
  <si>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</si>
  <si>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</si>
  <si>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</si>
  <si>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</si>
  <si>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</si>
  <si>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</si>
  <si>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</si>
  <si>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</si>
  <si>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</si>
  <si>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</si>
  <si>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</si>
  <si>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</si>
  <si>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</si>
  <si>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</si>
  <si>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</si>
  <si>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</si>
  <si>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</si>
  <si>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</si>
  <si>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</si>
  <si>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</si>
  <si>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</si>
  <si>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</si>
  <si>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</si>
  <si>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</si>
  <si>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</si>
  <si>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</si>
  <si>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</si>
  <si>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</si>
  <si>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</si>
  <si>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</si>
  <si>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</si>
  <si>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</si>
  <si>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</si>
  <si>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</si>
  <si>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</si>
  <si>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</si>
  <si>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</si>
  <si>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</si>
  <si>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</si>
  <si>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</si>
  <si>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</si>
  <si>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</si>
  <si>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</si>
  <si>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</si>
  <si>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</si>
  <si>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</si>
  <si>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</si>
  <si>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</si>
  <si>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</si>
  <si>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</si>
  <si>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</si>
  <si>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</si>
  <si>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</si>
  <si>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</si>
  <si>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</si>
  <si>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</si>
  <si>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</si>
  <si>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</si>
  <si>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</si>
  <si>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</si>
  <si>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</si>
  <si>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</si>
  <si>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</si>
  <si>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</si>
  <si>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</si>
  <si>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</si>
  <si>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</si>
  <si>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</si>
  <si>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</si>
  <si>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</si>
  <si>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</si>
  <si>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</si>
  <si>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</si>
  <si>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</si>
  <si>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</si>
  <si>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</si>
  <si>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</si>
  <si>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</si>
  <si>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</si>
  <si>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</si>
  <si>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</si>
  <si>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</si>
  <si>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</si>
  <si>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</si>
  <si>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</si>
  <si>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</si>
  <si>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</si>
  <si>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</si>
  <si>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</si>
  <si>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</si>
  <si>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</si>
  <si>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</si>
  <si>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</si>
  <si>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</si>
  <si>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</si>
  <si>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</si>
  <si>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</si>
  <si>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</si>
  <si>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</si>
  <si>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</si>
  <si>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</si>
  <si>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</si>
  <si>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</si>
  <si>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</si>
  <si>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</si>
  <si>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</si>
  <si>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</si>
  <si>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</si>
  <si>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</si>
  <si>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</si>
  <si>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</si>
  <si>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</si>
  <si>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</si>
  <si>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</si>
  <si>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</si>
  <si>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</si>
  <si>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</si>
  <si>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</si>
  <si>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</si>
  <si>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</si>
  <si>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</si>
  <si>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</si>
  <si>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</si>
  <si>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</si>
  <si>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</si>
  <si>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</si>
  <si>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</si>
  <si>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</si>
  <si>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</si>
  <si>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</si>
  <si>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</si>
  <si>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</si>
  <si>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</si>
  <si>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</si>
  <si>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</si>
  <si>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</si>
  <si>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</si>
  <si>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</si>
  <si>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</si>
  <si>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</si>
  <si>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</si>
  <si>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</si>
  <si>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</si>
  <si>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</si>
  <si>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</si>
  <si>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</si>
  <si>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</si>
  <si>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</si>
  <si>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</si>
  <si>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</si>
  <si>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</si>
  <si>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</si>
  <si>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</si>
  <si>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</si>
  <si>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</si>
  <si>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</si>
  <si>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</si>
  <si>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</si>
  <si>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</si>
  <si>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</si>
  <si>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</si>
  <si>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</si>
  <si>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</si>
  <si>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</si>
  <si>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</si>
  <si>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</si>
  <si>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</si>
  <si>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</si>
  <si>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</si>
  <si>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</si>
  <si>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</si>
  <si>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</si>
  <si>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</si>
  <si>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</si>
  <si>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</si>
  <si>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</si>
  <si>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</si>
  <si>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</si>
  <si>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</si>
  <si>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</si>
  <si>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</si>
  <si>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</si>
  <si>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</si>
  <si>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</si>
  <si>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</si>
  <si>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</si>
  <si>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</si>
  <si>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</si>
  <si>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</si>
  <si>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</si>
  <si>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</si>
  <si>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</si>
  <si>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</si>
  <si>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</si>
  <si>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</si>
  <si>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</si>
  <si>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</si>
  <si>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</si>
  <si>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</si>
  <si>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</si>
  <si>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</si>
  <si>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</si>
  <si>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</si>
  <si>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</si>
  <si>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</si>
  <si>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</si>
  <si>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</si>
  <si>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</si>
  <si>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</si>
  <si>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</si>
  <si>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</si>
  <si>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</si>
  <si>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</si>
  <si>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</si>
  <si>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</si>
  <si>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</si>
  <si>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</si>
  <si>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</si>
  <si>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</si>
  <si>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</si>
  <si>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</si>
  <si>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</si>
  <si>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</si>
  <si>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</si>
  <si>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</si>
  <si>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</si>
  <si>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</si>
  <si>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</si>
  <si>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</si>
  <si>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</si>
  <si>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022</t>
  </si>
  <si>
    <t>06/30/2017</t>
  </si>
  <si>
    <t>Lourdes Medical Center</t>
  </si>
  <si>
    <t>520 North 4th Avenue</t>
  </si>
  <si>
    <t>Pasco, WA 99301</t>
  </si>
  <si>
    <t>Franklin</t>
  </si>
  <si>
    <t>John Serle</t>
  </si>
  <si>
    <t>Frank Becker</t>
  </si>
  <si>
    <t>Bart Gallant</t>
  </si>
  <si>
    <t>(509) 547-7704</t>
  </si>
  <si>
    <t>(509) 542-3070</t>
  </si>
  <si>
    <t>X</t>
  </si>
  <si>
    <t>2016</t>
  </si>
  <si>
    <t>Rob Monical</t>
  </si>
  <si>
    <t>Charlie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</si>
</sst>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3" fontId="9" fillId="0" borderId="1" xfId="1" quotePrefix="1" applyFont="1" applyFill="1" applyBorder="1" applyProtection="1">
      <protection locked="0"/>
    </xf>
    <xf numFmtId="43" fontId="9" fillId="0" borderId="1" xfId="1" quotePrefix="1" applyFont="1" applyBorder="1" applyProtection="1">
      <protection locked="0"/>
    </xf>
    <xf numFmtId="43" fontId="9" fillId="4" borderId="14" xfId="1" applyFont="1" applyFill="1" applyBorder="1" applyProtection="1">
      <protection locked="0"/>
    </xf>
    <xf numFmtId="43" fontId="9" fillId="4" borderId="14" xfId="1" quotePrefix="1" applyFont="1" applyFill="1" applyBorder="1" applyProtection="1">
      <protection locked="0"/>
    </xf>
    <xf numFmtId="43" fontId="9" fillId="4" borderId="1" xfId="1" quotePrefix="1" applyFont="1" applyFill="1" applyBorder="1" applyAlignment="1" applyProtection="1">
      <alignment horizontal="left"/>
      <protection locked="0"/>
    </xf>
    <xf numFmtId="43" fontId="9" fillId="4" borderId="1" xfId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9488382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1151946</v>
      </c>
      <c r="F48" s="195">
        <f>ROUND(((B48/CE61)*F61),0)</f>
        <v>0</v>
      </c>
      <c r="G48" s="195">
        <f>ROUND(((B48/CE61)*G61),0)</f>
        <v>399316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364570</v>
      </c>
      <c r="O48" s="195">
        <f>ROUND(((B48/CE61)*O61),0)</f>
        <v>0</v>
      </c>
      <c r="P48" s="195">
        <f>ROUND(((B48/CE61)*P61),0)</f>
        <v>657217</v>
      </c>
      <c r="Q48" s="195">
        <f>ROUND(((B48/CE61)*Q61),0)</f>
        <v>234282</v>
      </c>
      <c r="R48" s="195">
        <f>ROUND(((B48/CE61)*R61),0)</f>
        <v>0</v>
      </c>
      <c r="S48" s="195">
        <f>ROUND(((B48/CE61)*S61),0)</f>
        <v>55258</v>
      </c>
      <c r="T48" s="195">
        <f>ROUND(((B48/CE61)*T61),0)</f>
        <v>42837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71264</v>
      </c>
      <c r="X48" s="195">
        <f>ROUND(((B48/CE61)*X61),0)</f>
        <v>41730</v>
      </c>
      <c r="Y48" s="195">
        <f>ROUND(((B48/CE61)*Y61),0)</f>
        <v>547870</v>
      </c>
      <c r="Z48" s="195">
        <f>ROUND(((B48/CE61)*Z61),0)</f>
        <v>0</v>
      </c>
      <c r="AA48" s="195">
        <f>ROUND(((B48/CE61)*AA61),0)</f>
        <v>56509</v>
      </c>
      <c r="AB48" s="195">
        <f>ROUND(((B48/CE61)*AB61),0)</f>
        <v>400723</v>
      </c>
      <c r="AC48" s="195">
        <f>ROUND(((B48/CE61)*AC61),0)</f>
        <v>179921</v>
      </c>
      <c r="AD48" s="195">
        <f>ROUND(((B48/CE61)*AD61),0)</f>
        <v>0</v>
      </c>
      <c r="AE48" s="195">
        <f>ROUND(((B48/CE61)*AE61),0)</f>
        <v>406782</v>
      </c>
      <c r="AF48" s="195">
        <f>ROUND(((B48/CE61)*AF61),0)</f>
        <v>0</v>
      </c>
      <c r="AG48" s="195">
        <f>ROUND(((B48/CE61)*AG61),0)</f>
        <v>795996</v>
      </c>
      <c r="AH48" s="195">
        <f>ROUND(((B48/CE61)*AH61),0)</f>
        <v>0</v>
      </c>
      <c r="AI48" s="195">
        <f>ROUND(((B48/CE61)*AI61),0)</f>
        <v>293319</v>
      </c>
      <c r="AJ48" s="195">
        <f>ROUND(((B48/CE61)*AJ61),0)</f>
        <v>30642</v>
      </c>
      <c r="AK48" s="195">
        <f>ROUND(((B48/CE61)*AK61),0)</f>
        <v>166973</v>
      </c>
      <c r="AL48" s="195">
        <f>ROUND(((B48/CE61)*AL61),0)</f>
        <v>119605</v>
      </c>
      <c r="AM48" s="195">
        <f>ROUND(((B48/CE61)*AM61),0)</f>
        <v>12564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891562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90116</v>
      </c>
      <c r="BE48" s="195">
        <f>ROUND(((B48/CE61)*BE61),0)</f>
        <v>183514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180833</v>
      </c>
      <c r="BK48" s="195">
        <f>ROUND(((B48/CE61)*BK61),0)</f>
        <v>460488</v>
      </c>
      <c r="BL48" s="195">
        <f>ROUND(((B48/CE61)*BL61),0)</f>
        <v>285459</v>
      </c>
      <c r="BM48" s="195">
        <f>ROUND(((B48/CE61)*BM61),0)</f>
        <v>0</v>
      </c>
      <c r="BN48" s="195">
        <f>ROUND(((B48/CE61)*BN61),0)</f>
        <v>704477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344465</v>
      </c>
      <c r="BW48" s="195">
        <f>ROUND(((B48/CE61)*BW61),0)</f>
        <v>33219</v>
      </c>
      <c r="BX48" s="195">
        <f>ROUND(((B48/CE61)*BX61),0)</f>
        <v>0</v>
      </c>
      <c r="BY48" s="195">
        <f>ROUND(((B48/CE61)*BY61),0)</f>
        <v>233000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51926</v>
      </c>
      <c r="CD48" s="195"/>
      <c r="CE48" s="195">
        <f>SUM(C48:CD48)</f>
        <v>9488383</v>
      </c>
    </row>
    <row r="49" spans="1:84" ht="12.6" customHeight="1" x14ac:dyDescent="0.25">
      <c r="A49" s="175" t="s">
        <v>206</v>
      </c>
      <c r="B49" s="195">
        <f>B47+B48</f>
        <v>9488382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0</v>
      </c>
      <c r="D51" s="184">
        <v>0</v>
      </c>
      <c r="E51" s="184">
        <v>32270.87</v>
      </c>
      <c r="F51" s="184">
        <v>0</v>
      </c>
      <c r="G51" s="184">
        <v>5186.83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605.52</v>
      </c>
      <c r="O51" s="184">
        <v>0</v>
      </c>
      <c r="P51" s="184">
        <v>712308.27</v>
      </c>
      <c r="Q51" s="184">
        <v>934.99</v>
      </c>
      <c r="R51" s="184">
        <v>6160.39</v>
      </c>
      <c r="S51" s="184">
        <v>0</v>
      </c>
      <c r="T51" s="184">
        <v>0</v>
      </c>
      <c r="U51" s="184">
        <v>2512.9500000000003</v>
      </c>
      <c r="V51" s="184">
        <v>0</v>
      </c>
      <c r="W51" s="184">
        <v>84039.8</v>
      </c>
      <c r="X51" s="184">
        <v>0</v>
      </c>
      <c r="Y51" s="184">
        <v>258429.03</v>
      </c>
      <c r="Z51" s="184">
        <v>0</v>
      </c>
      <c r="AA51" s="184">
        <v>3505.35</v>
      </c>
      <c r="AB51" s="184">
        <v>65044.21</v>
      </c>
      <c r="AC51" s="184">
        <v>13676.720000000001</v>
      </c>
      <c r="AD51" s="184">
        <v>0</v>
      </c>
      <c r="AE51" s="184">
        <v>655</v>
      </c>
      <c r="AF51" s="184">
        <v>0</v>
      </c>
      <c r="AG51" s="184">
        <v>126231.95999999999</v>
      </c>
      <c r="AH51" s="184">
        <v>0</v>
      </c>
      <c r="AI51" s="184">
        <v>211350.68</v>
      </c>
      <c r="AJ51" s="184">
        <v>2901.66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9118.32</v>
      </c>
      <c r="AW51" s="184">
        <v>0</v>
      </c>
      <c r="AX51" s="184">
        <v>0</v>
      </c>
      <c r="AY51" s="184">
        <v>23311.089999999997</v>
      </c>
      <c r="AZ51" s="184">
        <v>0</v>
      </c>
      <c r="BA51" s="184">
        <v>0</v>
      </c>
      <c r="BB51" s="184">
        <v>0</v>
      </c>
      <c r="BC51" s="184">
        <v>0</v>
      </c>
      <c r="BD51" s="184">
        <v>3363.3</v>
      </c>
      <c r="BE51" s="184">
        <v>441442.95000000007</v>
      </c>
      <c r="BF51" s="184">
        <v>2695.06</v>
      </c>
      <c r="BG51" s="184">
        <v>0</v>
      </c>
      <c r="BH51" s="184">
        <v>139489.35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5960.73</v>
      </c>
      <c r="CD51" s="195"/>
      <c r="CE51" s="195">
        <f>SUM(C51:CD51)</f>
        <v>2151195.0300000003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f>4565+114</f>
        <v>4679</v>
      </c>
      <c r="F59" s="184"/>
      <c r="G59" s="184">
        <v>2433</v>
      </c>
      <c r="H59" s="184"/>
      <c r="I59" s="184"/>
      <c r="J59" s="184"/>
      <c r="K59" s="184"/>
      <c r="L59" s="184"/>
      <c r="M59" s="184"/>
      <c r="N59" s="184">
        <v>1845</v>
      </c>
      <c r="O59" s="184"/>
      <c r="P59" s="185">
        <v>342239</v>
      </c>
      <c r="Q59" s="185">
        <v>167660</v>
      </c>
      <c r="R59" s="185">
        <v>342239</v>
      </c>
      <c r="S59" s="245"/>
      <c r="T59" s="245"/>
      <c r="U59" s="224">
        <v>101883</v>
      </c>
      <c r="V59" s="185"/>
      <c r="W59" s="185">
        <v>34827.96</v>
      </c>
      <c r="X59" s="185">
        <v>70712.06</v>
      </c>
      <c r="Y59" s="185">
        <v>32472.65</v>
      </c>
      <c r="Z59" s="185"/>
      <c r="AA59" s="185">
        <v>10098.73</v>
      </c>
      <c r="AB59" s="245"/>
      <c r="AC59" s="185"/>
      <c r="AD59" s="185"/>
      <c r="AE59" s="185">
        <v>30129</v>
      </c>
      <c r="AF59" s="185"/>
      <c r="AG59" s="185">
        <v>22114</v>
      </c>
      <c r="AH59" s="185"/>
      <c r="AI59" s="185">
        <v>6594</v>
      </c>
      <c r="AJ59" s="185">
        <v>7683</v>
      </c>
      <c r="AK59" s="185">
        <v>8675</v>
      </c>
      <c r="AL59" s="185">
        <v>3664</v>
      </c>
      <c r="AM59" s="185"/>
      <c r="AN59" s="185"/>
      <c r="AO59" s="185"/>
      <c r="AP59" s="185">
        <v>83310</v>
      </c>
      <c r="AQ59" s="185"/>
      <c r="AR59" s="185"/>
      <c r="AS59" s="185"/>
      <c r="AT59" s="185"/>
      <c r="AU59" s="185"/>
      <c r="AV59" s="245"/>
      <c r="AW59" s="245"/>
      <c r="AX59" s="245"/>
      <c r="AY59" s="185">
        <v>34133</v>
      </c>
      <c r="AZ59" s="185"/>
      <c r="BA59" s="245"/>
      <c r="BB59" s="245"/>
      <c r="BC59" s="245"/>
      <c r="BD59" s="245"/>
      <c r="BE59" s="185">
        <v>159228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0</v>
      </c>
      <c r="D60" s="187">
        <v>0</v>
      </c>
      <c r="E60" s="187">
        <v>60.171894230769233</v>
      </c>
      <c r="F60" s="223">
        <v>0</v>
      </c>
      <c r="G60" s="187">
        <v>20.721798076923076</v>
      </c>
      <c r="H60" s="187">
        <v>0</v>
      </c>
      <c r="I60" s="187">
        <v>0</v>
      </c>
      <c r="J60" s="223">
        <v>3.8461538461538464E-3</v>
      </c>
      <c r="K60" s="187">
        <v>0</v>
      </c>
      <c r="L60" s="187">
        <v>0</v>
      </c>
      <c r="M60" s="187">
        <v>0</v>
      </c>
      <c r="N60" s="187">
        <v>18.454524038461535</v>
      </c>
      <c r="O60" s="187">
        <v>0</v>
      </c>
      <c r="P60" s="221">
        <v>562.93174038461541</v>
      </c>
      <c r="Q60" s="221">
        <v>174.1921201923077</v>
      </c>
      <c r="R60" s="221">
        <v>355.15961538461539</v>
      </c>
      <c r="S60" s="221">
        <v>4.6768653846153851</v>
      </c>
      <c r="T60" s="221">
        <v>1.7432403846153846</v>
      </c>
      <c r="U60" s="221">
        <v>214.86923076923077</v>
      </c>
      <c r="V60" s="221">
        <v>0</v>
      </c>
      <c r="W60" s="221">
        <v>20.702581730769229</v>
      </c>
      <c r="X60" s="221">
        <v>54.256447115384617</v>
      </c>
      <c r="Y60" s="221">
        <v>110.32024038461537</v>
      </c>
      <c r="Z60" s="221">
        <v>0</v>
      </c>
      <c r="AA60" s="221">
        <v>9.4335240384615382</v>
      </c>
      <c r="AB60" s="221">
        <v>358.49593750000003</v>
      </c>
      <c r="AC60" s="221">
        <v>196.8592451923077</v>
      </c>
      <c r="AD60" s="221">
        <v>0</v>
      </c>
      <c r="AE60" s="221">
        <v>61.615158653846159</v>
      </c>
      <c r="AF60" s="221">
        <v>0</v>
      </c>
      <c r="AG60" s="221">
        <v>58.334240384615384</v>
      </c>
      <c r="AH60" s="221">
        <v>0</v>
      </c>
      <c r="AI60" s="221">
        <v>355.64755288461532</v>
      </c>
      <c r="AJ60" s="221">
        <v>3.5278894230769233</v>
      </c>
      <c r="AK60" s="221">
        <v>28.661447115384618</v>
      </c>
      <c r="AL60" s="221">
        <v>10.945197115384616</v>
      </c>
      <c r="AM60" s="221">
        <v>0.91360096153846149</v>
      </c>
      <c r="AN60" s="221">
        <v>0</v>
      </c>
      <c r="AO60" s="221">
        <v>0</v>
      </c>
      <c r="AP60" s="221">
        <v>6.3670913461538472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64.336495192307694</v>
      </c>
      <c r="AW60" s="221">
        <v>0</v>
      </c>
      <c r="AX60" s="221">
        <v>0</v>
      </c>
      <c r="AY60" s="221">
        <v>81.941826923076917</v>
      </c>
      <c r="AZ60" s="221">
        <v>0</v>
      </c>
      <c r="BA60" s="221">
        <v>179.6389423076923</v>
      </c>
      <c r="BB60" s="221">
        <v>0</v>
      </c>
      <c r="BC60" s="221">
        <v>0</v>
      </c>
      <c r="BD60" s="221">
        <v>6.6751153846153839</v>
      </c>
      <c r="BE60" s="221">
        <v>135.79541346153846</v>
      </c>
      <c r="BF60" s="221">
        <v>78.72701923076923</v>
      </c>
      <c r="BG60" s="221">
        <v>0</v>
      </c>
      <c r="BH60" s="221">
        <v>0.17548076923076922</v>
      </c>
      <c r="BI60" s="221">
        <v>0</v>
      </c>
      <c r="BJ60" s="221">
        <v>6.2963028846153852</v>
      </c>
      <c r="BK60" s="221">
        <v>30.933875000000004</v>
      </c>
      <c r="BL60" s="221">
        <v>19.99716826923077</v>
      </c>
      <c r="BM60" s="221">
        <v>0.17548076923076922</v>
      </c>
      <c r="BN60" s="221">
        <v>9.485817307692308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44.32691346153846</v>
      </c>
      <c r="BW60" s="221">
        <v>2.0569567307692305</v>
      </c>
      <c r="BX60" s="221">
        <v>0</v>
      </c>
      <c r="BY60" s="221">
        <v>6.7922211538461541</v>
      </c>
      <c r="BZ60" s="221">
        <v>0</v>
      </c>
      <c r="CA60" s="221">
        <v>0</v>
      </c>
      <c r="CB60" s="221">
        <v>0</v>
      </c>
      <c r="CC60" s="221">
        <v>0.18142788461538462</v>
      </c>
      <c r="CD60" s="246" t="s">
        <v>221</v>
      </c>
      <c r="CE60" s="248">
        <f t="shared" ref="CE60:CE70" si="0">SUM(C60:CD60)</f>
        <v>3356.5414855769232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3462033.7500000009</v>
      </c>
      <c r="F61" s="185">
        <v>0</v>
      </c>
      <c r="G61" s="184">
        <v>1200095.9300000002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1095670.7600000002</v>
      </c>
      <c r="O61" s="184">
        <v>0</v>
      </c>
      <c r="P61" s="185">
        <v>1975186.28</v>
      </c>
      <c r="Q61" s="185">
        <v>704105.64</v>
      </c>
      <c r="R61" s="185">
        <v>0</v>
      </c>
      <c r="S61" s="185">
        <v>166070.03</v>
      </c>
      <c r="T61" s="185">
        <v>128742.56999999999</v>
      </c>
      <c r="U61" s="185">
        <v>0</v>
      </c>
      <c r="V61" s="185">
        <v>0</v>
      </c>
      <c r="W61" s="185">
        <v>214175.57</v>
      </c>
      <c r="X61" s="185">
        <v>125414.16999999998</v>
      </c>
      <c r="Y61" s="185">
        <v>1646556.6800000004</v>
      </c>
      <c r="Z61" s="185">
        <v>0</v>
      </c>
      <c r="AA61" s="185">
        <v>169830.77000000002</v>
      </c>
      <c r="AB61" s="185">
        <v>1204323.1399999999</v>
      </c>
      <c r="AC61" s="185">
        <v>540730.41</v>
      </c>
      <c r="AD61" s="185">
        <v>0</v>
      </c>
      <c r="AE61" s="185">
        <v>1222534.6299999999</v>
      </c>
      <c r="AF61" s="185">
        <v>0</v>
      </c>
      <c r="AG61" s="185">
        <v>2392268.54</v>
      </c>
      <c r="AH61" s="185">
        <v>0</v>
      </c>
      <c r="AI61" s="185">
        <v>881535.53</v>
      </c>
      <c r="AJ61" s="185">
        <v>92090.010000000009</v>
      </c>
      <c r="AK61" s="185">
        <v>501818.17999999993</v>
      </c>
      <c r="AL61" s="185">
        <v>359459.24</v>
      </c>
      <c r="AM61" s="185">
        <v>37758.15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2679482.560000001</v>
      </c>
      <c r="AW61" s="185">
        <v>0</v>
      </c>
      <c r="AX61" s="185">
        <v>0</v>
      </c>
      <c r="AY61" s="185">
        <v>0</v>
      </c>
      <c r="AZ61" s="185">
        <v>0</v>
      </c>
      <c r="BA61" s="185">
        <v>0</v>
      </c>
      <c r="BB61" s="185">
        <v>0</v>
      </c>
      <c r="BC61" s="185">
        <v>0</v>
      </c>
      <c r="BD61" s="185">
        <v>270831.53999999998</v>
      </c>
      <c r="BE61" s="185">
        <v>551530.20000000007</v>
      </c>
      <c r="BF61" s="185">
        <v>0</v>
      </c>
      <c r="BG61" s="185">
        <v>0</v>
      </c>
      <c r="BH61" s="185">
        <v>0</v>
      </c>
      <c r="BI61" s="185">
        <v>0</v>
      </c>
      <c r="BJ61" s="185">
        <v>543472.32000000007</v>
      </c>
      <c r="BK61" s="185">
        <v>1383939.68</v>
      </c>
      <c r="BL61" s="185">
        <v>857911.16</v>
      </c>
      <c r="BM61" s="185">
        <v>0</v>
      </c>
      <c r="BN61" s="185">
        <v>2117221.6599999997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1035249.0199999998</v>
      </c>
      <c r="BW61" s="185">
        <v>99835.099999999991</v>
      </c>
      <c r="BX61" s="185">
        <v>0</v>
      </c>
      <c r="BY61" s="185">
        <v>700254</v>
      </c>
      <c r="BZ61" s="185">
        <v>0</v>
      </c>
      <c r="CA61" s="185">
        <v>0</v>
      </c>
      <c r="CB61" s="185">
        <v>0</v>
      </c>
      <c r="CC61" s="185">
        <v>156057.57</v>
      </c>
      <c r="CD61" s="246" t="s">
        <v>221</v>
      </c>
      <c r="CE61" s="195">
        <f t="shared" si="0"/>
        <v>28516184.790000003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1151946</v>
      </c>
      <c r="F62" s="195">
        <f t="shared" si="1"/>
        <v>0</v>
      </c>
      <c r="G62" s="195">
        <f t="shared" si="1"/>
        <v>399316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364570</v>
      </c>
      <c r="O62" s="195">
        <f t="shared" si="1"/>
        <v>0</v>
      </c>
      <c r="P62" s="195">
        <f t="shared" si="1"/>
        <v>657217</v>
      </c>
      <c r="Q62" s="195">
        <f t="shared" si="1"/>
        <v>234282</v>
      </c>
      <c r="R62" s="195">
        <f t="shared" si="1"/>
        <v>0</v>
      </c>
      <c r="S62" s="195">
        <f t="shared" si="1"/>
        <v>55258</v>
      </c>
      <c r="T62" s="195">
        <f t="shared" si="1"/>
        <v>42837</v>
      </c>
      <c r="U62" s="195">
        <f t="shared" si="1"/>
        <v>0</v>
      </c>
      <c r="V62" s="195">
        <f t="shared" si="1"/>
        <v>0</v>
      </c>
      <c r="W62" s="195">
        <f t="shared" si="1"/>
        <v>71264</v>
      </c>
      <c r="X62" s="195">
        <f t="shared" si="1"/>
        <v>41730</v>
      </c>
      <c r="Y62" s="195">
        <f t="shared" si="1"/>
        <v>547870</v>
      </c>
      <c r="Z62" s="195">
        <f t="shared" si="1"/>
        <v>0</v>
      </c>
      <c r="AA62" s="195">
        <f t="shared" si="1"/>
        <v>56509</v>
      </c>
      <c r="AB62" s="195">
        <f t="shared" si="1"/>
        <v>400723</v>
      </c>
      <c r="AC62" s="195">
        <f t="shared" si="1"/>
        <v>179921</v>
      </c>
      <c r="AD62" s="195">
        <f t="shared" si="1"/>
        <v>0</v>
      </c>
      <c r="AE62" s="195">
        <f t="shared" si="1"/>
        <v>406782</v>
      </c>
      <c r="AF62" s="195">
        <f t="shared" si="1"/>
        <v>0</v>
      </c>
      <c r="AG62" s="195">
        <f t="shared" si="1"/>
        <v>795996</v>
      </c>
      <c r="AH62" s="195">
        <f t="shared" si="1"/>
        <v>0</v>
      </c>
      <c r="AI62" s="195">
        <f t="shared" si="1"/>
        <v>293319</v>
      </c>
      <c r="AJ62" s="195">
        <f t="shared" si="1"/>
        <v>30642</v>
      </c>
      <c r="AK62" s="195">
        <f t="shared" si="1"/>
        <v>166973</v>
      </c>
      <c r="AL62" s="195">
        <f t="shared" si="1"/>
        <v>119605</v>
      </c>
      <c r="AM62" s="195">
        <f t="shared" si="1"/>
        <v>12564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891562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90116</v>
      </c>
      <c r="BE62" s="195">
        <f t="shared" si="1"/>
        <v>183514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180833</v>
      </c>
      <c r="BK62" s="195">
        <f t="shared" si="1"/>
        <v>460488</v>
      </c>
      <c r="BL62" s="195">
        <f t="shared" si="1"/>
        <v>285459</v>
      </c>
      <c r="BM62" s="195">
        <f t="shared" si="1"/>
        <v>0</v>
      </c>
      <c r="BN62" s="195">
        <f t="shared" si="1"/>
        <v>704477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344465</v>
      </c>
      <c r="BW62" s="195">
        <f t="shared" si="2"/>
        <v>33219</v>
      </c>
      <c r="BX62" s="195">
        <f t="shared" si="2"/>
        <v>0</v>
      </c>
      <c r="BY62" s="195">
        <f t="shared" si="2"/>
        <v>233000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51926</v>
      </c>
      <c r="CD62" s="246" t="s">
        <v>221</v>
      </c>
      <c r="CE62" s="195">
        <f t="shared" si="0"/>
        <v>9488383</v>
      </c>
      <c r="CF62" s="249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82340.740000000005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3138</v>
      </c>
      <c r="Q63" s="185">
        <v>0</v>
      </c>
      <c r="R63" s="185">
        <v>1826571.5999999999</v>
      </c>
      <c r="S63" s="185">
        <v>0</v>
      </c>
      <c r="T63" s="185">
        <v>0</v>
      </c>
      <c r="U63" s="185">
        <v>128916.36</v>
      </c>
      <c r="V63" s="185">
        <v>0</v>
      </c>
      <c r="W63" s="185">
        <v>0</v>
      </c>
      <c r="X63" s="185">
        <v>0</v>
      </c>
      <c r="Y63" s="185">
        <v>69039</v>
      </c>
      <c r="Z63" s="185">
        <v>0</v>
      </c>
      <c r="AA63" s="185">
        <v>18075</v>
      </c>
      <c r="AB63" s="185">
        <v>1413.55</v>
      </c>
      <c r="AC63" s="185">
        <v>39990</v>
      </c>
      <c r="AD63" s="185">
        <v>0</v>
      </c>
      <c r="AE63" s="185">
        <v>2436.0100000000002</v>
      </c>
      <c r="AF63" s="185">
        <v>0</v>
      </c>
      <c r="AG63" s="185">
        <v>3261009.86</v>
      </c>
      <c r="AH63" s="185">
        <v>0</v>
      </c>
      <c r="AI63" s="185">
        <v>0</v>
      </c>
      <c r="AJ63" s="185">
        <v>787840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161767.30000000002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38012.660000000003</v>
      </c>
      <c r="BI63" s="185">
        <v>0</v>
      </c>
      <c r="BJ63" s="185">
        <v>183553.82</v>
      </c>
      <c r="BK63" s="185">
        <v>91716.36</v>
      </c>
      <c r="BL63" s="185">
        <v>0</v>
      </c>
      <c r="BM63" s="185">
        <v>0</v>
      </c>
      <c r="BN63" s="185">
        <v>120524.41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330</v>
      </c>
      <c r="BW63" s="185">
        <v>17877.72</v>
      </c>
      <c r="BX63" s="185">
        <v>0</v>
      </c>
      <c r="BY63" s="185">
        <v>793</v>
      </c>
      <c r="BZ63" s="185">
        <v>0</v>
      </c>
      <c r="CA63" s="185">
        <v>0</v>
      </c>
      <c r="CB63" s="185">
        <v>0</v>
      </c>
      <c r="CC63" s="185">
        <v>146230</v>
      </c>
      <c r="CD63" s="246" t="s">
        <v>221</v>
      </c>
      <c r="CE63" s="195">
        <f t="shared" si="0"/>
        <v>6981575.3899999997</v>
      </c>
      <c r="CF63" s="249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276523.88000000006</v>
      </c>
      <c r="F64" s="185">
        <v>0</v>
      </c>
      <c r="G64" s="184">
        <v>45481.079999999994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107247.76</v>
      </c>
      <c r="O64" s="184">
        <v>0</v>
      </c>
      <c r="P64" s="185">
        <v>12276416.519999998</v>
      </c>
      <c r="Q64" s="185">
        <v>13552.029999999999</v>
      </c>
      <c r="R64" s="185">
        <v>667761.87999999989</v>
      </c>
      <c r="S64" s="185">
        <v>196548.37999999998</v>
      </c>
      <c r="T64" s="185">
        <v>967.94</v>
      </c>
      <c r="U64" s="185">
        <v>523918.69999999995</v>
      </c>
      <c r="V64" s="185">
        <v>0</v>
      </c>
      <c r="W64" s="185">
        <v>9226.8900000000012</v>
      </c>
      <c r="X64" s="185">
        <v>56096.45</v>
      </c>
      <c r="Y64" s="185">
        <v>108419.70000000001</v>
      </c>
      <c r="Z64" s="185">
        <v>0</v>
      </c>
      <c r="AA64" s="185">
        <v>186630.34000000003</v>
      </c>
      <c r="AB64" s="185">
        <v>1634641.25</v>
      </c>
      <c r="AC64" s="185">
        <v>31681.57</v>
      </c>
      <c r="AD64" s="185">
        <v>0</v>
      </c>
      <c r="AE64" s="185">
        <v>50010.199999999983</v>
      </c>
      <c r="AF64" s="185">
        <v>0</v>
      </c>
      <c r="AG64" s="185">
        <v>242799.47999999998</v>
      </c>
      <c r="AH64" s="185">
        <v>0</v>
      </c>
      <c r="AI64" s="185">
        <v>396613.67000000004</v>
      </c>
      <c r="AJ64" s="185">
        <v>18396.780000000006</v>
      </c>
      <c r="AK64" s="185">
        <v>12028.670000000002</v>
      </c>
      <c r="AL64" s="185">
        <v>2733.12</v>
      </c>
      <c r="AM64" s="185">
        <v>311.01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86014.050000000032</v>
      </c>
      <c r="AW64" s="185">
        <v>0</v>
      </c>
      <c r="AX64" s="185">
        <v>3201.2400000000002</v>
      </c>
      <c r="AY64" s="185">
        <v>2819.01</v>
      </c>
      <c r="AZ64" s="185">
        <v>0</v>
      </c>
      <c r="BA64" s="185">
        <v>32997.800000000003</v>
      </c>
      <c r="BB64" s="185">
        <v>0</v>
      </c>
      <c r="BC64" s="185">
        <v>0</v>
      </c>
      <c r="BD64" s="185">
        <v>103838.05999999998</v>
      </c>
      <c r="BE64" s="185">
        <v>59739.969999999994</v>
      </c>
      <c r="BF64" s="185">
        <v>16403.579999999998</v>
      </c>
      <c r="BG64" s="185">
        <v>0</v>
      </c>
      <c r="BH64" s="185">
        <v>31646.53</v>
      </c>
      <c r="BI64" s="185">
        <v>0</v>
      </c>
      <c r="BJ64" s="185">
        <v>-2636.5600000000013</v>
      </c>
      <c r="BK64" s="185">
        <v>45974.25</v>
      </c>
      <c r="BL64" s="185">
        <v>17582.870000000003</v>
      </c>
      <c r="BM64" s="185">
        <v>855.42000000000007</v>
      </c>
      <c r="BN64" s="185">
        <v>18852.650000000001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11508.079999999998</v>
      </c>
      <c r="BW64" s="185">
        <v>5836.14</v>
      </c>
      <c r="BX64" s="185">
        <v>0</v>
      </c>
      <c r="BY64" s="185">
        <v>4895.13</v>
      </c>
      <c r="BZ64" s="185">
        <v>0</v>
      </c>
      <c r="CA64" s="185">
        <v>0</v>
      </c>
      <c r="CB64" s="185">
        <v>0</v>
      </c>
      <c r="CC64" s="185">
        <v>171477.33</v>
      </c>
      <c r="CD64" s="246" t="s">
        <v>221</v>
      </c>
      <c r="CE64" s="195">
        <f t="shared" si="0"/>
        <v>17469012.850000001</v>
      </c>
      <c r="CF64" s="249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169.85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269.95</v>
      </c>
      <c r="Q65" s="185">
        <v>0</v>
      </c>
      <c r="R65" s="185">
        <v>85.52</v>
      </c>
      <c r="S65" s="185">
        <v>0</v>
      </c>
      <c r="T65" s="185">
        <v>0</v>
      </c>
      <c r="U65" s="185">
        <v>6655.96</v>
      </c>
      <c r="V65" s="185">
        <v>0</v>
      </c>
      <c r="W65" s="185">
        <v>0</v>
      </c>
      <c r="X65" s="185">
        <v>0</v>
      </c>
      <c r="Y65" s="185">
        <v>11346.41</v>
      </c>
      <c r="Z65" s="185">
        <v>0</v>
      </c>
      <c r="AA65" s="185">
        <v>0</v>
      </c>
      <c r="AB65" s="185">
        <v>37350.660000000003</v>
      </c>
      <c r="AC65" s="185">
        <v>0</v>
      </c>
      <c r="AD65" s="185">
        <v>0</v>
      </c>
      <c r="AE65" s="185">
        <v>4685.9400000000005</v>
      </c>
      <c r="AF65" s="185">
        <v>0</v>
      </c>
      <c r="AG65" s="185">
        <v>0</v>
      </c>
      <c r="AH65" s="185">
        <v>0</v>
      </c>
      <c r="AI65" s="185">
        <v>0</v>
      </c>
      <c r="AJ65" s="185">
        <v>6868.4299999999994</v>
      </c>
      <c r="AK65" s="185">
        <v>2827.47</v>
      </c>
      <c r="AL65" s="185">
        <v>1020.21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10305.66</v>
      </c>
      <c r="AW65" s="185">
        <v>0</v>
      </c>
      <c r="AX65" s="185">
        <v>0</v>
      </c>
      <c r="AY65" s="185">
        <v>9708.8000000000011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657049.35000000009</v>
      </c>
      <c r="BF65" s="185">
        <v>54024.5</v>
      </c>
      <c r="BG65" s="185">
        <v>0</v>
      </c>
      <c r="BH65" s="185">
        <v>418207.28</v>
      </c>
      <c r="BI65" s="185">
        <v>0</v>
      </c>
      <c r="BJ65" s="185">
        <v>3896.37</v>
      </c>
      <c r="BK65" s="185">
        <v>2844.1000000000004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936.32</v>
      </c>
      <c r="BZ65" s="185">
        <v>0</v>
      </c>
      <c r="CA65" s="185">
        <v>0</v>
      </c>
      <c r="CB65" s="185">
        <v>0</v>
      </c>
      <c r="CC65" s="185">
        <v>10436.459999999999</v>
      </c>
      <c r="CD65" s="246" t="s">
        <v>221</v>
      </c>
      <c r="CE65" s="195">
        <f t="shared" si="0"/>
        <v>1238689.2400000005</v>
      </c>
      <c r="CF65" s="249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127538.44999999998</v>
      </c>
      <c r="F66" s="184">
        <v>0</v>
      </c>
      <c r="G66" s="184">
        <v>44507.75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1400.67</v>
      </c>
      <c r="O66" s="185">
        <v>0</v>
      </c>
      <c r="P66" s="185">
        <v>242727.5</v>
      </c>
      <c r="Q66" s="185">
        <v>0</v>
      </c>
      <c r="R66" s="185">
        <v>0</v>
      </c>
      <c r="S66" s="184">
        <v>0</v>
      </c>
      <c r="T66" s="184">
        <v>0</v>
      </c>
      <c r="U66" s="185">
        <v>1674067.31</v>
      </c>
      <c r="V66" s="185">
        <v>0</v>
      </c>
      <c r="W66" s="185">
        <v>0</v>
      </c>
      <c r="X66" s="185">
        <v>3927.91</v>
      </c>
      <c r="Y66" s="185">
        <v>127799.31000000001</v>
      </c>
      <c r="Z66" s="185">
        <v>0</v>
      </c>
      <c r="AA66" s="185">
        <v>2257.31</v>
      </c>
      <c r="AB66" s="185">
        <v>124405.15999999999</v>
      </c>
      <c r="AC66" s="185">
        <v>76069.900000000009</v>
      </c>
      <c r="AD66" s="185">
        <v>0</v>
      </c>
      <c r="AE66" s="185">
        <v>133687.91999999998</v>
      </c>
      <c r="AF66" s="185">
        <v>0</v>
      </c>
      <c r="AG66" s="185">
        <v>2061.77</v>
      </c>
      <c r="AH66" s="185">
        <v>0</v>
      </c>
      <c r="AI66" s="185">
        <v>1942.13</v>
      </c>
      <c r="AJ66" s="185">
        <v>0</v>
      </c>
      <c r="AK66" s="185">
        <v>11345.15</v>
      </c>
      <c r="AL66" s="185">
        <v>1086.69</v>
      </c>
      <c r="AM66" s="185">
        <v>10.79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296475.50999999995</v>
      </c>
      <c r="AW66" s="185">
        <v>0</v>
      </c>
      <c r="AX66" s="185">
        <v>0</v>
      </c>
      <c r="AY66" s="185">
        <v>1475059.94</v>
      </c>
      <c r="AZ66" s="185">
        <v>0</v>
      </c>
      <c r="BA66" s="185">
        <v>172056.53999999998</v>
      </c>
      <c r="BB66" s="185">
        <v>0</v>
      </c>
      <c r="BC66" s="185">
        <v>0</v>
      </c>
      <c r="BD66" s="185">
        <v>3019.69</v>
      </c>
      <c r="BE66" s="185">
        <v>1342325.06</v>
      </c>
      <c r="BF66" s="185">
        <v>1094310.51</v>
      </c>
      <c r="BG66" s="185">
        <v>0</v>
      </c>
      <c r="BH66" s="185">
        <v>4671059.29</v>
      </c>
      <c r="BI66" s="185">
        <v>0</v>
      </c>
      <c r="BJ66" s="185">
        <v>5640.08</v>
      </c>
      <c r="BK66" s="185">
        <v>265567.08</v>
      </c>
      <c r="BL66" s="185">
        <v>121.77</v>
      </c>
      <c r="BM66" s="185">
        <v>1325.32</v>
      </c>
      <c r="BN66" s="185">
        <v>10791.070000000002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49702.38</v>
      </c>
      <c r="BW66" s="185">
        <v>4280.3900000000003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542.19000000000005</v>
      </c>
      <c r="CD66" s="246" t="s">
        <v>221</v>
      </c>
      <c r="CE66" s="195">
        <f t="shared" si="0"/>
        <v>11967112.540000003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32271</v>
      </c>
      <c r="F67" s="195">
        <f t="shared" si="3"/>
        <v>0</v>
      </c>
      <c r="G67" s="195">
        <f t="shared" si="3"/>
        <v>5187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606</v>
      </c>
      <c r="O67" s="195">
        <f t="shared" si="3"/>
        <v>0</v>
      </c>
      <c r="P67" s="195">
        <f t="shared" si="3"/>
        <v>712308</v>
      </c>
      <c r="Q67" s="195">
        <f t="shared" si="3"/>
        <v>935</v>
      </c>
      <c r="R67" s="195">
        <f t="shared" si="3"/>
        <v>6160</v>
      </c>
      <c r="S67" s="195">
        <f t="shared" si="3"/>
        <v>0</v>
      </c>
      <c r="T67" s="195">
        <f t="shared" si="3"/>
        <v>0</v>
      </c>
      <c r="U67" s="195">
        <f t="shared" si="3"/>
        <v>2513</v>
      </c>
      <c r="V67" s="195">
        <f t="shared" si="3"/>
        <v>0</v>
      </c>
      <c r="W67" s="195">
        <f t="shared" si="3"/>
        <v>84040</v>
      </c>
      <c r="X67" s="195">
        <f t="shared" si="3"/>
        <v>0</v>
      </c>
      <c r="Y67" s="195">
        <f t="shared" si="3"/>
        <v>258429</v>
      </c>
      <c r="Z67" s="195">
        <f t="shared" si="3"/>
        <v>0</v>
      </c>
      <c r="AA67" s="195">
        <f t="shared" si="3"/>
        <v>3505</v>
      </c>
      <c r="AB67" s="195">
        <f t="shared" si="3"/>
        <v>65044</v>
      </c>
      <c r="AC67" s="195">
        <f t="shared" si="3"/>
        <v>13677</v>
      </c>
      <c r="AD67" s="195">
        <f t="shared" si="3"/>
        <v>0</v>
      </c>
      <c r="AE67" s="195">
        <f t="shared" si="3"/>
        <v>655</v>
      </c>
      <c r="AF67" s="195">
        <f t="shared" si="3"/>
        <v>0</v>
      </c>
      <c r="AG67" s="195">
        <f t="shared" si="3"/>
        <v>126232</v>
      </c>
      <c r="AH67" s="195">
        <f t="shared" si="3"/>
        <v>0</v>
      </c>
      <c r="AI67" s="195">
        <f t="shared" si="3"/>
        <v>211351</v>
      </c>
      <c r="AJ67" s="195">
        <f t="shared" si="3"/>
        <v>2902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9118</v>
      </c>
      <c r="AW67" s="195">
        <f t="shared" si="3"/>
        <v>0</v>
      </c>
      <c r="AX67" s="195">
        <f t="shared" si="3"/>
        <v>0</v>
      </c>
      <c r="AY67" s="195">
        <f t="shared" si="3"/>
        <v>23311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3363</v>
      </c>
      <c r="BE67" s="195">
        <f t="shared" si="3"/>
        <v>441443</v>
      </c>
      <c r="BF67" s="195">
        <f t="shared" si="3"/>
        <v>2695</v>
      </c>
      <c r="BG67" s="195">
        <f t="shared" si="3"/>
        <v>0</v>
      </c>
      <c r="BH67" s="195">
        <f t="shared" si="3"/>
        <v>139489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5961</v>
      </c>
      <c r="CD67" s="246" t="s">
        <v>221</v>
      </c>
      <c r="CE67" s="195">
        <f t="shared" si="0"/>
        <v>2151195</v>
      </c>
      <c r="CF67" s="249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15851.2</v>
      </c>
      <c r="F68" s="184">
        <v>0</v>
      </c>
      <c r="G68" s="184">
        <v>2918.4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6026.2</v>
      </c>
      <c r="O68" s="184">
        <v>0</v>
      </c>
      <c r="P68" s="185">
        <v>60550.23</v>
      </c>
      <c r="Q68" s="185">
        <v>0</v>
      </c>
      <c r="R68" s="185">
        <v>0</v>
      </c>
      <c r="S68" s="185">
        <v>0</v>
      </c>
      <c r="T68" s="185">
        <v>0</v>
      </c>
      <c r="U68" s="185">
        <v>10285.42</v>
      </c>
      <c r="V68" s="185">
        <v>0</v>
      </c>
      <c r="W68" s="185">
        <v>215873</v>
      </c>
      <c r="X68" s="185">
        <v>144191.22</v>
      </c>
      <c r="Y68" s="185">
        <v>215466.34</v>
      </c>
      <c r="Z68" s="185">
        <v>0</v>
      </c>
      <c r="AA68" s="185">
        <v>85194.04</v>
      </c>
      <c r="AB68" s="185">
        <v>13377.460000000001</v>
      </c>
      <c r="AC68" s="185">
        <v>6696.64</v>
      </c>
      <c r="AD68" s="185">
        <v>0</v>
      </c>
      <c r="AE68" s="185">
        <v>87246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33340.800000000003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51508.33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1609.83</v>
      </c>
      <c r="BE68" s="185">
        <v>24123.79</v>
      </c>
      <c r="BF68" s="185">
        <v>0</v>
      </c>
      <c r="BG68" s="185">
        <v>21639.859999999997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1439.7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2596</v>
      </c>
      <c r="CD68" s="246" t="s">
        <v>221</v>
      </c>
      <c r="CE68" s="195">
        <f t="shared" si="0"/>
        <v>999934.46</v>
      </c>
      <c r="CF68" s="249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1071211.54</v>
      </c>
      <c r="F69" s="185">
        <v>0</v>
      </c>
      <c r="G69" s="184">
        <v>456000.31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350026.67</v>
      </c>
      <c r="O69" s="184">
        <v>0</v>
      </c>
      <c r="P69" s="185">
        <v>2604474.36</v>
      </c>
      <c r="Q69" s="185">
        <v>178935.12</v>
      </c>
      <c r="R69" s="224">
        <v>239172.83</v>
      </c>
      <c r="S69" s="185">
        <v>47788.55</v>
      </c>
      <c r="T69" s="184">
        <v>18681.539999999997</v>
      </c>
      <c r="U69" s="185">
        <v>373136.48</v>
      </c>
      <c r="V69" s="185">
        <v>0</v>
      </c>
      <c r="W69" s="184">
        <v>80188.63</v>
      </c>
      <c r="X69" s="185">
        <v>124580.06</v>
      </c>
      <c r="Y69" s="185">
        <v>571029.18000000005</v>
      </c>
      <c r="Z69" s="185">
        <v>0</v>
      </c>
      <c r="AA69" s="185">
        <v>119460.39999999998</v>
      </c>
      <c r="AB69" s="185">
        <v>3176473.4099999997</v>
      </c>
      <c r="AC69" s="185">
        <v>156618</v>
      </c>
      <c r="AD69" s="185">
        <v>0</v>
      </c>
      <c r="AE69" s="185">
        <v>374257.33</v>
      </c>
      <c r="AF69" s="185">
        <v>0</v>
      </c>
      <c r="AG69" s="185">
        <v>1110762.2699999998</v>
      </c>
      <c r="AH69" s="185">
        <v>0</v>
      </c>
      <c r="AI69" s="185">
        <v>428618.65</v>
      </c>
      <c r="AJ69" s="185">
        <v>241343.78</v>
      </c>
      <c r="AK69" s="185">
        <v>124329.56999999999</v>
      </c>
      <c r="AL69" s="185">
        <v>99493.17</v>
      </c>
      <c r="AM69" s="185">
        <v>5435.32</v>
      </c>
      <c r="AN69" s="185">
        <v>0</v>
      </c>
      <c r="AO69" s="184">
        <v>0</v>
      </c>
      <c r="AP69" s="185">
        <v>55.69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-2048845.5799999996</v>
      </c>
      <c r="AW69" s="185">
        <v>0</v>
      </c>
      <c r="AX69" s="185">
        <v>45586.18</v>
      </c>
      <c r="AY69" s="185">
        <v>369468.13</v>
      </c>
      <c r="AZ69" s="185">
        <v>0</v>
      </c>
      <c r="BA69" s="185">
        <v>15602.87</v>
      </c>
      <c r="BB69" s="185">
        <v>0</v>
      </c>
      <c r="BC69" s="185">
        <v>0</v>
      </c>
      <c r="BD69" s="185">
        <v>-400829.94</v>
      </c>
      <c r="BE69" s="185">
        <v>726103.45</v>
      </c>
      <c r="BF69" s="185">
        <v>107268.77</v>
      </c>
      <c r="BG69" s="185">
        <v>0</v>
      </c>
      <c r="BH69" s="224"/>
      <c r="BI69" s="185">
        <v>0</v>
      </c>
      <c r="BJ69" s="185">
        <v>-772206.78</v>
      </c>
      <c r="BK69" s="185">
        <v>-2056165.4699999997</v>
      </c>
      <c r="BL69" s="185">
        <v>196795.29</v>
      </c>
      <c r="BM69" s="185">
        <v>-3620.4399999999732</v>
      </c>
      <c r="BN69" s="185">
        <f>-2255631.9+260646</f>
        <v>-1994985.9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468453.92000000004</v>
      </c>
      <c r="BW69" s="185">
        <v>77869.109999999986</v>
      </c>
      <c r="BX69" s="185">
        <v>0</v>
      </c>
      <c r="BY69" s="185">
        <v>107346.56</v>
      </c>
      <c r="BZ69" s="185">
        <v>0</v>
      </c>
      <c r="CA69" s="185">
        <v>0</v>
      </c>
      <c r="CB69" s="185">
        <v>0</v>
      </c>
      <c r="CC69" s="185">
        <v>-1285467.3000000003</v>
      </c>
      <c r="CD69" s="188">
        <v>1753103</v>
      </c>
      <c r="CE69" s="195">
        <f t="shared" si="0"/>
        <v>7257548.7299999986</v>
      </c>
      <c r="CF69" s="249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11558.79</v>
      </c>
      <c r="F70" s="185">
        <v>0</v>
      </c>
      <c r="G70" s="184">
        <v>10061.27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14860.6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533.97</v>
      </c>
      <c r="X70" s="185">
        <v>820.28</v>
      </c>
      <c r="Y70" s="185">
        <v>40834.189999999995</v>
      </c>
      <c r="Z70" s="185">
        <v>0</v>
      </c>
      <c r="AA70" s="185">
        <v>591.72</v>
      </c>
      <c r="AB70" s="185">
        <v>3461928.7600000002</v>
      </c>
      <c r="AC70" s="185">
        <v>1012.64</v>
      </c>
      <c r="AD70" s="185">
        <v>0</v>
      </c>
      <c r="AE70" s="185">
        <v>2404.04</v>
      </c>
      <c r="AF70" s="185">
        <v>0</v>
      </c>
      <c r="AG70" s="185">
        <v>19202.72</v>
      </c>
      <c r="AH70" s="185">
        <v>0</v>
      </c>
      <c r="AI70" s="185">
        <v>2566.2399999999998</v>
      </c>
      <c r="AJ70" s="185">
        <v>1596.76</v>
      </c>
      <c r="AK70" s="185">
        <v>804.7</v>
      </c>
      <c r="AL70" s="185">
        <v>635.26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16119.300000000008</v>
      </c>
      <c r="AW70" s="185">
        <v>0</v>
      </c>
      <c r="AX70" s="185">
        <v>0</v>
      </c>
      <c r="AY70" s="185">
        <v>247264.71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-15493.63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16050</v>
      </c>
      <c r="BX70" s="185">
        <v>0</v>
      </c>
      <c r="BY70" s="185">
        <v>0</v>
      </c>
      <c r="BZ70" s="185">
        <v>0</v>
      </c>
      <c r="CA70" s="185">
        <v>0</v>
      </c>
      <c r="CB70" s="185">
        <v>1293.8599999999999</v>
      </c>
      <c r="CC70" s="185">
        <v>0</v>
      </c>
      <c r="CD70" s="188">
        <v>3385385.09</v>
      </c>
      <c r="CE70" s="195">
        <f t="shared" si="0"/>
        <v>7220031.2699999996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6125986.8800000008</v>
      </c>
      <c r="F71" s="195">
        <f t="shared" si="5"/>
        <v>0</v>
      </c>
      <c r="G71" s="195">
        <f t="shared" si="5"/>
        <v>2225785.94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1925548.06</v>
      </c>
      <c r="O71" s="195">
        <f t="shared" si="5"/>
        <v>0</v>
      </c>
      <c r="P71" s="195">
        <f t="shared" si="5"/>
        <v>18517427.239999995</v>
      </c>
      <c r="Q71" s="195">
        <f t="shared" si="5"/>
        <v>1131809.79</v>
      </c>
      <c r="R71" s="195">
        <f t="shared" si="5"/>
        <v>2739751.8299999996</v>
      </c>
      <c r="S71" s="195">
        <f t="shared" si="5"/>
        <v>465664.95999999996</v>
      </c>
      <c r="T71" s="195">
        <f t="shared" si="5"/>
        <v>191229.05000000002</v>
      </c>
      <c r="U71" s="195">
        <f t="shared" si="5"/>
        <v>2719493.23</v>
      </c>
      <c r="V71" s="195">
        <f t="shared" si="5"/>
        <v>0</v>
      </c>
      <c r="W71" s="195">
        <f t="shared" si="5"/>
        <v>674234.12</v>
      </c>
      <c r="X71" s="195">
        <f t="shared" si="5"/>
        <v>495119.52999999997</v>
      </c>
      <c r="Y71" s="195">
        <f t="shared" si="5"/>
        <v>3515121.4300000011</v>
      </c>
      <c r="Z71" s="195">
        <f t="shared" si="5"/>
        <v>0</v>
      </c>
      <c r="AA71" s="195">
        <f t="shared" si="5"/>
        <v>640870.14</v>
      </c>
      <c r="AB71" s="195">
        <f t="shared" si="5"/>
        <v>3195822.8699999996</v>
      </c>
      <c r="AC71" s="195">
        <f t="shared" si="5"/>
        <v>1044371.88</v>
      </c>
      <c r="AD71" s="195">
        <f t="shared" si="5"/>
        <v>0</v>
      </c>
      <c r="AE71" s="195">
        <f t="shared" si="5"/>
        <v>2279890.9899999998</v>
      </c>
      <c r="AF71" s="195">
        <f t="shared" si="5"/>
        <v>0</v>
      </c>
      <c r="AG71" s="195">
        <f t="shared" si="5"/>
        <v>7911927.2000000002</v>
      </c>
      <c r="AH71" s="195">
        <f t="shared" si="5"/>
        <v>0</v>
      </c>
      <c r="AI71" s="195">
        <f t="shared" si="5"/>
        <v>2210813.7399999998</v>
      </c>
      <c r="AJ71" s="195">
        <f t="shared" ref="AJ71:BO71" si="6">SUM(AJ61:AJ69)-AJ70</f>
        <v>1178486.24</v>
      </c>
      <c r="AK71" s="195">
        <f t="shared" si="6"/>
        <v>851858.14</v>
      </c>
      <c r="AL71" s="195">
        <f t="shared" si="6"/>
        <v>582762.17000000004</v>
      </c>
      <c r="AM71" s="195">
        <f t="shared" si="6"/>
        <v>56079.270000000004</v>
      </c>
      <c r="AN71" s="195">
        <f t="shared" si="6"/>
        <v>0</v>
      </c>
      <c r="AO71" s="195">
        <f t="shared" si="6"/>
        <v>0</v>
      </c>
      <c r="AP71" s="195">
        <f t="shared" si="6"/>
        <v>55.69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2121268.5300000012</v>
      </c>
      <c r="AW71" s="195">
        <f t="shared" si="6"/>
        <v>0</v>
      </c>
      <c r="AX71" s="195">
        <f t="shared" si="6"/>
        <v>48787.42</v>
      </c>
      <c r="AY71" s="195">
        <f t="shared" si="6"/>
        <v>1633102.17</v>
      </c>
      <c r="AZ71" s="195">
        <f t="shared" si="6"/>
        <v>0</v>
      </c>
      <c r="BA71" s="195">
        <f t="shared" si="6"/>
        <v>220657.20999999996</v>
      </c>
      <c r="BB71" s="195">
        <f t="shared" si="6"/>
        <v>0</v>
      </c>
      <c r="BC71" s="195">
        <f t="shared" si="6"/>
        <v>0</v>
      </c>
      <c r="BD71" s="195">
        <f t="shared" si="6"/>
        <v>71948.179999999993</v>
      </c>
      <c r="BE71" s="195">
        <f t="shared" si="6"/>
        <v>3985828.8200000003</v>
      </c>
      <c r="BF71" s="195">
        <f t="shared" si="6"/>
        <v>1274702.3600000001</v>
      </c>
      <c r="BG71" s="195">
        <f t="shared" si="6"/>
        <v>21639.859999999997</v>
      </c>
      <c r="BH71" s="195">
        <f t="shared" si="6"/>
        <v>5298414.76</v>
      </c>
      <c r="BI71" s="195">
        <f t="shared" si="6"/>
        <v>0</v>
      </c>
      <c r="BJ71" s="195">
        <f t="shared" si="6"/>
        <v>158045.88</v>
      </c>
      <c r="BK71" s="195">
        <f t="shared" si="6"/>
        <v>194364.00000000047</v>
      </c>
      <c r="BL71" s="195">
        <f t="shared" si="6"/>
        <v>1357870.0900000003</v>
      </c>
      <c r="BM71" s="195">
        <f t="shared" si="6"/>
        <v>2.6375346351414919E-11</v>
      </c>
      <c r="BN71" s="195">
        <f t="shared" si="6"/>
        <v>976880.88999999966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1909708.4</v>
      </c>
      <c r="BW71" s="195">
        <f t="shared" si="7"/>
        <v>222867.46</v>
      </c>
      <c r="BX71" s="195">
        <f t="shared" si="7"/>
        <v>0</v>
      </c>
      <c r="BY71" s="195">
        <f t="shared" si="7"/>
        <v>1047225.01</v>
      </c>
      <c r="BZ71" s="195">
        <f t="shared" si="7"/>
        <v>0</v>
      </c>
      <c r="CA71" s="195">
        <f t="shared" si="7"/>
        <v>0</v>
      </c>
      <c r="CB71" s="195">
        <f t="shared" si="7"/>
        <v>-1293.8599999999999</v>
      </c>
      <c r="CC71" s="195">
        <f t="shared" si="7"/>
        <v>-740240.75000000035</v>
      </c>
      <c r="CD71" s="242">
        <f>CD69-CD70</f>
        <v>-1632282.0899999999</v>
      </c>
      <c r="CE71" s="195">
        <f>SUM(CE61:CE69)-CE70</f>
        <v>78849604.730000019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13659077.270000001</v>
      </c>
      <c r="F73" s="185">
        <v>0</v>
      </c>
      <c r="G73" s="184">
        <v>5871789.1399999997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4552198.03</v>
      </c>
      <c r="O73" s="184">
        <v>0</v>
      </c>
      <c r="P73" s="185">
        <v>65011392.259999998</v>
      </c>
      <c r="Q73" s="185">
        <v>1443914.7100000002</v>
      </c>
      <c r="R73" s="185">
        <v>2347330.25</v>
      </c>
      <c r="S73" s="185">
        <v>0</v>
      </c>
      <c r="T73" s="185">
        <v>490</v>
      </c>
      <c r="U73" s="185">
        <v>4806456.05</v>
      </c>
      <c r="V73" s="185">
        <v>0</v>
      </c>
      <c r="W73" s="185">
        <v>317508.75</v>
      </c>
      <c r="X73" s="185">
        <v>1045183.75</v>
      </c>
      <c r="Y73" s="185">
        <v>1603181</v>
      </c>
      <c r="Z73" s="185">
        <v>0</v>
      </c>
      <c r="AA73" s="185">
        <v>74285</v>
      </c>
      <c r="AB73" s="185">
        <v>8074248.7000000002</v>
      </c>
      <c r="AC73" s="185">
        <v>3943386.75</v>
      </c>
      <c r="AD73" s="185">
        <v>0</v>
      </c>
      <c r="AE73" s="185">
        <v>3107924.22</v>
      </c>
      <c r="AF73" s="185">
        <v>0</v>
      </c>
      <c r="AG73" s="185">
        <v>1229619.1200000001</v>
      </c>
      <c r="AH73" s="185">
        <v>0</v>
      </c>
      <c r="AI73" s="185">
        <v>224975.5</v>
      </c>
      <c r="AJ73" s="185">
        <v>0</v>
      </c>
      <c r="AK73" s="185">
        <v>1934309.73</v>
      </c>
      <c r="AL73" s="185">
        <v>631739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506.25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119879515.48</v>
      </c>
      <c r="CF73" s="249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3568114.22</v>
      </c>
      <c r="F74" s="185">
        <v>0</v>
      </c>
      <c r="G74" s="184">
        <v>55.13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-1375</v>
      </c>
      <c r="O74" s="184">
        <v>0</v>
      </c>
      <c r="P74" s="185">
        <v>30921212.469999999</v>
      </c>
      <c r="Q74" s="185">
        <v>1689470.4200000002</v>
      </c>
      <c r="R74" s="185">
        <v>4069644.25</v>
      </c>
      <c r="S74" s="185">
        <v>0</v>
      </c>
      <c r="T74" s="185">
        <v>208462.95</v>
      </c>
      <c r="U74" s="185">
        <v>12136178</v>
      </c>
      <c r="V74" s="185">
        <v>0</v>
      </c>
      <c r="W74" s="185">
        <v>3258002.75</v>
      </c>
      <c r="X74" s="185">
        <v>12406028.75</v>
      </c>
      <c r="Y74" s="185">
        <v>10075627.25</v>
      </c>
      <c r="Z74" s="185">
        <v>0</v>
      </c>
      <c r="AA74" s="185">
        <v>2379670.8000000003</v>
      </c>
      <c r="AB74" s="185">
        <v>10425378.120000001</v>
      </c>
      <c r="AC74" s="185">
        <v>3112834.75</v>
      </c>
      <c r="AD74" s="185">
        <v>0</v>
      </c>
      <c r="AE74" s="185">
        <v>5356359.2</v>
      </c>
      <c r="AF74" s="185">
        <v>0</v>
      </c>
      <c r="AG74" s="185">
        <v>35902815.759999998</v>
      </c>
      <c r="AH74" s="185">
        <v>0</v>
      </c>
      <c r="AI74" s="185">
        <v>7037651.6899999995</v>
      </c>
      <c r="AJ74" s="185">
        <v>0</v>
      </c>
      <c r="AK74" s="185">
        <v>2407010.7600000002</v>
      </c>
      <c r="AL74" s="185">
        <v>717162.75</v>
      </c>
      <c r="AM74" s="185">
        <v>109440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5376005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151155750.01999998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17227191.490000002</v>
      </c>
      <c r="F75" s="195">
        <f t="shared" si="9"/>
        <v>0</v>
      </c>
      <c r="G75" s="195">
        <f t="shared" si="9"/>
        <v>5871844.2699999996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4550823.03</v>
      </c>
      <c r="O75" s="195">
        <f t="shared" si="9"/>
        <v>0</v>
      </c>
      <c r="P75" s="195">
        <f t="shared" si="9"/>
        <v>95932604.729999989</v>
      </c>
      <c r="Q75" s="195">
        <f t="shared" si="9"/>
        <v>3133385.1300000004</v>
      </c>
      <c r="R75" s="195">
        <f t="shared" si="9"/>
        <v>6416974.5</v>
      </c>
      <c r="S75" s="195">
        <f t="shared" si="9"/>
        <v>0</v>
      </c>
      <c r="T75" s="195">
        <f t="shared" si="9"/>
        <v>208952.95</v>
      </c>
      <c r="U75" s="195">
        <f t="shared" si="9"/>
        <v>16942634.050000001</v>
      </c>
      <c r="V75" s="195">
        <f t="shared" si="9"/>
        <v>0</v>
      </c>
      <c r="W75" s="195">
        <f t="shared" si="9"/>
        <v>3575511.5</v>
      </c>
      <c r="X75" s="195">
        <f t="shared" si="9"/>
        <v>13451212.5</v>
      </c>
      <c r="Y75" s="195">
        <f t="shared" si="9"/>
        <v>11678808.25</v>
      </c>
      <c r="Z75" s="195">
        <f t="shared" si="9"/>
        <v>0</v>
      </c>
      <c r="AA75" s="195">
        <f t="shared" si="9"/>
        <v>2453955.8000000003</v>
      </c>
      <c r="AB75" s="195">
        <f t="shared" si="9"/>
        <v>18499626.82</v>
      </c>
      <c r="AC75" s="195">
        <f t="shared" si="9"/>
        <v>7056221.5</v>
      </c>
      <c r="AD75" s="195">
        <f t="shared" si="9"/>
        <v>0</v>
      </c>
      <c r="AE75" s="195">
        <f t="shared" si="9"/>
        <v>8464283.4199999999</v>
      </c>
      <c r="AF75" s="195">
        <f t="shared" si="9"/>
        <v>0</v>
      </c>
      <c r="AG75" s="195">
        <f t="shared" si="9"/>
        <v>37132434.879999995</v>
      </c>
      <c r="AH75" s="195">
        <f t="shared" si="9"/>
        <v>0</v>
      </c>
      <c r="AI75" s="195">
        <f t="shared" si="9"/>
        <v>7262627.1899999995</v>
      </c>
      <c r="AJ75" s="195">
        <f t="shared" si="9"/>
        <v>0</v>
      </c>
      <c r="AK75" s="195">
        <f t="shared" si="9"/>
        <v>4341320.49</v>
      </c>
      <c r="AL75" s="195">
        <f t="shared" si="9"/>
        <v>1348901.75</v>
      </c>
      <c r="AM75" s="195">
        <f t="shared" si="9"/>
        <v>109440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5376511.25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271035265.5</v>
      </c>
      <c r="CF75" s="249"/>
    </row>
    <row r="76" spans="1:84" ht="12.6" customHeight="1" x14ac:dyDescent="0.25">
      <c r="A76" s="171" t="s">
        <v>248</v>
      </c>
      <c r="B76" s="175"/>
      <c r="C76" s="184"/>
      <c r="D76" s="184"/>
      <c r="E76" s="185">
        <v>20174</v>
      </c>
      <c r="F76" s="185"/>
      <c r="G76" s="184">
        <v>6931</v>
      </c>
      <c r="H76" s="184"/>
      <c r="I76" s="185"/>
      <c r="J76" s="185">
        <v>840</v>
      </c>
      <c r="K76" s="185"/>
      <c r="L76" s="185"/>
      <c r="M76" s="185"/>
      <c r="N76" s="185"/>
      <c r="O76" s="185">
        <v>1997</v>
      </c>
      <c r="P76" s="185">
        <v>8683</v>
      </c>
      <c r="Q76" s="185">
        <v>796</v>
      </c>
      <c r="R76" s="185">
        <v>363</v>
      </c>
      <c r="S76" s="185">
        <v>5730</v>
      </c>
      <c r="T76" s="185"/>
      <c r="U76" s="185">
        <v>1895</v>
      </c>
      <c r="V76" s="185"/>
      <c r="W76" s="185">
        <v>3812</v>
      </c>
      <c r="X76" s="185"/>
      <c r="Y76" s="185">
        <v>8247</v>
      </c>
      <c r="Z76" s="185"/>
      <c r="AA76" s="185">
        <v>1314</v>
      </c>
      <c r="AB76" s="185">
        <v>1361</v>
      </c>
      <c r="AC76" s="185">
        <v>587</v>
      </c>
      <c r="AD76" s="185"/>
      <c r="AE76" s="185">
        <v>2188</v>
      </c>
      <c r="AF76" s="185"/>
      <c r="AG76" s="185">
        <v>4928</v>
      </c>
      <c r="AH76" s="185"/>
      <c r="AI76" s="185">
        <v>8953</v>
      </c>
      <c r="AJ76" s="185">
        <v>3317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519</v>
      </c>
      <c r="AW76" s="185"/>
      <c r="AX76" s="185"/>
      <c r="AY76" s="185">
        <v>3979</v>
      </c>
      <c r="AZ76" s="185"/>
      <c r="BA76" s="185">
        <v>1723</v>
      </c>
      <c r="BB76" s="185"/>
      <c r="BC76" s="185"/>
      <c r="BD76" s="185">
        <v>1068</v>
      </c>
      <c r="BE76" s="185">
        <v>21550</v>
      </c>
      <c r="BF76" s="185">
        <v>554</v>
      </c>
      <c r="BG76" s="185">
        <v>729</v>
      </c>
      <c r="BH76" s="185">
        <v>1658</v>
      </c>
      <c r="BI76" s="185"/>
      <c r="BJ76" s="185"/>
      <c r="BK76" s="185"/>
      <c r="BL76" s="185">
        <v>1112</v>
      </c>
      <c r="BM76" s="185"/>
      <c r="BN76" s="185">
        <v>35783</v>
      </c>
      <c r="BO76" s="185"/>
      <c r="BP76" s="185"/>
      <c r="BQ76" s="185"/>
      <c r="BR76" s="185">
        <v>2111</v>
      </c>
      <c r="BS76" s="185"/>
      <c r="BT76" s="185">
        <v>1691</v>
      </c>
      <c r="BU76" s="185"/>
      <c r="BV76" s="185">
        <v>4177</v>
      </c>
      <c r="BW76" s="185"/>
      <c r="BX76" s="185"/>
      <c r="BY76" s="185">
        <v>458</v>
      </c>
      <c r="BZ76" s="185"/>
      <c r="CA76" s="185"/>
      <c r="CB76" s="185"/>
      <c r="CC76" s="185"/>
      <c r="CD76" s="246" t="s">
        <v>221</v>
      </c>
      <c r="CE76" s="195">
        <f t="shared" si="8"/>
        <v>159228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>
        <v>34133</v>
      </c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34133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>
        <v>40407.15</v>
      </c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40407.15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>
        <v>373651</v>
      </c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373651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46.3</v>
      </c>
      <c r="F80" s="187"/>
      <c r="G80" s="187">
        <v>15.95</v>
      </c>
      <c r="H80" s="187"/>
      <c r="I80" s="187"/>
      <c r="J80" s="187"/>
      <c r="K80" s="187"/>
      <c r="L80" s="187"/>
      <c r="M80" s="187"/>
      <c r="N80" s="187">
        <v>16.87</v>
      </c>
      <c r="O80" s="187"/>
      <c r="P80" s="187">
        <v>19.170000000000002</v>
      </c>
      <c r="Q80" s="187">
        <v>11.99</v>
      </c>
      <c r="R80" s="187"/>
      <c r="S80" s="187"/>
      <c r="T80" s="187">
        <v>0.78</v>
      </c>
      <c r="U80" s="187"/>
      <c r="V80" s="187"/>
      <c r="W80" s="187"/>
      <c r="X80" s="187"/>
      <c r="Y80" s="187">
        <v>0.01</v>
      </c>
      <c r="Z80" s="187"/>
      <c r="AA80" s="187">
        <v>4.0000000000000001E-3</v>
      </c>
      <c r="AB80" s="187"/>
      <c r="AC80" s="187"/>
      <c r="AD80" s="187"/>
      <c r="AE80" s="187"/>
      <c r="AF80" s="187"/>
      <c r="AG80" s="187">
        <f>38.66+0.05</f>
        <v>38.709999999999994</v>
      </c>
      <c r="AH80" s="187"/>
      <c r="AI80" s="187">
        <v>10.32</v>
      </c>
      <c r="AJ80" s="187"/>
      <c r="AK80" s="187"/>
      <c r="AL80" s="187"/>
      <c r="AM80" s="187"/>
      <c r="AN80" s="187"/>
      <c r="AO80" s="187"/>
      <c r="AP80" s="187">
        <v>0.17799999999999999</v>
      </c>
      <c r="AQ80" s="187"/>
      <c r="AR80" s="187"/>
      <c r="AS80" s="187"/>
      <c r="AT80" s="187"/>
      <c r="AU80" s="187"/>
      <c r="AV80" s="187">
        <f>1.91</f>
        <v>1.91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162.19199999999998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1266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1275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1276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 t="s">
        <v>1277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2384</v>
      </c>
      <c r="D111" s="174">
        <v>8957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35</v>
      </c>
    </row>
    <row r="128" spans="1:5" ht="12.6" customHeight="1" x14ac:dyDescent="0.25">
      <c r="A128" s="173" t="s">
        <v>292</v>
      </c>
      <c r="B128" s="172" t="s">
        <v>256</v>
      </c>
      <c r="C128" s="189">
        <v>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1380+70</f>
        <v>1450</v>
      </c>
      <c r="C138" s="189">
        <f>30+222</f>
        <v>252</v>
      </c>
      <c r="D138" s="174">
        <f>2384-1702</f>
        <v>682</v>
      </c>
      <c r="E138" s="175">
        <f>SUM(B138:D138)</f>
        <v>2384</v>
      </c>
    </row>
    <row r="139" spans="1:6" ht="12.6" customHeight="1" x14ac:dyDescent="0.25">
      <c r="A139" s="173" t="s">
        <v>215</v>
      </c>
      <c r="B139" s="174">
        <f>5652+248</f>
        <v>5900</v>
      </c>
      <c r="C139" s="189">
        <f>174+879</f>
        <v>1053</v>
      </c>
      <c r="D139" s="174">
        <f>8957-6953</f>
        <v>2004</v>
      </c>
      <c r="E139" s="175">
        <f>SUM(B139:D139)</f>
        <v>8957</v>
      </c>
    </row>
    <row r="140" spans="1:6" ht="12.6" customHeight="1" x14ac:dyDescent="0.25">
      <c r="A140" s="173" t="s">
        <v>298</v>
      </c>
      <c r="B140" s="174">
        <v>6307</v>
      </c>
      <c r="C140" s="174">
        <v>6478</v>
      </c>
      <c r="D140" s="174">
        <f>23798-C140-B140</f>
        <v>11013</v>
      </c>
      <c r="E140" s="175">
        <f>SUM(B140:D140)</f>
        <v>23798</v>
      </c>
    </row>
    <row r="141" spans="1:6" ht="12.6" customHeight="1" x14ac:dyDescent="0.25">
      <c r="A141" s="173" t="s">
        <v>245</v>
      </c>
      <c r="B141" s="174">
        <v>70925600</v>
      </c>
      <c r="C141" s="189">
        <v>9505467</v>
      </c>
      <c r="D141" s="174">
        <f>119879515-C141-B141</f>
        <v>39448448</v>
      </c>
      <c r="E141" s="175">
        <f>SUM(B141:D141)</f>
        <v>119879515</v>
      </c>
      <c r="F141" s="199"/>
    </row>
    <row r="142" spans="1:6" ht="12.6" customHeight="1" x14ac:dyDescent="0.25">
      <c r="A142" s="173" t="s">
        <v>246</v>
      </c>
      <c r="B142" s="174">
        <v>40060612</v>
      </c>
      <c r="C142" s="189">
        <v>41144158</v>
      </c>
      <c r="D142" s="174">
        <f>151155750-C142-B142</f>
        <v>69950980</v>
      </c>
      <c r="E142" s="175">
        <f>SUM(B142:D142)</f>
        <v>151155750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1982303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-219471.07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342084.55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5360376.55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-5416.48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1342502.16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686003.49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9488382.1999999993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302996.71999999997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696937.74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999934.46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699919.03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699919.03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155749.6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482230.41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637980.01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415203.68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415203.68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807700</v>
      </c>
      <c r="C195" s="189"/>
      <c r="D195" s="174"/>
      <c r="E195" s="175">
        <f t="shared" ref="E195:E203" si="10">SUM(B195:C195)-D195</f>
        <v>807700</v>
      </c>
    </row>
    <row r="196" spans="1:8" ht="12.6" customHeight="1" x14ac:dyDescent="0.25">
      <c r="A196" s="173" t="s">
        <v>333</v>
      </c>
      <c r="B196" s="174">
        <v>511573.83</v>
      </c>
      <c r="C196" s="189">
        <v>9879.5</v>
      </c>
      <c r="D196" s="174"/>
      <c r="E196" s="175">
        <f t="shared" si="10"/>
        <v>521453.33</v>
      </c>
    </row>
    <row r="197" spans="1:8" ht="12.6" customHeight="1" x14ac:dyDescent="0.25">
      <c r="A197" s="173" t="s">
        <v>334</v>
      </c>
      <c r="B197" s="174">
        <v>14165725.890000001</v>
      </c>
      <c r="C197" s="189"/>
      <c r="D197" s="174"/>
      <c r="E197" s="175">
        <f t="shared" si="10"/>
        <v>14165725.890000001</v>
      </c>
    </row>
    <row r="198" spans="1:8" ht="12.6" customHeight="1" x14ac:dyDescent="0.25">
      <c r="A198" s="173" t="s">
        <v>335</v>
      </c>
      <c r="B198" s="174">
        <v>3685683.94</v>
      </c>
      <c r="C198" s="189">
        <v>1086871.3600000001</v>
      </c>
      <c r="D198" s="174"/>
      <c r="E198" s="175">
        <f t="shared" si="10"/>
        <v>4772555.3</v>
      </c>
    </row>
    <row r="199" spans="1:8" ht="12.6" customHeight="1" x14ac:dyDescent="0.25">
      <c r="A199" s="173" t="s">
        <v>336</v>
      </c>
      <c r="B199" s="174">
        <v>6170505.6699999999</v>
      </c>
      <c r="C199" s="189"/>
      <c r="D199" s="174"/>
      <c r="E199" s="175">
        <f t="shared" si="10"/>
        <v>6170505.6699999999</v>
      </c>
    </row>
    <row r="200" spans="1:8" ht="12.6" customHeight="1" x14ac:dyDescent="0.25">
      <c r="A200" s="173" t="s">
        <v>337</v>
      </c>
      <c r="B200" s="174">
        <v>1955709.7</v>
      </c>
      <c r="C200" s="189">
        <f>864397.26+243092.84</f>
        <v>1107490.1000000001</v>
      </c>
      <c r="D200" s="174"/>
      <c r="E200" s="175">
        <f t="shared" si="10"/>
        <v>3063199.8</v>
      </c>
    </row>
    <row r="201" spans="1:8" ht="12.6" customHeight="1" x14ac:dyDescent="0.25">
      <c r="A201" s="173" t="s">
        <v>338</v>
      </c>
      <c r="B201" s="174">
        <v>614811.98</v>
      </c>
      <c r="C201" s="189"/>
      <c r="D201" s="174"/>
      <c r="E201" s="175">
        <f t="shared" si="10"/>
        <v>614811.98</v>
      </c>
    </row>
    <row r="202" spans="1:8" ht="12.6" customHeight="1" x14ac:dyDescent="0.25">
      <c r="A202" s="173" t="s">
        <v>339</v>
      </c>
      <c r="B202" s="174">
        <v>176175.93</v>
      </c>
      <c r="C202" s="189">
        <v>36690.519999999997</v>
      </c>
      <c r="D202" s="174"/>
      <c r="E202" s="175">
        <f t="shared" si="10"/>
        <v>212866.44999999998</v>
      </c>
    </row>
    <row r="203" spans="1:8" ht="12.6" customHeight="1" x14ac:dyDescent="0.25">
      <c r="A203" s="173" t="s">
        <v>340</v>
      </c>
      <c r="B203" s="174">
        <v>1560183.88</v>
      </c>
      <c r="C203" s="189">
        <f>135196.1+29</f>
        <v>135225.1</v>
      </c>
      <c r="D203" s="174">
        <f>949.5+848924</f>
        <v>849873.5</v>
      </c>
      <c r="E203" s="175">
        <f t="shared" si="10"/>
        <v>845535.48</v>
      </c>
    </row>
    <row r="204" spans="1:8" ht="12.6" customHeight="1" x14ac:dyDescent="0.25">
      <c r="A204" s="173" t="s">
        <v>203</v>
      </c>
      <c r="B204" s="175">
        <f>SUM(B195:B203)</f>
        <v>29648070.819999997</v>
      </c>
      <c r="C204" s="191">
        <f>SUM(C195:C203)</f>
        <v>2376156.58</v>
      </c>
      <c r="D204" s="175">
        <f>SUM(D195:D203)</f>
        <v>849873.5</v>
      </c>
      <c r="E204" s="175">
        <f>SUM(E195:E203)</f>
        <v>31174353.899999999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397327.14</v>
      </c>
      <c r="C209" s="189">
        <v>23664.720000000001</v>
      </c>
      <c r="D209" s="174"/>
      <c r="E209" s="175">
        <f t="shared" ref="E209:E216" si="11">SUM(B209:C209)-D209</f>
        <v>420991.86</v>
      </c>
      <c r="H209" s="256"/>
    </row>
    <row r="210" spans="1:8" ht="12.6" customHeight="1" x14ac:dyDescent="0.25">
      <c r="A210" s="173" t="s">
        <v>334</v>
      </c>
      <c r="B210" s="174">
        <f>2492497.45+3998667.84</f>
        <v>6491165.29</v>
      </c>
      <c r="C210" s="189">
        <f>330609.16+517132.26</f>
        <v>847741.41999999993</v>
      </c>
      <c r="D210" s="174"/>
      <c r="E210" s="175">
        <f t="shared" si="11"/>
        <v>7338906.71</v>
      </c>
      <c r="H210" s="256"/>
    </row>
    <row r="211" spans="1:8" ht="12.6" customHeight="1" x14ac:dyDescent="0.25">
      <c r="A211" s="173" t="s">
        <v>335</v>
      </c>
      <c r="B211" s="174">
        <v>478405.82</v>
      </c>
      <c r="C211" s="189">
        <v>289841.61</v>
      </c>
      <c r="D211" s="174"/>
      <c r="E211" s="175">
        <f t="shared" si="11"/>
        <v>768247.42999999993</v>
      </c>
      <c r="H211" s="256"/>
    </row>
    <row r="212" spans="1:8" ht="12.6" customHeight="1" x14ac:dyDescent="0.25">
      <c r="A212" s="173" t="s">
        <v>336</v>
      </c>
      <c r="B212" s="174">
        <v>4950879.97</v>
      </c>
      <c r="C212" s="189">
        <v>340726.13</v>
      </c>
      <c r="D212" s="174"/>
      <c r="E212" s="175">
        <f t="shared" si="11"/>
        <v>5291606.0999999996</v>
      </c>
      <c r="H212" s="256"/>
    </row>
    <row r="213" spans="1:8" ht="12.6" customHeight="1" x14ac:dyDescent="0.25">
      <c r="A213" s="173" t="s">
        <v>337</v>
      </c>
      <c r="B213" s="174">
        <v>544445.37</v>
      </c>
      <c r="C213" s="189">
        <f>495900.55+3446</f>
        <v>499346.55</v>
      </c>
      <c r="D213" s="174"/>
      <c r="E213" s="175">
        <f t="shared" si="11"/>
        <v>1043791.9199999999</v>
      </c>
      <c r="H213" s="256"/>
    </row>
    <row r="214" spans="1:8" ht="12.6" customHeight="1" x14ac:dyDescent="0.25">
      <c r="A214" s="173" t="s">
        <v>338</v>
      </c>
      <c r="B214" s="174">
        <v>189233.15</v>
      </c>
      <c r="C214" s="189">
        <v>124077.1</v>
      </c>
      <c r="D214" s="174"/>
      <c r="E214" s="175">
        <f t="shared" si="11"/>
        <v>313310.25</v>
      </c>
      <c r="H214" s="256"/>
    </row>
    <row r="215" spans="1:8" ht="12.6" customHeight="1" x14ac:dyDescent="0.25">
      <c r="A215" s="173" t="s">
        <v>339</v>
      </c>
      <c r="B215" s="174">
        <v>104029.8</v>
      </c>
      <c r="C215" s="189">
        <v>29243.5</v>
      </c>
      <c r="D215" s="174"/>
      <c r="E215" s="175">
        <f t="shared" si="11"/>
        <v>133273.29999999999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13155486.539999999</v>
      </c>
      <c r="C217" s="191">
        <f>SUM(C208:C216)</f>
        <v>2154641.0299999998</v>
      </c>
      <c r="D217" s="175">
        <f>SUM(D208:D216)</f>
        <v>0</v>
      </c>
      <c r="E217" s="175">
        <f>SUM(E208:E216)</f>
        <v>15310127.57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5014895.22</v>
      </c>
      <c r="D221" s="172">
        <f>C221</f>
        <v>5014895.22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80489999.829999998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38657935.740000002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36062818.799999997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8875473.5500000007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164086227.92000002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2834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1357202.54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4046789.69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5403992.2300000004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5603624.6799999997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5603624.6799999997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180108740.05000001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585307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47082913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32468593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1979044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79957+226946+28679+339479</f>
        <v>675061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2619297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156469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20629498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807700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521453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14165726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4772555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10943061-4772555</f>
        <v>6170506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3678012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212866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845536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31174354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15310128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15864226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5415157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44289+2841948+499493</f>
        <v>3385730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8800887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45294611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>
        <v>160055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2412485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1664840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1453288+146400</f>
        <v>1599688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2309581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f>23271+10139161</f>
        <v>10162432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72665+3086067</f>
        <v>3158732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21467813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11230544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3847160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15077704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15077704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8749094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45294611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45294611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119879515.48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151155750.02000001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271035265.5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5014895.22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164086227.91999999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5403992.2300000004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5603624.6799999997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180108740.04999998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90926525.450000018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7220031.2699999996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7220031.2699999996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98146556.720000014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189">
        <v>28516184.789999999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9488382.3100000005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6981575.3899999997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17469012.850000001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1238689.24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11967112.539999999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2151195.0299999998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999934.46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699919.03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637980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415203.68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607827.8+474368.316+2742681.32+131619.97+461041.98-3538716.16+4.13+4785040.66+3078.25-162500</f>
        <v>5504446.2659999998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86069635.58600001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12076921.134000003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87732.16-42454.21</f>
        <v>45277.950000000004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12122199.084000003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162500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11959699.084000003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Lourdes Medical Center   H-0     FYE 06/30/2018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2384</v>
      </c>
      <c r="C414" s="194">
        <f>E138</f>
        <v>2384</v>
      </c>
      <c r="D414" s="179"/>
    </row>
    <row r="415" spans="1:5" ht="12.6" customHeight="1" x14ac:dyDescent="0.25">
      <c r="A415" s="179" t="s">
        <v>464</v>
      </c>
      <c r="B415" s="179">
        <f>D111</f>
        <v>8957</v>
      </c>
      <c r="C415" s="179">
        <f>E139</f>
        <v>8957</v>
      </c>
      <c r="D415" s="194">
        <f>SUM(C59:H59)+N59</f>
        <v>8957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28516184.789999999</v>
      </c>
      <c r="C427" s="179">
        <f t="shared" ref="C427:C434" si="13">CE61</f>
        <v>28516184.790000003</v>
      </c>
      <c r="D427" s="179"/>
    </row>
    <row r="428" spans="1:7" ht="12.6" customHeight="1" x14ac:dyDescent="0.25">
      <c r="A428" s="179" t="s">
        <v>3</v>
      </c>
      <c r="B428" s="179">
        <f t="shared" si="12"/>
        <v>9488382.3100000005</v>
      </c>
      <c r="C428" s="179">
        <f t="shared" si="13"/>
        <v>9488383</v>
      </c>
      <c r="D428" s="179">
        <f>D173</f>
        <v>9488382.1999999993</v>
      </c>
    </row>
    <row r="429" spans="1:7" ht="12.6" customHeight="1" x14ac:dyDescent="0.25">
      <c r="A429" s="179" t="s">
        <v>236</v>
      </c>
      <c r="B429" s="179">
        <f t="shared" si="12"/>
        <v>6981575.3899999997</v>
      </c>
      <c r="C429" s="179">
        <f t="shared" si="13"/>
        <v>6981575.3899999997</v>
      </c>
      <c r="D429" s="179"/>
    </row>
    <row r="430" spans="1:7" ht="12.6" customHeight="1" x14ac:dyDescent="0.25">
      <c r="A430" s="179" t="s">
        <v>237</v>
      </c>
      <c r="B430" s="179">
        <f t="shared" si="12"/>
        <v>17469012.850000001</v>
      </c>
      <c r="C430" s="179">
        <f t="shared" si="13"/>
        <v>17469012.850000001</v>
      </c>
      <c r="D430" s="179"/>
    </row>
    <row r="431" spans="1:7" ht="12.6" customHeight="1" x14ac:dyDescent="0.25">
      <c r="A431" s="179" t="s">
        <v>444</v>
      </c>
      <c r="B431" s="179">
        <f t="shared" si="12"/>
        <v>1238689.24</v>
      </c>
      <c r="C431" s="179">
        <f t="shared" si="13"/>
        <v>1238689.2400000005</v>
      </c>
      <c r="D431" s="179"/>
    </row>
    <row r="432" spans="1:7" ht="12.6" customHeight="1" x14ac:dyDescent="0.25">
      <c r="A432" s="179" t="s">
        <v>445</v>
      </c>
      <c r="B432" s="179">
        <f t="shared" si="12"/>
        <v>11967112.539999999</v>
      </c>
      <c r="C432" s="179">
        <f t="shared" si="13"/>
        <v>11967112.540000003</v>
      </c>
      <c r="D432" s="179"/>
    </row>
    <row r="433" spans="1:7" ht="12.6" customHeight="1" x14ac:dyDescent="0.25">
      <c r="A433" s="179" t="s">
        <v>6</v>
      </c>
      <c r="B433" s="179">
        <f t="shared" si="12"/>
        <v>2151195.0299999998</v>
      </c>
      <c r="C433" s="179">
        <f t="shared" si="13"/>
        <v>2151195</v>
      </c>
      <c r="D433" s="179">
        <f>C217</f>
        <v>2154641.0299999998</v>
      </c>
    </row>
    <row r="434" spans="1:7" ht="12.6" customHeight="1" x14ac:dyDescent="0.25">
      <c r="A434" s="179" t="s">
        <v>474</v>
      </c>
      <c r="B434" s="179">
        <f t="shared" si="12"/>
        <v>999934.46</v>
      </c>
      <c r="C434" s="179">
        <f t="shared" si="13"/>
        <v>999934.46</v>
      </c>
      <c r="D434" s="179">
        <f>D177</f>
        <v>999934.46</v>
      </c>
    </row>
    <row r="435" spans="1:7" ht="12.6" customHeight="1" x14ac:dyDescent="0.25">
      <c r="A435" s="179" t="s">
        <v>447</v>
      </c>
      <c r="B435" s="179">
        <f t="shared" si="12"/>
        <v>699919.03</v>
      </c>
      <c r="C435" s="179"/>
      <c r="D435" s="179">
        <f>D181</f>
        <v>699919.03</v>
      </c>
    </row>
    <row r="436" spans="1:7" ht="12.6" customHeight="1" x14ac:dyDescent="0.25">
      <c r="A436" s="179" t="s">
        <v>475</v>
      </c>
      <c r="B436" s="179">
        <f t="shared" si="12"/>
        <v>637980</v>
      </c>
      <c r="C436" s="179"/>
      <c r="D436" s="179">
        <f>D186</f>
        <v>637980.01</v>
      </c>
    </row>
    <row r="437" spans="1:7" ht="12.6" customHeight="1" x14ac:dyDescent="0.25">
      <c r="A437" s="194" t="s">
        <v>449</v>
      </c>
      <c r="B437" s="194">
        <f t="shared" si="12"/>
        <v>415203.68</v>
      </c>
      <c r="C437" s="194"/>
      <c r="D437" s="194">
        <f>D190</f>
        <v>415203.68</v>
      </c>
    </row>
    <row r="438" spans="1:7" ht="12.6" customHeight="1" x14ac:dyDescent="0.25">
      <c r="A438" s="194" t="s">
        <v>476</v>
      </c>
      <c r="B438" s="194">
        <f>C386+C387+C388</f>
        <v>1753102.71</v>
      </c>
      <c r="C438" s="194">
        <f>CD69</f>
        <v>1753103</v>
      </c>
      <c r="D438" s="194">
        <f>D181+D186+D190</f>
        <v>1753102.72</v>
      </c>
    </row>
    <row r="439" spans="1:7" ht="12.6" customHeight="1" x14ac:dyDescent="0.25">
      <c r="A439" s="179" t="s">
        <v>451</v>
      </c>
      <c r="B439" s="194">
        <f>C389</f>
        <v>5504446.2659999998</v>
      </c>
      <c r="C439" s="194">
        <f>SUM(C69:CC69)</f>
        <v>5504445.7299999986</v>
      </c>
      <c r="D439" s="179"/>
    </row>
    <row r="440" spans="1:7" ht="12.6" customHeight="1" x14ac:dyDescent="0.25">
      <c r="A440" s="179" t="s">
        <v>477</v>
      </c>
      <c r="B440" s="194">
        <f>B438+B439</f>
        <v>7257548.9759999998</v>
      </c>
      <c r="C440" s="194">
        <f>CE69</f>
        <v>7257548.7299999986</v>
      </c>
      <c r="D440" s="179"/>
    </row>
    <row r="441" spans="1:7" ht="12.6" customHeight="1" x14ac:dyDescent="0.25">
      <c r="A441" s="179" t="s">
        <v>478</v>
      </c>
      <c r="B441" s="179">
        <f>D390</f>
        <v>86069635.58600001</v>
      </c>
      <c r="C441" s="179">
        <f>SUM(C427:C437)+C440</f>
        <v>86069636.000000015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5014895.22</v>
      </c>
      <c r="C444" s="179">
        <f>C363</f>
        <v>5014895.22</v>
      </c>
      <c r="D444" s="179"/>
    </row>
    <row r="445" spans="1:7" ht="12.6" customHeight="1" x14ac:dyDescent="0.25">
      <c r="A445" s="179" t="s">
        <v>343</v>
      </c>
      <c r="B445" s="179">
        <f>D229</f>
        <v>164086227.92000002</v>
      </c>
      <c r="C445" s="179">
        <f>C364</f>
        <v>164086227.91999999</v>
      </c>
      <c r="D445" s="179"/>
    </row>
    <row r="446" spans="1:7" ht="12.6" customHeight="1" x14ac:dyDescent="0.25">
      <c r="A446" s="179" t="s">
        <v>351</v>
      </c>
      <c r="B446" s="179">
        <f>D236</f>
        <v>5403992.2300000004</v>
      </c>
      <c r="C446" s="179">
        <f>C365</f>
        <v>5403992.2300000004</v>
      </c>
      <c r="D446" s="179"/>
    </row>
    <row r="447" spans="1:7" ht="12.6" customHeight="1" x14ac:dyDescent="0.25">
      <c r="A447" s="179" t="s">
        <v>356</v>
      </c>
      <c r="B447" s="179">
        <f>D240</f>
        <v>5603624.6799999997</v>
      </c>
      <c r="C447" s="179">
        <f>C366</f>
        <v>5603624.6799999997</v>
      </c>
      <c r="D447" s="179"/>
    </row>
    <row r="448" spans="1:7" ht="12.6" customHeight="1" x14ac:dyDescent="0.25">
      <c r="A448" s="179" t="s">
        <v>358</v>
      </c>
      <c r="B448" s="179">
        <f>D242</f>
        <v>180108740.05000001</v>
      </c>
      <c r="C448" s="179">
        <f>D367</f>
        <v>180108740.04999998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2834</v>
      </c>
    </row>
    <row r="454" spans="1:7" ht="12.6" customHeight="1" x14ac:dyDescent="0.25">
      <c r="A454" s="179" t="s">
        <v>168</v>
      </c>
      <c r="B454" s="179">
        <f>C233</f>
        <v>1357202.54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4046789.69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7220031.2699999996</v>
      </c>
      <c r="C458" s="194">
        <f>CE70</f>
        <v>7220031.2699999996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119879515.48</v>
      </c>
      <c r="C463" s="194">
        <f>CE73</f>
        <v>119879515.48</v>
      </c>
      <c r="D463" s="194">
        <f>E141+E147+E153</f>
        <v>119879515</v>
      </c>
    </row>
    <row r="464" spans="1:7" ht="12.6" customHeight="1" x14ac:dyDescent="0.25">
      <c r="A464" s="179" t="s">
        <v>246</v>
      </c>
      <c r="B464" s="194">
        <f>C360</f>
        <v>151155750.02000001</v>
      </c>
      <c r="C464" s="194">
        <f>CE74</f>
        <v>151155750.01999998</v>
      </c>
      <c r="D464" s="194">
        <f>E142+E148+E154</f>
        <v>151155750</v>
      </c>
    </row>
    <row r="465" spans="1:7" ht="12.6" customHeight="1" x14ac:dyDescent="0.25">
      <c r="A465" s="179" t="s">
        <v>247</v>
      </c>
      <c r="B465" s="194">
        <f>D361</f>
        <v>271035265.5</v>
      </c>
      <c r="C465" s="194">
        <f>CE75</f>
        <v>271035265.5</v>
      </c>
      <c r="D465" s="194">
        <f>D463+D464</f>
        <v>271035265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807700</v>
      </c>
      <c r="C468" s="179">
        <f>E195</f>
        <v>807700</v>
      </c>
      <c r="D468" s="179"/>
    </row>
    <row r="469" spans="1:7" ht="12.6" customHeight="1" x14ac:dyDescent="0.25">
      <c r="A469" s="179" t="s">
        <v>333</v>
      </c>
      <c r="B469" s="179">
        <f t="shared" si="14"/>
        <v>521453</v>
      </c>
      <c r="C469" s="179">
        <f>E196</f>
        <v>521453.33</v>
      </c>
      <c r="D469" s="179"/>
    </row>
    <row r="470" spans="1:7" ht="12.6" customHeight="1" x14ac:dyDescent="0.25">
      <c r="A470" s="179" t="s">
        <v>334</v>
      </c>
      <c r="B470" s="179">
        <f t="shared" si="14"/>
        <v>14165726</v>
      </c>
      <c r="C470" s="179">
        <f>E197</f>
        <v>14165725.890000001</v>
      </c>
      <c r="D470" s="179"/>
    </row>
    <row r="471" spans="1:7" ht="12.6" customHeight="1" x14ac:dyDescent="0.25">
      <c r="A471" s="179" t="s">
        <v>494</v>
      </c>
      <c r="B471" s="179">
        <f t="shared" si="14"/>
        <v>4772555</v>
      </c>
      <c r="C471" s="179">
        <f>E198</f>
        <v>4772555.3</v>
      </c>
      <c r="D471" s="179"/>
    </row>
    <row r="472" spans="1:7" ht="12.6" customHeight="1" x14ac:dyDescent="0.25">
      <c r="A472" s="179" t="s">
        <v>377</v>
      </c>
      <c r="B472" s="179">
        <f t="shared" si="14"/>
        <v>6170506</v>
      </c>
      <c r="C472" s="179">
        <f>E199</f>
        <v>6170505.6699999999</v>
      </c>
      <c r="D472" s="179"/>
    </row>
    <row r="473" spans="1:7" ht="12.6" customHeight="1" x14ac:dyDescent="0.25">
      <c r="A473" s="179" t="s">
        <v>495</v>
      </c>
      <c r="B473" s="179">
        <f t="shared" si="14"/>
        <v>3678012</v>
      </c>
      <c r="C473" s="179">
        <f>SUM(E200:E201)</f>
        <v>3678011.78</v>
      </c>
      <c r="D473" s="179"/>
    </row>
    <row r="474" spans="1:7" ht="12.6" customHeight="1" x14ac:dyDescent="0.25">
      <c r="A474" s="179" t="s">
        <v>339</v>
      </c>
      <c r="B474" s="179">
        <f t="shared" si="14"/>
        <v>212866</v>
      </c>
      <c r="C474" s="179">
        <f>E202</f>
        <v>212866.44999999998</v>
      </c>
      <c r="D474" s="179"/>
    </row>
    <row r="475" spans="1:7" ht="12.6" customHeight="1" x14ac:dyDescent="0.25">
      <c r="A475" s="179" t="s">
        <v>340</v>
      </c>
      <c r="B475" s="179">
        <f t="shared" si="14"/>
        <v>845536</v>
      </c>
      <c r="C475" s="179">
        <f>E203</f>
        <v>845535.48</v>
      </c>
      <c r="D475" s="179"/>
    </row>
    <row r="476" spans="1:7" ht="12.6" customHeight="1" x14ac:dyDescent="0.25">
      <c r="A476" s="179" t="s">
        <v>203</v>
      </c>
      <c r="B476" s="179">
        <f>D275</f>
        <v>31174354</v>
      </c>
      <c r="C476" s="179">
        <f>E204</f>
        <v>31174353.899999999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15310128</v>
      </c>
      <c r="C478" s="179">
        <f>E217</f>
        <v>15310127.57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45294611</v>
      </c>
    </row>
    <row r="482" spans="1:12" ht="12.6" customHeight="1" x14ac:dyDescent="0.25">
      <c r="A482" s="180" t="s">
        <v>499</v>
      </c>
      <c r="C482" s="180">
        <f>D339</f>
        <v>45294611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022</v>
      </c>
      <c r="B493" s="258" t="str">
        <f>RIGHT('Prior Year'!C82,4)</f>
        <v>2017</v>
      </c>
      <c r="C493" s="258" t="str">
        <f>RIGHT(C82,4)</f>
        <v>2018</v>
      </c>
      <c r="D493" s="258" t="str">
        <f>RIGHT('Prior Year'!C82,4)</f>
        <v>2017</v>
      </c>
      <c r="E493" s="258" t="str">
        <f>RIGHT(C82,4)</f>
        <v>2018</v>
      </c>
      <c r="F493" s="258" t="str">
        <f>RIGHT('Prior Year'!C82,4)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Year'!C71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5724112.419999999</v>
      </c>
      <c r="C498" s="237">
        <f>E71</f>
        <v>6125986.8800000008</v>
      </c>
      <c r="D498" s="237">
        <f>'Prior Year'!E59</f>
        <v>4565</v>
      </c>
      <c r="E498" s="180">
        <f>E59</f>
        <v>4679</v>
      </c>
      <c r="F498" s="260">
        <f t="shared" si="15"/>
        <v>1253.9129069003284</v>
      </c>
      <c r="G498" s="260">
        <f t="shared" si="15"/>
        <v>1309.2513101089978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2101500.0299999998</v>
      </c>
      <c r="C500" s="237">
        <f>G71</f>
        <v>2225785.94</v>
      </c>
      <c r="D500" s="237">
        <f>'Prior Year'!G59</f>
        <v>2433</v>
      </c>
      <c r="E500" s="180">
        <f>G59</f>
        <v>2433</v>
      </c>
      <c r="F500" s="260">
        <f t="shared" si="15"/>
        <v>863.74847102342778</v>
      </c>
      <c r="G500" s="260">
        <f t="shared" si="15"/>
        <v>914.83187011919438</v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1827811.1</v>
      </c>
      <c r="C507" s="237">
        <f>N71</f>
        <v>1925548.06</v>
      </c>
      <c r="D507" s="237">
        <f>'Prior Year'!N59</f>
        <v>1845</v>
      </c>
      <c r="E507" s="180">
        <f>N59</f>
        <v>1845</v>
      </c>
      <c r="F507" s="260">
        <f t="shared" si="15"/>
        <v>990.68352303523045</v>
      </c>
      <c r="G507" s="260">
        <f t="shared" si="15"/>
        <v>1043.6574850948509</v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0</v>
      </c>
      <c r="C508" s="237">
        <f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16538069.550000001</v>
      </c>
      <c r="C509" s="237">
        <f>P71</f>
        <v>18517427.239999995</v>
      </c>
      <c r="D509" s="237">
        <f>'Prior Year'!P59</f>
        <v>342239</v>
      </c>
      <c r="E509" s="180">
        <f>P59</f>
        <v>342239</v>
      </c>
      <c r="F509" s="260">
        <f t="shared" si="15"/>
        <v>48.323158815915193</v>
      </c>
      <c r="G509" s="260">
        <f t="shared" si="15"/>
        <v>54.106712677397944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1072949.06</v>
      </c>
      <c r="C510" s="237">
        <f>Q71</f>
        <v>1131809.79</v>
      </c>
      <c r="D510" s="237">
        <f>'Prior Year'!Q59</f>
        <v>167660</v>
      </c>
      <c r="E510" s="180">
        <f>Q59</f>
        <v>167660</v>
      </c>
      <c r="F510" s="260">
        <f t="shared" si="15"/>
        <v>6.3995530239770968</v>
      </c>
      <c r="G510" s="260">
        <f t="shared" si="15"/>
        <v>6.7506250149111295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1359664.1199999999</v>
      </c>
      <c r="C511" s="237">
        <f>R71</f>
        <v>2739751.8299999996</v>
      </c>
      <c r="D511" s="237">
        <f>'Prior Year'!R59</f>
        <v>342239</v>
      </c>
      <c r="E511" s="180">
        <f>R59</f>
        <v>342239</v>
      </c>
      <c r="F511" s="260">
        <f t="shared" si="15"/>
        <v>3.9728497336656545</v>
      </c>
      <c r="G511" s="260">
        <f t="shared" si="15"/>
        <v>8.0053758630664529</v>
      </c>
      <c r="H511" s="262">
        <f t="shared" si="16"/>
        <v>1.0150210553471104</v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457842.30000000005</v>
      </c>
      <c r="C512" s="237">
        <f>S71</f>
        <v>465664.95999999996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128836.48</v>
      </c>
      <c r="C513" s="237">
        <f>T71</f>
        <v>191229.05000000002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3212519.48</v>
      </c>
      <c r="C514" s="237">
        <f>U71</f>
        <v>2719493.23</v>
      </c>
      <c r="D514" s="237">
        <f>'Prior Year'!U59</f>
        <v>101883</v>
      </c>
      <c r="E514" s="180">
        <f>U59</f>
        <v>101883</v>
      </c>
      <c r="F514" s="260">
        <f t="shared" si="17"/>
        <v>31.531457456101606</v>
      </c>
      <c r="G514" s="260">
        <f t="shared" si="17"/>
        <v>26.692315989909993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0</v>
      </c>
      <c r="C515" s="237">
        <f>V71</f>
        <v>0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792385.55999999994</v>
      </c>
      <c r="C516" s="237">
        <f>W71</f>
        <v>674234.12</v>
      </c>
      <c r="D516" s="237">
        <f>'Prior Year'!W59</f>
        <v>34827.96</v>
      </c>
      <c r="E516" s="180">
        <f>W59</f>
        <v>34827.96</v>
      </c>
      <c r="F516" s="260">
        <f t="shared" si="17"/>
        <v>22.751420410497772</v>
      </c>
      <c r="G516" s="260">
        <f t="shared" si="17"/>
        <v>19.358989731238925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474195.47000000003</v>
      </c>
      <c r="C517" s="237">
        <f>X71</f>
        <v>495119.52999999997</v>
      </c>
      <c r="D517" s="237">
        <f>'Prior Year'!X59</f>
        <v>70712.06</v>
      </c>
      <c r="E517" s="180">
        <f>X59</f>
        <v>70712.06</v>
      </c>
      <c r="F517" s="260">
        <f t="shared" si="17"/>
        <v>6.7060055950851956</v>
      </c>
      <c r="G517" s="260">
        <f t="shared" si="17"/>
        <v>7.0019107066036543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3679324.79</v>
      </c>
      <c r="C518" s="237">
        <f>Y71</f>
        <v>3515121.4300000011</v>
      </c>
      <c r="D518" s="237">
        <f>'Prior Year'!Y59</f>
        <v>32472.65</v>
      </c>
      <c r="E518" s="180">
        <f>Y59</f>
        <v>32472.65</v>
      </c>
      <c r="F518" s="260">
        <f t="shared" si="17"/>
        <v>113.30534434362455</v>
      </c>
      <c r="G518" s="260">
        <f t="shared" si="17"/>
        <v>108.24867788739142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729615.51</v>
      </c>
      <c r="C520" s="237">
        <f>AA71</f>
        <v>640870.14</v>
      </c>
      <c r="D520" s="237">
        <f>'Prior Year'!AA59</f>
        <v>10098.73</v>
      </c>
      <c r="E520" s="180">
        <f>AA59</f>
        <v>10098.73</v>
      </c>
      <c r="F520" s="260">
        <f t="shared" si="17"/>
        <v>72.248244086137575</v>
      </c>
      <c r="G520" s="260">
        <f t="shared" si="17"/>
        <v>63.460468791620336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3922322.6700000004</v>
      </c>
      <c r="C521" s="237">
        <f>AB71</f>
        <v>3195822.8699999996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1124440.95</v>
      </c>
      <c r="C522" s="237">
        <f>AC71</f>
        <v>1044371.88</v>
      </c>
      <c r="D522" s="237">
        <f>'Prior Year'!AC59</f>
        <v>0</v>
      </c>
      <c r="E522" s="180">
        <f>AC59</f>
        <v>0</v>
      </c>
      <c r="F522" s="260" t="str">
        <f t="shared" si="17"/>
        <v/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1980122.1800000002</v>
      </c>
      <c r="C524" s="237">
        <f>AE71</f>
        <v>2279890.9899999998</v>
      </c>
      <c r="D524" s="237">
        <f>'Prior Year'!AE59</f>
        <v>30129</v>
      </c>
      <c r="E524" s="180">
        <f>AE59</f>
        <v>30129</v>
      </c>
      <c r="F524" s="260">
        <f t="shared" si="17"/>
        <v>65.72147034418667</v>
      </c>
      <c r="G524" s="260">
        <f t="shared" si="17"/>
        <v>75.670981114540794</v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7756939.1299999999</v>
      </c>
      <c r="C526" s="237">
        <f>AG71</f>
        <v>7911927.2000000002</v>
      </c>
      <c r="D526" s="237">
        <f>'Prior Year'!AG59</f>
        <v>22114</v>
      </c>
      <c r="E526" s="180">
        <f>AG59</f>
        <v>22114</v>
      </c>
      <c r="F526" s="260">
        <f t="shared" si="17"/>
        <v>350.77051324952521</v>
      </c>
      <c r="G526" s="260">
        <f t="shared" si="17"/>
        <v>357.77910825721261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2224081.3899999997</v>
      </c>
      <c r="C528" s="237">
        <f>AI71</f>
        <v>2210813.7399999998</v>
      </c>
      <c r="D528" s="237">
        <f>'Prior Year'!AI59</f>
        <v>6594</v>
      </c>
      <c r="E528" s="180">
        <f>AI59</f>
        <v>6594</v>
      </c>
      <c r="F528" s="260">
        <f t="shared" ref="F528:G540" si="18">IF(B528=0,"",IF(D528=0,"",B528/D528))</f>
        <v>337.2886548377312</v>
      </c>
      <c r="G528" s="260">
        <f t="shared" si="18"/>
        <v>335.27657567485591</v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3317645.41</v>
      </c>
      <c r="C529" s="237">
        <f>AJ71</f>
        <v>1178486.24</v>
      </c>
      <c r="D529" s="237">
        <f>'Prior Year'!AJ59</f>
        <v>7683</v>
      </c>
      <c r="E529" s="180">
        <f>AJ59</f>
        <v>7683</v>
      </c>
      <c r="F529" s="260">
        <f t="shared" si="18"/>
        <v>431.81640114538595</v>
      </c>
      <c r="G529" s="260">
        <f t="shared" si="18"/>
        <v>153.38881166211115</v>
      </c>
      <c r="H529" s="262">
        <f t="shared" si="16"/>
        <v>-0.64478233977391819</v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765076.41000000015</v>
      </c>
      <c r="C530" s="237">
        <f>AK71</f>
        <v>851858.14</v>
      </c>
      <c r="D530" s="237">
        <f>'Prior Year'!AK59</f>
        <v>8675</v>
      </c>
      <c r="E530" s="180">
        <f>AK59</f>
        <v>8675</v>
      </c>
      <c r="F530" s="260">
        <f t="shared" si="18"/>
        <v>88.193246109510099</v>
      </c>
      <c r="G530" s="260">
        <f t="shared" si="18"/>
        <v>98.196903746397695</v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505416.11</v>
      </c>
      <c r="C531" s="237">
        <f>AL71</f>
        <v>582762.17000000004</v>
      </c>
      <c r="D531" s="237">
        <f>'Prior Year'!AL59</f>
        <v>3664</v>
      </c>
      <c r="E531" s="180">
        <f>AL59</f>
        <v>3664</v>
      </c>
      <c r="F531" s="260">
        <f t="shared" si="18"/>
        <v>137.94107805676856</v>
      </c>
      <c r="G531" s="260">
        <f t="shared" si="18"/>
        <v>159.05081058951967</v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41066.759999999995</v>
      </c>
      <c r="C532" s="237">
        <f>AM71</f>
        <v>56079.270000000004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24562869.460000001</v>
      </c>
      <c r="C535" s="237">
        <f>AP71</f>
        <v>55.69</v>
      </c>
      <c r="D535" s="237">
        <f>'Prior Year'!AP59</f>
        <v>83310</v>
      </c>
      <c r="E535" s="180">
        <f>AP59</f>
        <v>83310</v>
      </c>
      <c r="F535" s="260">
        <f t="shared" si="18"/>
        <v>294.83698787660546</v>
      </c>
      <c r="G535" s="260">
        <f t="shared" si="18"/>
        <v>6.6846717080782617E-4</v>
      </c>
      <c r="H535" s="262">
        <f t="shared" si="16"/>
        <v>-0.9999977327567493</v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1555325.0900000003</v>
      </c>
      <c r="C541" s="237">
        <f>AV71</f>
        <v>2121268.5300000012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57684.37</v>
      </c>
      <c r="C543" s="237">
        <f>AX71</f>
        <v>48787.42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1614513.1500000001</v>
      </c>
      <c r="C544" s="237">
        <f>AY71</f>
        <v>1633102.17</v>
      </c>
      <c r="D544" s="237">
        <f>'Prior Year'!AY59</f>
        <v>34133</v>
      </c>
      <c r="E544" s="180">
        <f>AY59</f>
        <v>34133</v>
      </c>
      <c r="F544" s="260">
        <f t="shared" ref="F544:G550" si="19">IF(B544=0,"",IF(D544=0,"",B544/D544))</f>
        <v>47.300651861834595</v>
      </c>
      <c r="G544" s="260">
        <f t="shared" si="19"/>
        <v>47.845257375560308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205679.44</v>
      </c>
      <c r="C546" s="237">
        <f>BA71</f>
        <v>220657.20999999996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-279802.32</v>
      </c>
      <c r="C549" s="237">
        <f>BD71</f>
        <v>71948.179999999993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3874688.8099999996</v>
      </c>
      <c r="C550" s="237">
        <f>BE71</f>
        <v>3985828.8200000003</v>
      </c>
      <c r="D550" s="237">
        <f>'Prior Year'!BE59</f>
        <v>159228</v>
      </c>
      <c r="E550" s="180">
        <f>BE59</f>
        <v>159228</v>
      </c>
      <c r="F550" s="260">
        <f t="shared" si="19"/>
        <v>24.334217662722633</v>
      </c>
      <c r="G550" s="260">
        <f t="shared" si="19"/>
        <v>25.032210540859651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1219040.7000000002</v>
      </c>
      <c r="C551" s="237">
        <f>BF71</f>
        <v>1274702.3600000001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16917.900000000001</v>
      </c>
      <c r="C552" s="237">
        <f>BG71</f>
        <v>21639.859999999997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814420.2200000002</v>
      </c>
      <c r="C553" s="237">
        <f>BH71</f>
        <v>5298414.76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0</v>
      </c>
      <c r="C555" s="237">
        <f>BJ71</f>
        <v>158045.88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0</v>
      </c>
      <c r="C556" s="237">
        <f>BK71</f>
        <v>194364.00000000047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1406596.91</v>
      </c>
      <c r="C557" s="237">
        <f>BL71</f>
        <v>1357870.0900000003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613.19000000000005</v>
      </c>
      <c r="C558" s="237">
        <f>BM71</f>
        <v>2.6375346351414919E-11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51475.88</v>
      </c>
      <c r="C559" s="237">
        <f>BN71</f>
        <v>976880.88999999966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0</v>
      </c>
      <c r="C563" s="237">
        <f>BR71</f>
        <v>0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1847998.81</v>
      </c>
      <c r="C567" s="237">
        <f>BV71</f>
        <v>1909708.4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199953.2</v>
      </c>
      <c r="C568" s="237">
        <f>BW71</f>
        <v>222867.46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1018754</v>
      </c>
      <c r="C570" s="237">
        <f>BY71</f>
        <v>1047225.01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0</v>
      </c>
      <c r="C573" s="237">
        <f>CB71</f>
        <v>-1293.8599999999999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1243763.0900000001</v>
      </c>
      <c r="C574" s="237">
        <f>CC71</f>
        <v>-740240.75000000035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-484311.46</v>
      </c>
      <c r="C575" s="237">
        <f>CD71</f>
        <v>-1632282.0899999999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137678</v>
      </c>
      <c r="E612" s="180">
        <f>SUM(C624:D647)+SUM(C668:D713)</f>
        <v>77761628.211848378</v>
      </c>
      <c r="F612" s="180">
        <f>CE64-(AX64+BD64+BE64+BG64+BJ64+BN64+BP64+BQ64+CB64+CC64+CD64)</f>
        <v>17114540.16</v>
      </c>
      <c r="G612" s="180">
        <f>CE77-(AX77+AY77+BD77+BE77+BG77+BJ77+BN77+BP77+BQ77+CB77+CC77+CD77)</f>
        <v>34133</v>
      </c>
      <c r="H612" s="197">
        <f>CE60-(AX60+AY60+AZ60+BD60+BE60+BG60+BJ60+BN60+BO60+BP60+BQ60+BR60+CB60+CC60+CD60)</f>
        <v>3116.1655817307692</v>
      </c>
      <c r="I612" s="180">
        <f>CE78-(AX78+AY78+AZ78+BD78+BE78+BF78+BG78+BJ78+BN78+BO78+BP78+BQ78+BR78+CB78+CC78+CD78)</f>
        <v>40407.15</v>
      </c>
      <c r="J612" s="180">
        <f>CE79-(AX79+AY79+AZ79+BA79+BD79+BE79+BF79+BG79+BJ79+BN79+BO79+BP79+BQ79+BR79+CB79+CC79+CD79)</f>
        <v>373651</v>
      </c>
      <c r="K612" s="180">
        <f>CE75-(AW75+AX75+AY75+AZ75+BA75+BB75+BC75+BD75+BE75+BF75+BG75+BH75+BI75+BJ75+BK75+BL75+BM75+BN75+BO75+BP75+BQ75+BR75+BS75+BT75+BU75+BV75+BW75+BX75+CB75+CC75+CD75)</f>
        <v>271035265.5</v>
      </c>
      <c r="L612" s="197">
        <f>CE80-(AW80+AX80+AY80+AZ80+BA80+BB80+BC80+BD80+BE80+BF80+BG80+BH80+BI80+BJ80+BK80+BL80+BM80+BN80+BO80+BP80+BQ80+BR80+BS80+BT80+BU80+BV80+BW80+BX80+BY80+BZ80+CA80+CB80+CC80+CD80)</f>
        <v>162.19199999999998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3985828.8200000003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-1632282.0899999999</v>
      </c>
      <c r="D615" s="263">
        <f>SUM(C614:C615)</f>
        <v>2353546.7300000004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48787.42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158045.88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21639.859999999997</v>
      </c>
      <c r="D618" s="180">
        <f>(D615/D612)*BG76</f>
        <v>12461.944291535325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976880.88999999966</v>
      </c>
      <c r="D619" s="180">
        <f>(D615/D612)*BN76</f>
        <v>611695.13386009401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-740240.75000000035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-1293.8599999999999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1087976.5181516286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71948.179999999993</v>
      </c>
      <c r="D624" s="180">
        <f>(D615/D612)*BD76</f>
        <v>18257.00480570607</v>
      </c>
      <c r="E624" s="180">
        <f>(E623/E612)*SUM(C624:D624)</f>
        <v>1262.0764912067866</v>
      </c>
      <c r="F624" s="180">
        <f>SUM(C624:E624)</f>
        <v>91467.261296912839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1633102.17</v>
      </c>
      <c r="D625" s="180">
        <f>(D615/D612)*AY76</f>
        <v>68019.309102906802</v>
      </c>
      <c r="E625" s="180">
        <f>(E623/E612)*SUM(C625:D625)</f>
        <v>23800.687644363516</v>
      </c>
      <c r="F625" s="180">
        <f>(F624/F612)*AY64</f>
        <v>15.065968577481797</v>
      </c>
      <c r="G625" s="180">
        <f>SUM(C625:F625)</f>
        <v>1724937.2327158479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36086.645266709289</v>
      </c>
      <c r="E626" s="180">
        <f>(E623/E612)*SUM(C626:D626)</f>
        <v>504.89455496078642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1724937.2327158479</v>
      </c>
      <c r="H628" s="180">
        <f>SUM(C626:G628)</f>
        <v>1761528.7725375181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1274702.3600000001</v>
      </c>
      <c r="D629" s="180">
        <f>(D615/D612)*BF76</f>
        <v>9470.3938786153212</v>
      </c>
      <c r="E629" s="180">
        <f>(E623/E612)*SUM(C629:D629)</f>
        <v>17967.085226967552</v>
      </c>
      <c r="F629" s="180">
        <f>(F624/F612)*BF64</f>
        <v>87.667592820958006</v>
      </c>
      <c r="G629" s="180">
        <f>(G625/G612)*BF77</f>
        <v>0</v>
      </c>
      <c r="H629" s="180">
        <f>(H628/H612)*BF60</f>
        <v>44503.382735550731</v>
      </c>
      <c r="I629" s="180">
        <f>SUM(C629:H629)</f>
        <v>1346730.8894339544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220657.20999999996</v>
      </c>
      <c r="D630" s="180">
        <f>(D615/D612)*BA76</f>
        <v>29453.950636920938</v>
      </c>
      <c r="E630" s="180">
        <f>(E623/E612)*SUM(C630:D630)</f>
        <v>3499.3489200006006</v>
      </c>
      <c r="F630" s="180">
        <f>(F624/F612)*BA64</f>
        <v>176.35404554294908</v>
      </c>
      <c r="G630" s="180">
        <f>(G625/G612)*BA77</f>
        <v>0</v>
      </c>
      <c r="H630" s="180">
        <f>(H628/H612)*BA60</f>
        <v>101547.60947184707</v>
      </c>
      <c r="I630" s="180">
        <f>(I629/I612)*BA78</f>
        <v>1346730.8894339544</v>
      </c>
      <c r="J630" s="180">
        <f>SUM(C630:I630)</f>
        <v>1702065.3625082658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1702065.3625082655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194364.00000000047</v>
      </c>
      <c r="D635" s="180">
        <f>(D615/D612)*BK76</f>
        <v>0</v>
      </c>
      <c r="E635" s="180">
        <f>(E623/E612)*SUM(C635:D635)</f>
        <v>2719.3806616024972</v>
      </c>
      <c r="F635" s="180">
        <f>(F624/F612)*BK64</f>
        <v>245.70562214156476</v>
      </c>
      <c r="G635" s="180">
        <f>(G625/G612)*BK77</f>
        <v>0</v>
      </c>
      <c r="H635" s="180">
        <f>(H628/H612)*BK60</f>
        <v>17486.526126225261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5298414.76</v>
      </c>
      <c r="D636" s="180">
        <f>(D615/D612)*BH76</f>
        <v>28342.80334069351</v>
      </c>
      <c r="E636" s="180">
        <f>(E623/E612)*SUM(C636:D636)</f>
        <v>74527.595165737934</v>
      </c>
      <c r="F636" s="180">
        <f>(F624/F612)*BH64</f>
        <v>169.13229345278484</v>
      </c>
      <c r="G636" s="180">
        <f>(G625/G612)*BH77</f>
        <v>0</v>
      </c>
      <c r="H636" s="180">
        <f>(H628/H612)*BH60</f>
        <v>99.197047114335049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1357870.0900000003</v>
      </c>
      <c r="D637" s="180">
        <f>(D615/D612)*BL76</f>
        <v>19009.166052383101</v>
      </c>
      <c r="E637" s="180">
        <f>(E623/E612)*SUM(C637:D637)</f>
        <v>19264.158086222116</v>
      </c>
      <c r="F637" s="180">
        <f>(F624/F612)*BL64</f>
        <v>93.970211855207111</v>
      </c>
      <c r="G637" s="180">
        <f>(G625/G612)*BL77</f>
        <v>0</v>
      </c>
      <c r="H637" s="180">
        <f>(H628/H612)*BL60</f>
        <v>11304.144902325575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2.6375346351414919E-11</v>
      </c>
      <c r="D638" s="180">
        <f>(D615/D612)*BM76</f>
        <v>0</v>
      </c>
      <c r="E638" s="180">
        <f>(E623/E612)*SUM(C638:D638)</f>
        <v>3.6902207616176625E-13</v>
      </c>
      <c r="F638" s="180">
        <f>(F624/F612)*BM64</f>
        <v>4.5717222856781206</v>
      </c>
      <c r="G638" s="180">
        <f>(G625/G612)*BM77</f>
        <v>0</v>
      </c>
      <c r="H638" s="180">
        <f>(H628/H612)*BM60</f>
        <v>99.197047114335049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28906.92427570128</v>
      </c>
      <c r="E640" s="180">
        <f>(E623/E612)*SUM(C640:D640)</f>
        <v>404.4418249354286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1909708.4</v>
      </c>
      <c r="D642" s="180">
        <f>(D615/D612)*BV76</f>
        <v>71404.034712953435</v>
      </c>
      <c r="E642" s="180">
        <f>(E623/E612)*SUM(C642:D642)</f>
        <v>27718.089993098682</v>
      </c>
      <c r="F642" s="180">
        <f>(F624/F612)*BV64</f>
        <v>61.503993127781271</v>
      </c>
      <c r="G642" s="180">
        <f>(G625/G612)*BV77</f>
        <v>0</v>
      </c>
      <c r="H642" s="180">
        <f>(H628/H612)*BV60</f>
        <v>25057.440438358219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222867.46</v>
      </c>
      <c r="D643" s="180">
        <f>(D615/D612)*BW76</f>
        <v>0</v>
      </c>
      <c r="E643" s="180">
        <f>(E623/E612)*SUM(C643:D643)</f>
        <v>3118.1775474082988</v>
      </c>
      <c r="F643" s="180">
        <f>(F624/F612)*BW64</f>
        <v>31.190773304736279</v>
      </c>
      <c r="G643" s="180">
        <f>(G625/G612)*BW77</f>
        <v>0</v>
      </c>
      <c r="H643" s="180">
        <f>(H628/H612)*BW60</f>
        <v>1162.7714799103262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11016520.195826219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1047225.01</v>
      </c>
      <c r="D645" s="180">
        <f>(D615/D612)*BY76</f>
        <v>7829.314794956349</v>
      </c>
      <c r="E645" s="180">
        <f>(E623/E612)*SUM(C645:D645)</f>
        <v>14761.449279637573</v>
      </c>
      <c r="F645" s="180">
        <f>(F624/F612)*BY64</f>
        <v>26.161622258412869</v>
      </c>
      <c r="G645" s="180">
        <f>(G625/G612)*BY77</f>
        <v>0</v>
      </c>
      <c r="H645" s="180">
        <f>(H628/H612)*BY60</f>
        <v>3839.5562360625895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1073681.4919329148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16048225.810000001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6125986.8800000008</v>
      </c>
      <c r="D670" s="180">
        <f>(D615/D612)*E76</f>
        <v>344865.93160141789</v>
      </c>
      <c r="E670" s="180">
        <f>(E623/E612)*SUM(C670:D670)</f>
        <v>90534.831552885327</v>
      </c>
      <c r="F670" s="180">
        <f>(F624/F612)*E64</f>
        <v>1477.8592793226514</v>
      </c>
      <c r="G670" s="180">
        <f>(G625/G612)*E77</f>
        <v>0</v>
      </c>
      <c r="H670" s="180">
        <f>(H628/H612)*E60</f>
        <v>34014.406553682944</v>
      </c>
      <c r="I670" s="180">
        <f>(I629/I612)*E78</f>
        <v>0</v>
      </c>
      <c r="J670" s="180">
        <f>(J630/J612)*E79</f>
        <v>0</v>
      </c>
      <c r="K670" s="180">
        <f>(K644/K612)*E75</f>
        <v>700217.74700366659</v>
      </c>
      <c r="L670" s="180">
        <f>(L647/L612)*E80</f>
        <v>306497.56508640351</v>
      </c>
      <c r="M670" s="180">
        <f t="shared" si="20"/>
        <v>1477608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2225785.94</v>
      </c>
      <c r="D672" s="180">
        <f>(D615/D612)*G76</f>
        <v>118482.49092542021</v>
      </c>
      <c r="E672" s="180">
        <f>(E623/E612)*SUM(C672:D672)</f>
        <v>32799.06894622359</v>
      </c>
      <c r="F672" s="180">
        <f>(F624/F612)*G64</f>
        <v>243.0699153780709</v>
      </c>
      <c r="G672" s="180">
        <f>(G625/G612)*G77</f>
        <v>0</v>
      </c>
      <c r="H672" s="180">
        <f>(H628/H612)*G60</f>
        <v>11713.768916906778</v>
      </c>
      <c r="I672" s="180">
        <f>(I629/I612)*G78</f>
        <v>0</v>
      </c>
      <c r="J672" s="180">
        <f>(J630/J612)*G79</f>
        <v>0</v>
      </c>
      <c r="K672" s="180">
        <f>(K644/K612)*G75</f>
        <v>238667.43269687708</v>
      </c>
      <c r="L672" s="180">
        <f>(L647/L612)*G80</f>
        <v>105586.09423602886</v>
      </c>
      <c r="M672" s="180">
        <f t="shared" si="20"/>
        <v>507492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14359.441982016011</v>
      </c>
      <c r="E675" s="180">
        <f>(E623/E612)*SUM(C675:D675)</f>
        <v>200.90546005071556</v>
      </c>
      <c r="F675" s="180">
        <f>(F624/F612)*J64</f>
        <v>0</v>
      </c>
      <c r="G675" s="180">
        <f>(G625/G612)*J77</f>
        <v>0</v>
      </c>
      <c r="H675" s="180">
        <f>(H628/H612)*J60</f>
        <v>2.1741818545607683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14563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1925548.06</v>
      </c>
      <c r="D679" s="180">
        <f>(D615/D612)*N76</f>
        <v>0</v>
      </c>
      <c r="E679" s="180">
        <f>(E623/E612)*SUM(C679:D679)</f>
        <v>26940.679124478775</v>
      </c>
      <c r="F679" s="180">
        <f>(F624/F612)*N64</f>
        <v>573.17688910834261</v>
      </c>
      <c r="G679" s="180">
        <f>(G625/G612)*N77</f>
        <v>0</v>
      </c>
      <c r="H679" s="180">
        <f>(H628/H612)*N60</f>
        <v>10432.107737734432</v>
      </c>
      <c r="I679" s="180">
        <f>(I629/I612)*N78</f>
        <v>0</v>
      </c>
      <c r="J679" s="180">
        <f>(J630/J612)*N79</f>
        <v>0</v>
      </c>
      <c r="K679" s="180">
        <f>(K644/K612)*N75</f>
        <v>184973.10202471077</v>
      </c>
      <c r="L679" s="180">
        <f>(L647/L612)*N80</f>
        <v>111676.3266308343</v>
      </c>
      <c r="M679" s="180">
        <f t="shared" si="20"/>
        <v>334595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34137.863854864256</v>
      </c>
      <c r="E680" s="180">
        <f>(E623/E612)*SUM(C680:D680)</f>
        <v>477.62881395390355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34615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18517427.239999995</v>
      </c>
      <c r="D681" s="180">
        <f>(D615/D612)*P76</f>
        <v>148432.18420219645</v>
      </c>
      <c r="E681" s="180">
        <f>(E623/E612)*SUM(C681:D681)</f>
        <v>261157.29842134367</v>
      </c>
      <c r="F681" s="180">
        <f>(F624/F612)*P64</f>
        <v>65610.304871000233</v>
      </c>
      <c r="G681" s="180">
        <f>(G625/G612)*P77</f>
        <v>0</v>
      </c>
      <c r="H681" s="180">
        <f>(H628/H612)*P60</f>
        <v>318218.15357814147</v>
      </c>
      <c r="I681" s="180">
        <f>(I629/I612)*P78</f>
        <v>0</v>
      </c>
      <c r="J681" s="180">
        <f>(J630/J612)*P79</f>
        <v>0</v>
      </c>
      <c r="K681" s="180">
        <f>(K644/K612)*P75</f>
        <v>3899284.0119776176</v>
      </c>
      <c r="L681" s="180">
        <f>(L647/L612)*P80</f>
        <v>126901.90761784787</v>
      </c>
      <c r="M681" s="180">
        <f t="shared" si="20"/>
        <v>4819604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1131809.79</v>
      </c>
      <c r="D682" s="180">
        <f>(D615/D612)*Q76</f>
        <v>13607.280735338982</v>
      </c>
      <c r="E682" s="180">
        <f>(E623/E612)*SUM(C682:D682)</f>
        <v>16025.730236191132</v>
      </c>
      <c r="F682" s="180">
        <f>(F624/F612)*Q64</f>
        <v>72.42771687262217</v>
      </c>
      <c r="G682" s="180">
        <f>(G625/G612)*Q77</f>
        <v>0</v>
      </c>
      <c r="H682" s="180">
        <f>(H628/H612)*Q60</f>
        <v>98468.590201691797</v>
      </c>
      <c r="I682" s="180">
        <f>(I629/I612)*Q78</f>
        <v>0</v>
      </c>
      <c r="J682" s="180">
        <f>(J630/J612)*Q79</f>
        <v>0</v>
      </c>
      <c r="K682" s="180">
        <f>(K644/K612)*Q75</f>
        <v>127359.81239292482</v>
      </c>
      <c r="L682" s="180">
        <f>(L647/L612)*Q80</f>
        <v>79371.615667083766</v>
      </c>
      <c r="M682" s="180">
        <f t="shared" si="20"/>
        <v>334905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2739751.8299999996</v>
      </c>
      <c r="D683" s="180">
        <f>(D615/D612)*R76</f>
        <v>6205.3302850854907</v>
      </c>
      <c r="E683" s="180">
        <f>(E623/E612)*SUM(C683:D683)</f>
        <v>38419.166096952889</v>
      </c>
      <c r="F683" s="180">
        <f>(F624/F612)*R64</f>
        <v>3568.7987986279468</v>
      </c>
      <c r="G683" s="180">
        <f>(G625/G612)*R77</f>
        <v>0</v>
      </c>
      <c r="H683" s="180">
        <f>(H628/H612)*R60</f>
        <v>200767.21372292319</v>
      </c>
      <c r="I683" s="180">
        <f>(I629/I612)*R78</f>
        <v>0</v>
      </c>
      <c r="J683" s="180">
        <f>(J630/J612)*R79</f>
        <v>0</v>
      </c>
      <c r="K683" s="180">
        <f>(K644/K612)*R75</f>
        <v>260824.83784882916</v>
      </c>
      <c r="L683" s="180">
        <f>(L647/L612)*R80</f>
        <v>0</v>
      </c>
      <c r="M683" s="180">
        <f t="shared" si="20"/>
        <v>509785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465664.95999999996</v>
      </c>
      <c r="D684" s="180">
        <f>(D615/D612)*S76</f>
        <v>97951.907805894938</v>
      </c>
      <c r="E684" s="180">
        <f>(E623/E612)*SUM(C684:D684)</f>
        <v>7885.6620097565292</v>
      </c>
      <c r="F684" s="180">
        <f>(F624/F612)*S64</f>
        <v>1050.4367551143669</v>
      </c>
      <c r="G684" s="180">
        <f>(G625/G612)*S77</f>
        <v>0</v>
      </c>
      <c r="H684" s="180">
        <f>(H628/H612)*S60</f>
        <v>2643.7725224180763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109532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191229.05000000002</v>
      </c>
      <c r="D685" s="180">
        <f>(D615/D612)*T76</f>
        <v>0</v>
      </c>
      <c r="E685" s="180">
        <f>(E623/E612)*SUM(C685:D685)</f>
        <v>2675.5190287636383</v>
      </c>
      <c r="F685" s="180">
        <f>(F624/F612)*T64</f>
        <v>5.173076230622712</v>
      </c>
      <c r="G685" s="180">
        <f>(G625/G612)*T77</f>
        <v>0</v>
      </c>
      <c r="H685" s="180">
        <f>(H628/H612)*T60</f>
        <v>985.43161921575904</v>
      </c>
      <c r="I685" s="180">
        <f>(I629/I612)*T78</f>
        <v>0</v>
      </c>
      <c r="J685" s="180">
        <f>(J630/J612)*T79</f>
        <v>0</v>
      </c>
      <c r="K685" s="180">
        <f>(K644/K612)*T75</f>
        <v>8493.1176369462755</v>
      </c>
      <c r="L685" s="180">
        <f>(L647/L612)*T80</f>
        <v>5163.4578999437317</v>
      </c>
      <c r="M685" s="180">
        <f t="shared" si="20"/>
        <v>17323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2719493.23</v>
      </c>
      <c r="D686" s="180">
        <f>(D615/D612)*U76</f>
        <v>32394.2173284766</v>
      </c>
      <c r="E686" s="180">
        <f>(E623/E612)*SUM(C686:D686)</f>
        <v>38502.137778455384</v>
      </c>
      <c r="F686" s="180">
        <f>(F624/F612)*U64</f>
        <v>2800.0406778816364</v>
      </c>
      <c r="G686" s="180">
        <f>(G625/G612)*U77</f>
        <v>0</v>
      </c>
      <c r="H686" s="180">
        <f>(H628/H612)*U60</f>
        <v>121462.84348689188</v>
      </c>
      <c r="I686" s="180">
        <f>(I629/I612)*U78</f>
        <v>0</v>
      </c>
      <c r="J686" s="180">
        <f>(J630/J612)*U79</f>
        <v>0</v>
      </c>
      <c r="K686" s="180">
        <f>(K644/K612)*U75</f>
        <v>688651.60346566781</v>
      </c>
      <c r="L686" s="180">
        <f>(L647/L612)*U80</f>
        <v>0</v>
      </c>
      <c r="M686" s="180">
        <f t="shared" si="20"/>
        <v>883811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674234.12</v>
      </c>
      <c r="D688" s="180">
        <f>(D615/D612)*W76</f>
        <v>65164.515280291707</v>
      </c>
      <c r="E688" s="180">
        <f>(E623/E612)*SUM(C688:D688)</f>
        <v>10345.055411477939</v>
      </c>
      <c r="F688" s="180">
        <f>(F624/F612)*W64</f>
        <v>49.312359590026652</v>
      </c>
      <c r="G688" s="180">
        <f>(G625/G612)*W77</f>
        <v>0</v>
      </c>
      <c r="H688" s="180">
        <f>(H628/H612)*W60</f>
        <v>11702.906160815928</v>
      </c>
      <c r="I688" s="180">
        <f>(I629/I612)*W78</f>
        <v>0</v>
      </c>
      <c r="J688" s="180">
        <f>(J630/J612)*W79</f>
        <v>0</v>
      </c>
      <c r="K688" s="180">
        <f>(K644/K612)*W75</f>
        <v>145330.5147486754</v>
      </c>
      <c r="L688" s="180">
        <f>(L647/L612)*W80</f>
        <v>0</v>
      </c>
      <c r="M688" s="180">
        <f t="shared" si="20"/>
        <v>232592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495119.52999999997</v>
      </c>
      <c r="D689" s="180">
        <f>(D615/D612)*X76</f>
        <v>0</v>
      </c>
      <c r="E689" s="180">
        <f>(E623/E612)*SUM(C689:D689)</f>
        <v>6927.3037962982553</v>
      </c>
      <c r="F689" s="180">
        <f>(F624/F612)*X64</f>
        <v>299.80289286248671</v>
      </c>
      <c r="G689" s="180">
        <f>(G625/G612)*X77</f>
        <v>0</v>
      </c>
      <c r="H689" s="180">
        <f>(H628/H612)*X60</f>
        <v>30670.479530913344</v>
      </c>
      <c r="I689" s="180">
        <f>(I629/I612)*X78</f>
        <v>0</v>
      </c>
      <c r="J689" s="180">
        <f>(J630/J612)*X79</f>
        <v>0</v>
      </c>
      <c r="K689" s="180">
        <f>(K644/K612)*X75</f>
        <v>546739.01527622459</v>
      </c>
      <c r="L689" s="180">
        <f>(L647/L612)*X80</f>
        <v>0</v>
      </c>
      <c r="M689" s="180">
        <f t="shared" si="20"/>
        <v>584637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3515121.4300000011</v>
      </c>
      <c r="D690" s="180">
        <f>(D615/D612)*Y76</f>
        <v>140978.95003057862</v>
      </c>
      <c r="E690" s="180">
        <f>(E623/E612)*SUM(C690:D690)</f>
        <v>51153.138803135742</v>
      </c>
      <c r="F690" s="180">
        <f>(F624/F612)*Y64</f>
        <v>579.44022666822866</v>
      </c>
      <c r="G690" s="180">
        <f>(G625/G612)*Y77</f>
        <v>0</v>
      </c>
      <c r="H690" s="180">
        <f>(H628/H612)*Y60</f>
        <v>62362.628857103336</v>
      </c>
      <c r="I690" s="180">
        <f>(I629/I612)*Y78</f>
        <v>0</v>
      </c>
      <c r="J690" s="180">
        <f>(J630/J612)*Y79</f>
        <v>0</v>
      </c>
      <c r="K690" s="180">
        <f>(K644/K612)*Y75</f>
        <v>474697.73614868161</v>
      </c>
      <c r="L690" s="180">
        <f>(L647/L612)*Y80</f>
        <v>66.198178204406815</v>
      </c>
      <c r="M690" s="180">
        <f t="shared" si="20"/>
        <v>729838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640870.14</v>
      </c>
      <c r="D692" s="180">
        <f>(D615/D612)*AA76</f>
        <v>22462.26995758219</v>
      </c>
      <c r="E692" s="180">
        <f>(E623/E612)*SUM(C692:D692)</f>
        <v>9280.799571179974</v>
      </c>
      <c r="F692" s="180">
        <f>(F624/F612)*AA64</f>
        <v>997.43060082963325</v>
      </c>
      <c r="G692" s="180">
        <f>(G625/G612)*AA77</f>
        <v>0</v>
      </c>
      <c r="H692" s="180">
        <f>(H628/H612)*AA60</f>
        <v>5332.6511651363326</v>
      </c>
      <c r="I692" s="180">
        <f>(I629/I612)*AA78</f>
        <v>0</v>
      </c>
      <c r="J692" s="180">
        <f>(J630/J612)*AA79</f>
        <v>0</v>
      </c>
      <c r="K692" s="180">
        <f>(K644/K612)*AA75</f>
        <v>99743.67571870418</v>
      </c>
      <c r="L692" s="180">
        <f>(L647/L612)*AA80</f>
        <v>26.479271281762724</v>
      </c>
      <c r="M692" s="180">
        <f t="shared" si="20"/>
        <v>137843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3195822.8699999996</v>
      </c>
      <c r="D693" s="180">
        <f>(D615/D612)*AB76</f>
        <v>23265.714925623561</v>
      </c>
      <c r="E693" s="180">
        <f>(E623/E612)*SUM(C693:D693)</f>
        <v>45038.830471857269</v>
      </c>
      <c r="F693" s="180">
        <f>(F624/F612)*AB64</f>
        <v>8736.2065788895979</v>
      </c>
      <c r="G693" s="180">
        <f>(G625/G612)*AB77</f>
        <v>0</v>
      </c>
      <c r="H693" s="180">
        <f>(H628/H612)*AB60</f>
        <v>202653.19418402534</v>
      </c>
      <c r="I693" s="180">
        <f>(I629/I612)*AB78</f>
        <v>0</v>
      </c>
      <c r="J693" s="180">
        <f>(J630/J612)*AB79</f>
        <v>0</v>
      </c>
      <c r="K693" s="180">
        <f>(K644/K612)*AB75</f>
        <v>751937.25105037447</v>
      </c>
      <c r="L693" s="180">
        <f>(L647/L612)*AB80</f>
        <v>0</v>
      </c>
      <c r="M693" s="180">
        <f t="shared" si="20"/>
        <v>1031631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1044371.88</v>
      </c>
      <c r="D694" s="180">
        <f>(D615/D612)*AC76</f>
        <v>10034.514813623095</v>
      </c>
      <c r="E694" s="180">
        <f>(E623/E612)*SUM(C694:D694)</f>
        <v>14752.383978134671</v>
      </c>
      <c r="F694" s="180">
        <f>(F624/F612)*AC64</f>
        <v>169.31956186934065</v>
      </c>
      <c r="G694" s="180">
        <f>(G625/G612)*AC77</f>
        <v>0</v>
      </c>
      <c r="H694" s="180">
        <f>(H628/H612)*AC60</f>
        <v>111282.02768790758</v>
      </c>
      <c r="I694" s="180">
        <f>(I629/I612)*AC78</f>
        <v>0</v>
      </c>
      <c r="J694" s="180">
        <f>(J630/J612)*AC79</f>
        <v>0</v>
      </c>
      <c r="K694" s="180">
        <f>(K644/K612)*AC75</f>
        <v>286807.72045500914</v>
      </c>
      <c r="L694" s="180">
        <f>(L647/L612)*AC80</f>
        <v>0</v>
      </c>
      <c r="M694" s="180">
        <f t="shared" si="20"/>
        <v>423046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2279890.9899999998</v>
      </c>
      <c r="D696" s="180">
        <f>(D615/D612)*AE76</f>
        <v>37402.92744839409</v>
      </c>
      <c r="E696" s="180">
        <f>(E623/E612)*SUM(C696:D696)</f>
        <v>32421.663818187735</v>
      </c>
      <c r="F696" s="180">
        <f>(F624/F612)*AE64</f>
        <v>267.27542710156399</v>
      </c>
      <c r="G696" s="180">
        <f>(G625/G612)*AE77</f>
        <v>0</v>
      </c>
      <c r="H696" s="180">
        <f>(H628/H612)*AE60</f>
        <v>34830.265576879559</v>
      </c>
      <c r="I696" s="180">
        <f>(I629/I612)*AE78</f>
        <v>0</v>
      </c>
      <c r="J696" s="180">
        <f>(J630/J612)*AE79</f>
        <v>0</v>
      </c>
      <c r="K696" s="180">
        <f>(K644/K612)*AE75</f>
        <v>344039.91328437306</v>
      </c>
      <c r="L696" s="180">
        <f>(L647/L612)*AE80</f>
        <v>0</v>
      </c>
      <c r="M696" s="180">
        <f t="shared" si="20"/>
        <v>448962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7911927.2000000002</v>
      </c>
      <c r="D698" s="180">
        <f>(D615/D612)*AG76</f>
        <v>84242.059627827271</v>
      </c>
      <c r="E698" s="180">
        <f>(E623/E612)*SUM(C698:D698)</f>
        <v>111875.80031040841</v>
      </c>
      <c r="F698" s="180">
        <f>(F624/F612)*AG64</f>
        <v>1297.621979456944</v>
      </c>
      <c r="G698" s="180">
        <f>(G625/G612)*AG77</f>
        <v>0</v>
      </c>
      <c r="H698" s="180">
        <f>(H628/H612)*AG60</f>
        <v>32975.604205392352</v>
      </c>
      <c r="I698" s="180">
        <f>(I629/I612)*AG78</f>
        <v>0</v>
      </c>
      <c r="J698" s="180">
        <f>(J630/J612)*AG79</f>
        <v>0</v>
      </c>
      <c r="K698" s="180">
        <f>(K644/K612)*AG75</f>
        <v>1509287.7969996929</v>
      </c>
      <c r="L698" s="180">
        <f>(L647/L612)*AG80</f>
        <v>256253.14782925873</v>
      </c>
      <c r="M698" s="180">
        <f t="shared" si="20"/>
        <v>1995932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2210813.7399999998</v>
      </c>
      <c r="D700" s="180">
        <f>(D615/D612)*AI76</f>
        <v>153047.71912498731</v>
      </c>
      <c r="E700" s="180">
        <f>(E623/E612)*SUM(C700:D700)</f>
        <v>33073.198424872593</v>
      </c>
      <c r="F700" s="180">
        <f>(F624/F612)*AI64</f>
        <v>2119.669348324318</v>
      </c>
      <c r="G700" s="180">
        <f>(G625/G612)*AI77</f>
        <v>0</v>
      </c>
      <c r="H700" s="180">
        <f>(H628/H612)*AI60</f>
        <v>201043.03858617469</v>
      </c>
      <c r="I700" s="180">
        <f>(I629/I612)*AI78</f>
        <v>0</v>
      </c>
      <c r="J700" s="180">
        <f>(J630/J612)*AI79</f>
        <v>0</v>
      </c>
      <c r="K700" s="180">
        <f>(K644/K612)*AI75</f>
        <v>295197.30196656502</v>
      </c>
      <c r="L700" s="180">
        <f>(L647/L612)*AI80</f>
        <v>68316.519906947826</v>
      </c>
      <c r="M700" s="180">
        <f t="shared" si="20"/>
        <v>752797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1178486.24</v>
      </c>
      <c r="D701" s="180">
        <f>(D615/D612)*AJ76</f>
        <v>56702.701255175132</v>
      </c>
      <c r="E701" s="180">
        <f>(E623/E612)*SUM(C701:D701)</f>
        <v>17281.744151563962</v>
      </c>
      <c r="F701" s="180">
        <f>(F624/F612)*AJ64</f>
        <v>98.320087338053312</v>
      </c>
      <c r="G701" s="180">
        <f>(G625/G612)*AJ77</f>
        <v>0</v>
      </c>
      <c r="H701" s="180">
        <f>(H628/H612)*AJ60</f>
        <v>1994.271023823183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76077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851858.14</v>
      </c>
      <c r="D702" s="180">
        <f>(D615/D612)*AK76</f>
        <v>0</v>
      </c>
      <c r="E702" s="180">
        <f>(E623/E612)*SUM(C702:D702)</f>
        <v>11918.495978394492</v>
      </c>
      <c r="F702" s="180">
        <f>(F624/F612)*AK64</f>
        <v>64.286243840531952</v>
      </c>
      <c r="G702" s="180">
        <f>(G625/G612)*AK77</f>
        <v>0</v>
      </c>
      <c r="H702" s="180">
        <f>(H628/H612)*AK60</f>
        <v>16201.951543367801</v>
      </c>
      <c r="I702" s="180">
        <f>(I629/I612)*AK78</f>
        <v>0</v>
      </c>
      <c r="J702" s="180">
        <f>(J630/J612)*AK79</f>
        <v>0</v>
      </c>
      <c r="K702" s="180">
        <f>(K644/K612)*AK75</f>
        <v>176457.64571045898</v>
      </c>
      <c r="L702" s="180">
        <f>(L647/L612)*AK80</f>
        <v>0</v>
      </c>
      <c r="M702" s="180">
        <f t="shared" si="20"/>
        <v>204642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582762.17000000004</v>
      </c>
      <c r="D703" s="180">
        <f>(D615/D612)*AL76</f>
        <v>0</v>
      </c>
      <c r="E703" s="180">
        <f>(E623/E612)*SUM(C703:D703)</f>
        <v>8153.5272756863578</v>
      </c>
      <c r="F703" s="180">
        <f>(F624/F612)*AL64</f>
        <v>14.606936491352299</v>
      </c>
      <c r="G703" s="180">
        <f>(G625/G612)*AL77</f>
        <v>0</v>
      </c>
      <c r="H703" s="180">
        <f>(H628/H612)*AL60</f>
        <v>6187.1807303436253</v>
      </c>
      <c r="I703" s="180">
        <f>(I629/I612)*AL78</f>
        <v>0</v>
      </c>
      <c r="J703" s="180">
        <f>(J630/J612)*AL79</f>
        <v>0</v>
      </c>
      <c r="K703" s="180">
        <f>(K644/K612)*AL75</f>
        <v>54827.564020669226</v>
      </c>
      <c r="L703" s="180">
        <f>(L647/L612)*AL80</f>
        <v>0</v>
      </c>
      <c r="M703" s="180">
        <f t="shared" si="20"/>
        <v>69183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56079.270000000004</v>
      </c>
      <c r="D704" s="180">
        <f>(D615/D612)*AM76</f>
        <v>0</v>
      </c>
      <c r="E704" s="180">
        <f>(E623/E612)*SUM(C704:D704)</f>
        <v>784.61485848606071</v>
      </c>
      <c r="F704" s="180">
        <f>(F624/F612)*AM64</f>
        <v>1.6621675294811347</v>
      </c>
      <c r="G704" s="180">
        <f>(G625/G612)*AM77</f>
        <v>0</v>
      </c>
      <c r="H704" s="180">
        <f>(H628/H612)*AM60</f>
        <v>516.44700455041027</v>
      </c>
      <c r="I704" s="180">
        <f>(I629/I612)*AM78</f>
        <v>0</v>
      </c>
      <c r="J704" s="180">
        <f>(J630/J612)*AM79</f>
        <v>0</v>
      </c>
      <c r="K704" s="180">
        <f>(K644/K612)*AM75</f>
        <v>4448.3066364337055</v>
      </c>
      <c r="L704" s="180">
        <f>(L647/L612)*AM80</f>
        <v>0</v>
      </c>
      <c r="M704" s="180">
        <f t="shared" si="20"/>
        <v>5751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55.69</v>
      </c>
      <c r="D707" s="180">
        <f>(D615/D612)*AP76</f>
        <v>0</v>
      </c>
      <c r="E707" s="180">
        <f>(E623/E612)*SUM(C707:D707)</f>
        <v>0.77916851394621789</v>
      </c>
      <c r="F707" s="180">
        <f>(F624/F612)*AP64</f>
        <v>0</v>
      </c>
      <c r="G707" s="180">
        <f>(G625/G612)*AP77</f>
        <v>0</v>
      </c>
      <c r="H707" s="180">
        <f>(H628/H612)*AP60</f>
        <v>3599.2357624960337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1178.3275720384413</v>
      </c>
      <c r="M707" s="180">
        <f t="shared" si="20"/>
        <v>4778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2121268.5300000012</v>
      </c>
      <c r="D713" s="180">
        <f>(D615/D612)*AV76</f>
        <v>8872.083796031322</v>
      </c>
      <c r="E713" s="180">
        <f>(E623/E612)*SUM(C713:D713)</f>
        <v>29803.169268233778</v>
      </c>
      <c r="F713" s="180">
        <f>(F624/F612)*AV64</f>
        <v>459.69506121721759</v>
      </c>
      <c r="G713" s="180">
        <f>(G625/G612)*AV77</f>
        <v>0</v>
      </c>
      <c r="H713" s="180">
        <f>(H628/H612)*AV60</f>
        <v>36368.602512619393</v>
      </c>
      <c r="I713" s="180">
        <f>(I629/I612)*AV78</f>
        <v>0</v>
      </c>
      <c r="J713" s="180">
        <f>(J630/J612)*AV79</f>
        <v>0</v>
      </c>
      <c r="K713" s="180">
        <f>(K644/K612)*AV75</f>
        <v>218534.0887631166</v>
      </c>
      <c r="L713" s="180">
        <f>(L647/L612)*AV80</f>
        <v>12643.852037041701</v>
      </c>
      <c r="M713" s="180">
        <f t="shared" si="20"/>
        <v>306681</v>
      </c>
      <c r="N713" s="199" t="s">
        <v>741</v>
      </c>
    </row>
    <row r="715" spans="1:15" ht="12.6" customHeight="1" x14ac:dyDescent="0.25">
      <c r="C715" s="180">
        <f>SUM(C614:C647)+SUM(C668:C713)</f>
        <v>78849604.730000004</v>
      </c>
      <c r="D715" s="180">
        <f>SUM(D616:D647)+SUM(D668:D713)</f>
        <v>2353546.7300000004</v>
      </c>
      <c r="E715" s="180">
        <f>SUM(E624:E647)+SUM(E668:E713)</f>
        <v>1087976.5181516288</v>
      </c>
      <c r="F715" s="180">
        <f>SUM(F625:F648)+SUM(F668:F713)</f>
        <v>91467.261296912839</v>
      </c>
      <c r="G715" s="180">
        <f>SUM(G626:G647)+SUM(G668:G713)</f>
        <v>1724937.2327158479</v>
      </c>
      <c r="H715" s="180">
        <f>SUM(H629:H647)+SUM(H668:H713)</f>
        <v>1761528.7725375178</v>
      </c>
      <c r="I715" s="180">
        <f>SUM(I630:I647)+SUM(I668:I713)</f>
        <v>1346730.8894339544</v>
      </c>
      <c r="J715" s="180">
        <f>SUM(J631:J647)+SUM(J668:J713)</f>
        <v>1702065.3625082655</v>
      </c>
      <c r="K715" s="180">
        <f>SUM(K668:K713)</f>
        <v>11016520.195826218</v>
      </c>
      <c r="L715" s="180">
        <f>SUM(L668:L713)</f>
        <v>1073681.4919329146</v>
      </c>
      <c r="M715" s="180">
        <f>SUM(M668:M713)</f>
        <v>16048223</v>
      </c>
      <c r="N715" s="198" t="s">
        <v>742</v>
      </c>
    </row>
    <row r="716" spans="1:15" ht="12.6" customHeight="1" x14ac:dyDescent="0.25">
      <c r="C716" s="180">
        <f>CE71</f>
        <v>78849604.730000019</v>
      </c>
      <c r="D716" s="180">
        <f>D615</f>
        <v>2353546.7300000004</v>
      </c>
      <c r="E716" s="180">
        <f>E623</f>
        <v>1087976.5181516286</v>
      </c>
      <c r="F716" s="180">
        <f>F624</f>
        <v>91467.261296912839</v>
      </c>
      <c r="G716" s="180">
        <f>G625</f>
        <v>1724937.2327158479</v>
      </c>
      <c r="H716" s="180">
        <f>H628</f>
        <v>1761528.7725375181</v>
      </c>
      <c r="I716" s="180">
        <f>I629</f>
        <v>1346730.8894339544</v>
      </c>
      <c r="J716" s="180">
        <f>J630</f>
        <v>1702065.3625082658</v>
      </c>
      <c r="K716" s="180">
        <f>K644</f>
        <v>11016520.195826219</v>
      </c>
      <c r="L716" s="180">
        <f>L647</f>
        <v>1073681.4919329148</v>
      </c>
      <c r="M716" s="180">
        <f>C648</f>
        <v>16048225.810000001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Lourdes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520 North 4th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520 North 4th Avenue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Pasco, WA 99301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H-22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Lourdes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Franklin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 Monical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Charlie Pearce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Bart Gallant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547-7704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542-3070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2384</v>
      </c>
      <c r="G23" s="21">
        <f>data!D111</f>
        <v>8957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95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Lourdes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1450</v>
      </c>
      <c r="C7" s="48">
        <f>data!B139</f>
        <v>5900</v>
      </c>
      <c r="D7" s="48">
        <f>data!B140</f>
        <v>6307</v>
      </c>
      <c r="E7" s="48">
        <f>data!B141</f>
        <v>70925600</v>
      </c>
      <c r="F7" s="48">
        <f>data!B142</f>
        <v>40060612</v>
      </c>
      <c r="G7" s="48">
        <f>data!B141+data!B142</f>
        <v>110986212</v>
      </c>
    </row>
    <row r="8" spans="1:13" ht="20.100000000000001" customHeight="1" x14ac:dyDescent="0.25">
      <c r="A8" s="23" t="s">
        <v>297</v>
      </c>
      <c r="B8" s="48">
        <f>data!C138</f>
        <v>252</v>
      </c>
      <c r="C8" s="48">
        <f>data!C139</f>
        <v>1053</v>
      </c>
      <c r="D8" s="48">
        <f>data!C140</f>
        <v>6478</v>
      </c>
      <c r="E8" s="48">
        <f>data!C141</f>
        <v>9505467</v>
      </c>
      <c r="F8" s="48">
        <f>data!C142</f>
        <v>41144158</v>
      </c>
      <c r="G8" s="48">
        <f>data!C141+data!C142</f>
        <v>50649625</v>
      </c>
    </row>
    <row r="9" spans="1:13" ht="20.100000000000001" customHeight="1" x14ac:dyDescent="0.25">
      <c r="A9" s="23" t="s">
        <v>1058</v>
      </c>
      <c r="B9" s="48">
        <f>data!D138</f>
        <v>682</v>
      </c>
      <c r="C9" s="48">
        <f>data!D139</f>
        <v>2004</v>
      </c>
      <c r="D9" s="48">
        <f>data!D140</f>
        <v>11013</v>
      </c>
      <c r="E9" s="48">
        <f>data!D141</f>
        <v>39448448</v>
      </c>
      <c r="F9" s="48">
        <f>data!D142</f>
        <v>69950980</v>
      </c>
      <c r="G9" s="48">
        <f>data!D141+data!D142</f>
        <v>109399428</v>
      </c>
    </row>
    <row r="10" spans="1:13" ht="20.100000000000001" customHeight="1" x14ac:dyDescent="0.25">
      <c r="A10" s="111" t="s">
        <v>203</v>
      </c>
      <c r="B10" s="48">
        <f>data!E138</f>
        <v>2384</v>
      </c>
      <c r="C10" s="48">
        <f>data!E139</f>
        <v>8957</v>
      </c>
      <c r="D10" s="48">
        <f>data!E140</f>
        <v>23798</v>
      </c>
      <c r="E10" s="48">
        <f>data!E141</f>
        <v>119879515</v>
      </c>
      <c r="F10" s="48">
        <f>data!E142</f>
        <v>151155750</v>
      </c>
      <c r="G10" s="48">
        <f>data!E141+data!E142</f>
        <v>271035265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Lourdes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1982303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-219471.07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342084.55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5360376.55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-5416.48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1342502.16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686003.49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9488382.1999999993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302996.71999999997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696937.74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999934.46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699919.03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699919.03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155749.6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482230.41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637980.01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415203.68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415203.68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Lourdes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807700</v>
      </c>
      <c r="D7" s="21">
        <f>data!C195</f>
        <v>0</v>
      </c>
      <c r="E7" s="21">
        <f>data!D195</f>
        <v>0</v>
      </c>
      <c r="F7" s="21">
        <f>data!E195</f>
        <v>807700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511573.83</v>
      </c>
      <c r="D8" s="21">
        <f>data!C196</f>
        <v>9879.5</v>
      </c>
      <c r="E8" s="21">
        <f>data!D196</f>
        <v>0</v>
      </c>
      <c r="F8" s="21">
        <f>data!E196</f>
        <v>521453.33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14165725.890000001</v>
      </c>
      <c r="D9" s="21">
        <f>data!C197</f>
        <v>0</v>
      </c>
      <c r="E9" s="21">
        <f>data!D197</f>
        <v>0</v>
      </c>
      <c r="F9" s="21">
        <f>data!E197</f>
        <v>14165725.890000001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3685683.94</v>
      </c>
      <c r="D10" s="21">
        <f>data!C198</f>
        <v>1086871.3600000001</v>
      </c>
      <c r="E10" s="21">
        <f>data!D198</f>
        <v>0</v>
      </c>
      <c r="F10" s="21">
        <f>data!E198</f>
        <v>4772555.3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6170505.6699999999</v>
      </c>
      <c r="D11" s="21">
        <f>data!C199</f>
        <v>0</v>
      </c>
      <c r="E11" s="21">
        <f>data!D199</f>
        <v>0</v>
      </c>
      <c r="F11" s="21">
        <f>data!E199</f>
        <v>6170505.6699999999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1955709.7</v>
      </c>
      <c r="D12" s="21">
        <f>data!C200</f>
        <v>1107490.1000000001</v>
      </c>
      <c r="E12" s="21">
        <f>data!D200</f>
        <v>0</v>
      </c>
      <c r="F12" s="21">
        <f>data!E200</f>
        <v>3063199.8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614811.98</v>
      </c>
      <c r="D13" s="21">
        <f>data!C201</f>
        <v>0</v>
      </c>
      <c r="E13" s="21">
        <f>data!D201</f>
        <v>0</v>
      </c>
      <c r="F13" s="21">
        <f>data!E201</f>
        <v>614811.98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176175.93</v>
      </c>
      <c r="D14" s="21">
        <f>data!C202</f>
        <v>36690.519999999997</v>
      </c>
      <c r="E14" s="21">
        <f>data!D202</f>
        <v>0</v>
      </c>
      <c r="F14" s="21">
        <f>data!E202</f>
        <v>212866.44999999998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1560183.88</v>
      </c>
      <c r="D15" s="21">
        <f>data!C203</f>
        <v>135225.1</v>
      </c>
      <c r="E15" s="21">
        <f>data!D203</f>
        <v>849873.5</v>
      </c>
      <c r="F15" s="21">
        <f>data!E203</f>
        <v>845535.48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29648070.819999997</v>
      </c>
      <c r="D16" s="21">
        <f>data!C204</f>
        <v>2376156.58</v>
      </c>
      <c r="E16" s="21">
        <f>data!D204</f>
        <v>849873.5</v>
      </c>
      <c r="F16" s="21">
        <f>data!E204</f>
        <v>31174353.899999999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397327.14</v>
      </c>
      <c r="D24" s="21">
        <f>data!C209</f>
        <v>23664.720000000001</v>
      </c>
      <c r="E24" s="21">
        <f>data!D209</f>
        <v>0</v>
      </c>
      <c r="F24" s="21">
        <f>data!E209</f>
        <v>420991.86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6491165.29</v>
      </c>
      <c r="D25" s="21">
        <f>data!C210</f>
        <v>847741.41999999993</v>
      </c>
      <c r="E25" s="21">
        <f>data!D210</f>
        <v>0</v>
      </c>
      <c r="F25" s="21">
        <f>data!E210</f>
        <v>7338906.71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478405.82</v>
      </c>
      <c r="D26" s="21">
        <f>data!C211</f>
        <v>289841.61</v>
      </c>
      <c r="E26" s="21">
        <f>data!D211</f>
        <v>0</v>
      </c>
      <c r="F26" s="21">
        <f>data!E211</f>
        <v>768247.42999999993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4950879.97</v>
      </c>
      <c r="D27" s="21">
        <f>data!C212</f>
        <v>340726.13</v>
      </c>
      <c r="E27" s="21">
        <f>data!D212</f>
        <v>0</v>
      </c>
      <c r="F27" s="21">
        <f>data!E212</f>
        <v>5291606.0999999996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544445.37</v>
      </c>
      <c r="D28" s="21">
        <f>data!C213</f>
        <v>499346.55</v>
      </c>
      <c r="E28" s="21">
        <f>data!D213</f>
        <v>0</v>
      </c>
      <c r="F28" s="21">
        <f>data!E213</f>
        <v>1043791.9199999999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189233.15</v>
      </c>
      <c r="D29" s="21">
        <f>data!C214</f>
        <v>124077.1</v>
      </c>
      <c r="E29" s="21">
        <f>data!D214</f>
        <v>0</v>
      </c>
      <c r="F29" s="21">
        <f>data!E214</f>
        <v>313310.25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104029.8</v>
      </c>
      <c r="D30" s="21">
        <f>data!C215</f>
        <v>29243.5</v>
      </c>
      <c r="E30" s="21">
        <f>data!D215</f>
        <v>0</v>
      </c>
      <c r="F30" s="21">
        <f>data!E215</f>
        <v>133273.29999999999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13155486.539999999</v>
      </c>
      <c r="D32" s="21">
        <f>data!C217</f>
        <v>2154641.0299999998</v>
      </c>
      <c r="E32" s="21">
        <f>data!D217</f>
        <v>0</v>
      </c>
      <c r="F32" s="21">
        <f>data!E217</f>
        <v>15310127.57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Lourdes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5014895.22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80489999.829999998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38657935.740000002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36062818.799999997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8875473.5500000007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164086227.92000002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2834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1357202.54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4046789.69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5403992.2300000004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5603624.6799999997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180108740.05000001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Lourdes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585307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47082913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32468593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1979044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675061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2619297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156469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20629498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807700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521453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14165726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4772555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6170506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3678012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212866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845536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31174354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15310128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15864226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5415157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3385730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8800887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45294611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Lourdes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160055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2412485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1664840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1599688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2309581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10162432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3158732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21467813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11230544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3847160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15077704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15077704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8749094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8749094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45294611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Lourdes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119879515.48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151155750.02000001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271035265.5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5014895.22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164086227.91999999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5403992.2300000004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5603624.6799999997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180108740.04999998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90926525.450000018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7220031.2699999996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7220031.2699999996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98146556.720000014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28516184.789999999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9488382.3100000005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6981575.3899999997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17469012.850000001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1238689.24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11967112.539999999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2151195.0299999998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999934.46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699919.03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637980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415203.68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5504446.2659999998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86069635.58600001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12076921.134000003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45277.950000000004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12122199.084000003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162500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11959699.084000003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Lourdes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4679</v>
      </c>
      <c r="F9" s="14">
        <f>data!F59</f>
        <v>0</v>
      </c>
      <c r="G9" s="14">
        <f>data!G59</f>
        <v>2433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60.171894230769233</v>
      </c>
      <c r="F10" s="26">
        <f>data!F60</f>
        <v>0</v>
      </c>
      <c r="G10" s="26">
        <f>data!G60</f>
        <v>20.721798076923076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3462033.7500000009</v>
      </c>
      <c r="F11" s="14">
        <f>data!F61</f>
        <v>0</v>
      </c>
      <c r="G11" s="14">
        <f>data!G61</f>
        <v>1200095.9300000002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1151946</v>
      </c>
      <c r="F12" s="14">
        <f>data!F62</f>
        <v>0</v>
      </c>
      <c r="G12" s="14">
        <f>data!G62</f>
        <v>399316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82340.740000000005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276523.88000000006</v>
      </c>
      <c r="F14" s="14">
        <f>data!F64</f>
        <v>0</v>
      </c>
      <c r="G14" s="14">
        <f>data!G64</f>
        <v>45481.079999999994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169.85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127538.44999999998</v>
      </c>
      <c r="F16" s="14">
        <f>data!F66</f>
        <v>0</v>
      </c>
      <c r="G16" s="14">
        <f>data!G66</f>
        <v>44507.75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32271</v>
      </c>
      <c r="F17" s="14">
        <f>data!F67</f>
        <v>0</v>
      </c>
      <c r="G17" s="14">
        <f>data!G67</f>
        <v>5187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15851.2</v>
      </c>
      <c r="F18" s="14">
        <f>data!F68</f>
        <v>0</v>
      </c>
      <c r="G18" s="14">
        <f>data!G68</f>
        <v>2918.4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1071211.54</v>
      </c>
      <c r="F19" s="14">
        <f>data!F69</f>
        <v>0</v>
      </c>
      <c r="G19" s="14">
        <f>data!G69</f>
        <v>456000.31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-11558.79</v>
      </c>
      <c r="F20" s="14">
        <f>-data!F70</f>
        <v>0</v>
      </c>
      <c r="G20" s="14">
        <f>-data!G70</f>
        <v>-10061.27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6125986.8800000008</v>
      </c>
      <c r="F21" s="14">
        <f>data!F71</f>
        <v>0</v>
      </c>
      <c r="G21" s="14">
        <f>data!G71</f>
        <v>2225785.94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1477608</v>
      </c>
      <c r="F23" s="48">
        <f>+data!M671</f>
        <v>0</v>
      </c>
      <c r="G23" s="48">
        <f>+data!M672</f>
        <v>507492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13659077.270000001</v>
      </c>
      <c r="F24" s="14">
        <f>data!F73</f>
        <v>0</v>
      </c>
      <c r="G24" s="14">
        <f>data!G73</f>
        <v>5871789.1399999997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3568114.22</v>
      </c>
      <c r="F25" s="14">
        <f>data!F74</f>
        <v>0</v>
      </c>
      <c r="G25" s="14">
        <f>data!G74</f>
        <v>55.13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17227191.490000002</v>
      </c>
      <c r="F26" s="14">
        <f>data!F75</f>
        <v>0</v>
      </c>
      <c r="G26" s="14">
        <f>data!G75</f>
        <v>5871844.2699999996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20174</v>
      </c>
      <c r="F28" s="14">
        <f>data!F76</f>
        <v>0</v>
      </c>
      <c r="G28" s="14">
        <f>data!G76</f>
        <v>6931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46.3</v>
      </c>
      <c r="F32" s="84">
        <f>data!F80</f>
        <v>0</v>
      </c>
      <c r="G32" s="84">
        <f>data!G80</f>
        <v>15.95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Lourdes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1845</v>
      </c>
      <c r="H41" s="14">
        <f>data!O59</f>
        <v>0</v>
      </c>
      <c r="I41" s="14">
        <f>data!P59</f>
        <v>342239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3.8461538461538464E-3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18.454524038461535</v>
      </c>
      <c r="H42" s="26">
        <f>data!O60</f>
        <v>0</v>
      </c>
      <c r="I42" s="26">
        <f>data!P60</f>
        <v>562.93174038461541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1095670.7600000002</v>
      </c>
      <c r="H43" s="14">
        <f>data!O61</f>
        <v>0</v>
      </c>
      <c r="I43" s="14">
        <f>data!P61</f>
        <v>1975186.28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364570</v>
      </c>
      <c r="H44" s="14">
        <f>data!O62</f>
        <v>0</v>
      </c>
      <c r="I44" s="14">
        <f>data!P62</f>
        <v>657217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3138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107247.76</v>
      </c>
      <c r="H46" s="14">
        <f>data!O64</f>
        <v>0</v>
      </c>
      <c r="I46" s="14">
        <f>data!P64</f>
        <v>12276416.519999998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269.95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1400.67</v>
      </c>
      <c r="H48" s="14">
        <f>data!O66</f>
        <v>0</v>
      </c>
      <c r="I48" s="14">
        <f>data!P66</f>
        <v>242727.5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606</v>
      </c>
      <c r="H49" s="14">
        <f>data!O67</f>
        <v>0</v>
      </c>
      <c r="I49" s="14">
        <f>data!P67</f>
        <v>712308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6026.2</v>
      </c>
      <c r="H50" s="14">
        <f>data!O68</f>
        <v>0</v>
      </c>
      <c r="I50" s="14">
        <f>data!P68</f>
        <v>60550.23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350026.67</v>
      </c>
      <c r="H51" s="14">
        <f>data!O69</f>
        <v>0</v>
      </c>
      <c r="I51" s="14">
        <f>data!P69</f>
        <v>2604474.36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-14860.6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1925548.06</v>
      </c>
      <c r="H53" s="14">
        <f>data!O71</f>
        <v>0</v>
      </c>
      <c r="I53" s="14">
        <f>data!P71</f>
        <v>18517427.239999995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14563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334595</v>
      </c>
      <c r="H55" s="48">
        <f>+data!M680</f>
        <v>34615</v>
      </c>
      <c r="I55" s="48">
        <f>+data!M681</f>
        <v>4819604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4552198.03</v>
      </c>
      <c r="H56" s="14">
        <f>data!O73</f>
        <v>0</v>
      </c>
      <c r="I56" s="14">
        <f>data!P73</f>
        <v>65011392.259999998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-1375</v>
      </c>
      <c r="H57" s="14">
        <f>data!O74</f>
        <v>0</v>
      </c>
      <c r="I57" s="14">
        <f>data!P74</f>
        <v>30921212.469999999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4550823.03</v>
      </c>
      <c r="H58" s="14">
        <f>data!O75</f>
        <v>0</v>
      </c>
      <c r="I58" s="14">
        <f>data!P75</f>
        <v>95932604.729999989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840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1997</v>
      </c>
      <c r="I60" s="14">
        <f>data!P76</f>
        <v>8683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16.87</v>
      </c>
      <c r="H64" s="26">
        <f>data!O80</f>
        <v>0</v>
      </c>
      <c r="I64" s="26">
        <f>data!P80</f>
        <v>19.170000000000002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Lourdes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167660</v>
      </c>
      <c r="D73" s="48">
        <f>data!R59</f>
        <v>342239</v>
      </c>
      <c r="E73" s="212"/>
      <c r="F73" s="212"/>
      <c r="G73" s="14">
        <f>data!U59</f>
        <v>101883</v>
      </c>
      <c r="H73" s="14">
        <f>data!V59</f>
        <v>0</v>
      </c>
      <c r="I73" s="14">
        <f>data!W59</f>
        <v>34827.96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174.1921201923077</v>
      </c>
      <c r="D74" s="26">
        <f>data!R60</f>
        <v>355.15961538461539</v>
      </c>
      <c r="E74" s="26">
        <f>data!S60</f>
        <v>4.6768653846153851</v>
      </c>
      <c r="F74" s="26">
        <f>data!T60</f>
        <v>1.7432403846153846</v>
      </c>
      <c r="G74" s="26">
        <f>data!U60</f>
        <v>214.86923076923077</v>
      </c>
      <c r="H74" s="26">
        <f>data!V60</f>
        <v>0</v>
      </c>
      <c r="I74" s="26">
        <f>data!W60</f>
        <v>20.702581730769229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704105.64</v>
      </c>
      <c r="D75" s="14">
        <f>data!R61</f>
        <v>0</v>
      </c>
      <c r="E75" s="14">
        <f>data!S61</f>
        <v>166070.03</v>
      </c>
      <c r="F75" s="14">
        <f>data!T61</f>
        <v>128742.56999999999</v>
      </c>
      <c r="G75" s="14">
        <f>data!U61</f>
        <v>0</v>
      </c>
      <c r="H75" s="14">
        <f>data!V61</f>
        <v>0</v>
      </c>
      <c r="I75" s="14">
        <f>data!W61</f>
        <v>214175.57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234282</v>
      </c>
      <c r="D76" s="14">
        <f>data!R62</f>
        <v>0</v>
      </c>
      <c r="E76" s="14">
        <f>data!S62</f>
        <v>55258</v>
      </c>
      <c r="F76" s="14">
        <f>data!T62</f>
        <v>42837</v>
      </c>
      <c r="G76" s="14">
        <f>data!U62</f>
        <v>0</v>
      </c>
      <c r="H76" s="14">
        <f>data!V62</f>
        <v>0</v>
      </c>
      <c r="I76" s="14">
        <f>data!W62</f>
        <v>71264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1826571.5999999999</v>
      </c>
      <c r="E77" s="14">
        <f>data!S63</f>
        <v>0</v>
      </c>
      <c r="F77" s="14">
        <f>data!T63</f>
        <v>0</v>
      </c>
      <c r="G77" s="14">
        <f>data!U63</f>
        <v>128916.36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13552.029999999999</v>
      </c>
      <c r="D78" s="14">
        <f>data!R64</f>
        <v>667761.87999999989</v>
      </c>
      <c r="E78" s="14">
        <f>data!S64</f>
        <v>196548.37999999998</v>
      </c>
      <c r="F78" s="14">
        <f>data!T64</f>
        <v>967.94</v>
      </c>
      <c r="G78" s="14">
        <f>data!U64</f>
        <v>523918.69999999995</v>
      </c>
      <c r="H78" s="14">
        <f>data!V64</f>
        <v>0</v>
      </c>
      <c r="I78" s="14">
        <f>data!W64</f>
        <v>9226.8900000000012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85.52</v>
      </c>
      <c r="E79" s="14">
        <f>data!S65</f>
        <v>0</v>
      </c>
      <c r="F79" s="14">
        <f>data!T65</f>
        <v>0</v>
      </c>
      <c r="G79" s="14">
        <f>data!U65</f>
        <v>6655.96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1674067.31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935</v>
      </c>
      <c r="D81" s="14">
        <f>data!R67</f>
        <v>6160</v>
      </c>
      <c r="E81" s="14">
        <f>data!S67</f>
        <v>0</v>
      </c>
      <c r="F81" s="14">
        <f>data!T67</f>
        <v>0</v>
      </c>
      <c r="G81" s="14">
        <f>data!U67</f>
        <v>2513</v>
      </c>
      <c r="H81" s="14">
        <f>data!V67</f>
        <v>0</v>
      </c>
      <c r="I81" s="14">
        <f>data!W67</f>
        <v>84040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10285.42</v>
      </c>
      <c r="H82" s="14">
        <f>data!V68</f>
        <v>0</v>
      </c>
      <c r="I82" s="14">
        <f>data!W68</f>
        <v>215873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178935.12</v>
      </c>
      <c r="D83" s="14">
        <f>data!R69</f>
        <v>239172.83</v>
      </c>
      <c r="E83" s="14">
        <f>data!S69</f>
        <v>47788.55</v>
      </c>
      <c r="F83" s="14">
        <f>data!T69</f>
        <v>18681.539999999997</v>
      </c>
      <c r="G83" s="14">
        <f>data!U69</f>
        <v>373136.48</v>
      </c>
      <c r="H83" s="14">
        <f>data!V69</f>
        <v>0</v>
      </c>
      <c r="I83" s="14">
        <f>data!W69</f>
        <v>80188.63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-533.97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1131809.79</v>
      </c>
      <c r="D85" s="14">
        <f>data!R71</f>
        <v>2739751.8299999996</v>
      </c>
      <c r="E85" s="14">
        <f>data!S71</f>
        <v>465664.95999999996</v>
      </c>
      <c r="F85" s="14">
        <f>data!T71</f>
        <v>191229.05000000002</v>
      </c>
      <c r="G85" s="14">
        <f>data!U71</f>
        <v>2719493.23</v>
      </c>
      <c r="H85" s="14">
        <f>data!V71</f>
        <v>0</v>
      </c>
      <c r="I85" s="14">
        <f>data!W71</f>
        <v>674234.12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334905</v>
      </c>
      <c r="D87" s="48">
        <f>+data!M683</f>
        <v>509785</v>
      </c>
      <c r="E87" s="48">
        <f>+data!M684</f>
        <v>109532</v>
      </c>
      <c r="F87" s="48">
        <f>+data!M685</f>
        <v>17323</v>
      </c>
      <c r="G87" s="48">
        <f>+data!M686</f>
        <v>883811</v>
      </c>
      <c r="H87" s="48">
        <f>+data!M687</f>
        <v>0</v>
      </c>
      <c r="I87" s="48">
        <f>+data!M688</f>
        <v>232592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1443914.7100000002</v>
      </c>
      <c r="D88" s="14">
        <f>data!R73</f>
        <v>2347330.25</v>
      </c>
      <c r="E88" s="14">
        <f>data!S73</f>
        <v>0</v>
      </c>
      <c r="F88" s="14">
        <f>data!T73</f>
        <v>490</v>
      </c>
      <c r="G88" s="14">
        <f>data!U73</f>
        <v>4806456.05</v>
      </c>
      <c r="H88" s="14">
        <f>data!V73</f>
        <v>0</v>
      </c>
      <c r="I88" s="14">
        <f>data!W73</f>
        <v>317508.75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1689470.4200000002</v>
      </c>
      <c r="D89" s="14">
        <f>data!R74</f>
        <v>4069644.25</v>
      </c>
      <c r="E89" s="14">
        <f>data!S74</f>
        <v>0</v>
      </c>
      <c r="F89" s="14">
        <f>data!T74</f>
        <v>208462.95</v>
      </c>
      <c r="G89" s="14">
        <f>data!U74</f>
        <v>12136178</v>
      </c>
      <c r="H89" s="14">
        <f>data!V74</f>
        <v>0</v>
      </c>
      <c r="I89" s="14">
        <f>data!W74</f>
        <v>3258002.75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3133385.1300000004</v>
      </c>
      <c r="D90" s="14">
        <f>data!R75</f>
        <v>6416974.5</v>
      </c>
      <c r="E90" s="14">
        <f>data!S75</f>
        <v>0</v>
      </c>
      <c r="F90" s="14">
        <f>data!T75</f>
        <v>208952.95</v>
      </c>
      <c r="G90" s="14">
        <f>data!U75</f>
        <v>16942634.050000001</v>
      </c>
      <c r="H90" s="14">
        <f>data!V75</f>
        <v>0</v>
      </c>
      <c r="I90" s="14">
        <f>data!W75</f>
        <v>3575511.5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796</v>
      </c>
      <c r="D92" s="14">
        <f>data!R76</f>
        <v>363</v>
      </c>
      <c r="E92" s="14">
        <f>data!S76</f>
        <v>5730</v>
      </c>
      <c r="F92" s="14">
        <f>data!T76</f>
        <v>0</v>
      </c>
      <c r="G92" s="14">
        <f>data!U76</f>
        <v>1895</v>
      </c>
      <c r="H92" s="14">
        <f>data!V76</f>
        <v>0</v>
      </c>
      <c r="I92" s="14">
        <f>data!W76</f>
        <v>3812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11.99</v>
      </c>
      <c r="D96" s="84">
        <f>data!R80</f>
        <v>0</v>
      </c>
      <c r="E96" s="84">
        <f>data!S80</f>
        <v>0</v>
      </c>
      <c r="F96" s="84">
        <f>data!T80</f>
        <v>0.78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Lourdes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70712.06</v>
      </c>
      <c r="D105" s="14">
        <f>data!Y59</f>
        <v>32472.65</v>
      </c>
      <c r="E105" s="14">
        <f>data!Z59</f>
        <v>0</v>
      </c>
      <c r="F105" s="14">
        <f>data!AA59</f>
        <v>10098.73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54.256447115384617</v>
      </c>
      <c r="D106" s="26">
        <f>data!Y60</f>
        <v>110.32024038461537</v>
      </c>
      <c r="E106" s="26">
        <f>data!Z60</f>
        <v>0</v>
      </c>
      <c r="F106" s="26">
        <f>data!AA60</f>
        <v>9.4335240384615382</v>
      </c>
      <c r="G106" s="26">
        <f>data!AB60</f>
        <v>358.49593750000003</v>
      </c>
      <c r="H106" s="26">
        <f>data!AC60</f>
        <v>196.8592451923077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125414.16999999998</v>
      </c>
      <c r="D107" s="14">
        <f>data!Y61</f>
        <v>1646556.6800000004</v>
      </c>
      <c r="E107" s="14">
        <f>data!Z61</f>
        <v>0</v>
      </c>
      <c r="F107" s="14">
        <f>data!AA61</f>
        <v>169830.77000000002</v>
      </c>
      <c r="G107" s="14">
        <f>data!AB61</f>
        <v>1204323.1399999999</v>
      </c>
      <c r="H107" s="14">
        <f>data!AC61</f>
        <v>540730.41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41730</v>
      </c>
      <c r="D108" s="14">
        <f>data!Y62</f>
        <v>547870</v>
      </c>
      <c r="E108" s="14">
        <f>data!Z62</f>
        <v>0</v>
      </c>
      <c r="F108" s="14">
        <f>data!AA62</f>
        <v>56509</v>
      </c>
      <c r="G108" s="14">
        <f>data!AB62</f>
        <v>400723</v>
      </c>
      <c r="H108" s="14">
        <f>data!AC62</f>
        <v>179921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69039</v>
      </c>
      <c r="E109" s="14">
        <f>data!Z63</f>
        <v>0</v>
      </c>
      <c r="F109" s="14">
        <f>data!AA63</f>
        <v>18075</v>
      </c>
      <c r="G109" s="14">
        <f>data!AB63</f>
        <v>1413.55</v>
      </c>
      <c r="H109" s="14">
        <f>data!AC63</f>
        <v>39990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56096.45</v>
      </c>
      <c r="D110" s="14">
        <f>data!Y64</f>
        <v>108419.70000000001</v>
      </c>
      <c r="E110" s="14">
        <f>data!Z64</f>
        <v>0</v>
      </c>
      <c r="F110" s="14">
        <f>data!AA64</f>
        <v>186630.34000000003</v>
      </c>
      <c r="G110" s="14">
        <f>data!AB64</f>
        <v>1634641.25</v>
      </c>
      <c r="H110" s="14">
        <f>data!AC64</f>
        <v>31681.57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11346.41</v>
      </c>
      <c r="E111" s="14">
        <f>data!Z65</f>
        <v>0</v>
      </c>
      <c r="F111" s="14">
        <f>data!AA65</f>
        <v>0</v>
      </c>
      <c r="G111" s="14">
        <f>data!AB65</f>
        <v>37350.660000000003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3927.91</v>
      </c>
      <c r="D112" s="14">
        <f>data!Y66</f>
        <v>127799.31000000001</v>
      </c>
      <c r="E112" s="14">
        <f>data!Z66</f>
        <v>0</v>
      </c>
      <c r="F112" s="14">
        <f>data!AA66</f>
        <v>2257.31</v>
      </c>
      <c r="G112" s="14">
        <f>data!AB66</f>
        <v>124405.15999999999</v>
      </c>
      <c r="H112" s="14">
        <f>data!AC66</f>
        <v>76069.900000000009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258429</v>
      </c>
      <c r="E113" s="14">
        <f>data!Z67</f>
        <v>0</v>
      </c>
      <c r="F113" s="14">
        <f>data!AA67</f>
        <v>3505</v>
      </c>
      <c r="G113" s="14">
        <f>data!AB67</f>
        <v>65044</v>
      </c>
      <c r="H113" s="14">
        <f>data!AC67</f>
        <v>13677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144191.22</v>
      </c>
      <c r="D114" s="14">
        <f>data!Y68</f>
        <v>215466.34</v>
      </c>
      <c r="E114" s="14">
        <f>data!Z68</f>
        <v>0</v>
      </c>
      <c r="F114" s="14">
        <f>data!AA68</f>
        <v>85194.04</v>
      </c>
      <c r="G114" s="14">
        <f>data!AB68</f>
        <v>13377.460000000001</v>
      </c>
      <c r="H114" s="14">
        <f>data!AC68</f>
        <v>6696.64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124580.06</v>
      </c>
      <c r="D115" s="14">
        <f>data!Y69</f>
        <v>571029.18000000005</v>
      </c>
      <c r="E115" s="14">
        <f>data!Z69</f>
        <v>0</v>
      </c>
      <c r="F115" s="14">
        <f>data!AA69</f>
        <v>119460.39999999998</v>
      </c>
      <c r="G115" s="14">
        <f>data!AB69</f>
        <v>3176473.4099999997</v>
      </c>
      <c r="H115" s="14">
        <f>data!AC69</f>
        <v>156618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-820.28</v>
      </c>
      <c r="D116" s="14">
        <f>-data!Y70</f>
        <v>-40834.189999999995</v>
      </c>
      <c r="E116" s="14">
        <f>-data!Z70</f>
        <v>0</v>
      </c>
      <c r="F116" s="14">
        <f>-data!AA70</f>
        <v>-591.72</v>
      </c>
      <c r="G116" s="14">
        <f>-data!AB70</f>
        <v>-3461928.7600000002</v>
      </c>
      <c r="H116" s="14">
        <f>-data!AC70</f>
        <v>-1012.64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495119.52999999997</v>
      </c>
      <c r="D117" s="14">
        <f>data!Y71</f>
        <v>3515121.4300000011</v>
      </c>
      <c r="E117" s="14">
        <f>data!Z71</f>
        <v>0</v>
      </c>
      <c r="F117" s="14">
        <f>data!AA71</f>
        <v>640870.14</v>
      </c>
      <c r="G117" s="14">
        <f>data!AB71</f>
        <v>3195822.8699999996</v>
      </c>
      <c r="H117" s="14">
        <f>data!AC71</f>
        <v>1044371.88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584637</v>
      </c>
      <c r="D119" s="48">
        <f>+data!M690</f>
        <v>729838</v>
      </c>
      <c r="E119" s="48">
        <f>+data!M691</f>
        <v>0</v>
      </c>
      <c r="F119" s="48">
        <f>+data!M692</f>
        <v>137843</v>
      </c>
      <c r="G119" s="48">
        <f>+data!M693</f>
        <v>1031631</v>
      </c>
      <c r="H119" s="48">
        <f>+data!M694</f>
        <v>423046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1045183.75</v>
      </c>
      <c r="D120" s="14">
        <f>data!Y73</f>
        <v>1603181</v>
      </c>
      <c r="E120" s="14">
        <f>data!Z73</f>
        <v>0</v>
      </c>
      <c r="F120" s="14">
        <f>data!AA73</f>
        <v>74285</v>
      </c>
      <c r="G120" s="14">
        <f>data!AB73</f>
        <v>8074248.7000000002</v>
      </c>
      <c r="H120" s="14">
        <f>data!AC73</f>
        <v>3943386.75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12406028.75</v>
      </c>
      <c r="D121" s="14">
        <f>data!Y74</f>
        <v>10075627.25</v>
      </c>
      <c r="E121" s="14">
        <f>data!Z74</f>
        <v>0</v>
      </c>
      <c r="F121" s="14">
        <f>data!AA74</f>
        <v>2379670.8000000003</v>
      </c>
      <c r="G121" s="14">
        <f>data!AB74</f>
        <v>10425378.120000001</v>
      </c>
      <c r="H121" s="14">
        <f>data!AC74</f>
        <v>3112834.75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13451212.5</v>
      </c>
      <c r="D122" s="14">
        <f>data!Y75</f>
        <v>11678808.25</v>
      </c>
      <c r="E122" s="14">
        <f>data!Z75</f>
        <v>0</v>
      </c>
      <c r="F122" s="14">
        <f>data!AA75</f>
        <v>2453955.8000000003</v>
      </c>
      <c r="G122" s="14">
        <f>data!AB75</f>
        <v>18499626.82</v>
      </c>
      <c r="H122" s="14">
        <f>data!AC75</f>
        <v>7056221.5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8247</v>
      </c>
      <c r="E124" s="14">
        <f>data!Z76</f>
        <v>0</v>
      </c>
      <c r="F124" s="14">
        <f>data!AA76</f>
        <v>1314</v>
      </c>
      <c r="G124" s="14">
        <f>data!AB76</f>
        <v>1361</v>
      </c>
      <c r="H124" s="14">
        <f>data!AC76</f>
        <v>587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0.01</v>
      </c>
      <c r="E128" s="26">
        <f>data!Z80</f>
        <v>0</v>
      </c>
      <c r="F128" s="26">
        <f>data!AA80</f>
        <v>4.0000000000000001E-3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Lourdes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30129</v>
      </c>
      <c r="D137" s="14">
        <f>data!AF59</f>
        <v>0</v>
      </c>
      <c r="E137" s="14">
        <f>data!AG59</f>
        <v>22114</v>
      </c>
      <c r="F137" s="14">
        <f>data!AH59</f>
        <v>0</v>
      </c>
      <c r="G137" s="14">
        <f>data!AI59</f>
        <v>6594</v>
      </c>
      <c r="H137" s="14">
        <f>data!AJ59</f>
        <v>7683</v>
      </c>
      <c r="I137" s="14">
        <f>data!AK59</f>
        <v>8675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61.615158653846159</v>
      </c>
      <c r="D138" s="26">
        <f>data!AF60</f>
        <v>0</v>
      </c>
      <c r="E138" s="26">
        <f>data!AG60</f>
        <v>58.334240384615384</v>
      </c>
      <c r="F138" s="26">
        <f>data!AH60</f>
        <v>0</v>
      </c>
      <c r="G138" s="26">
        <f>data!AI60</f>
        <v>355.64755288461532</v>
      </c>
      <c r="H138" s="26">
        <f>data!AJ60</f>
        <v>3.5278894230769233</v>
      </c>
      <c r="I138" s="26">
        <f>data!AK60</f>
        <v>28.661447115384618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1222534.6299999999</v>
      </c>
      <c r="D139" s="14">
        <f>data!AF61</f>
        <v>0</v>
      </c>
      <c r="E139" s="14">
        <f>data!AG61</f>
        <v>2392268.54</v>
      </c>
      <c r="F139" s="14">
        <f>data!AH61</f>
        <v>0</v>
      </c>
      <c r="G139" s="14">
        <f>data!AI61</f>
        <v>881535.53</v>
      </c>
      <c r="H139" s="14">
        <f>data!AJ61</f>
        <v>92090.010000000009</v>
      </c>
      <c r="I139" s="14">
        <f>data!AK61</f>
        <v>501818.17999999993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406782</v>
      </c>
      <c r="D140" s="14">
        <f>data!AF62</f>
        <v>0</v>
      </c>
      <c r="E140" s="14">
        <f>data!AG62</f>
        <v>795996</v>
      </c>
      <c r="F140" s="14">
        <f>data!AH62</f>
        <v>0</v>
      </c>
      <c r="G140" s="14">
        <f>data!AI62</f>
        <v>293319</v>
      </c>
      <c r="H140" s="14">
        <f>data!AJ62</f>
        <v>30642</v>
      </c>
      <c r="I140" s="14">
        <f>data!AK62</f>
        <v>166973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2436.0100000000002</v>
      </c>
      <c r="D141" s="14">
        <f>data!AF63</f>
        <v>0</v>
      </c>
      <c r="E141" s="14">
        <f>data!AG63</f>
        <v>3261009.86</v>
      </c>
      <c r="F141" s="14">
        <f>data!AH63</f>
        <v>0</v>
      </c>
      <c r="G141" s="14">
        <f>data!AI63</f>
        <v>0</v>
      </c>
      <c r="H141" s="14">
        <f>data!AJ63</f>
        <v>787840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50010.199999999983</v>
      </c>
      <c r="D142" s="14">
        <f>data!AF64</f>
        <v>0</v>
      </c>
      <c r="E142" s="14">
        <f>data!AG64</f>
        <v>242799.47999999998</v>
      </c>
      <c r="F142" s="14">
        <f>data!AH64</f>
        <v>0</v>
      </c>
      <c r="G142" s="14">
        <f>data!AI64</f>
        <v>396613.67000000004</v>
      </c>
      <c r="H142" s="14">
        <f>data!AJ64</f>
        <v>18396.780000000006</v>
      </c>
      <c r="I142" s="14">
        <f>data!AK64</f>
        <v>12028.670000000002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4685.9400000000005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6868.4299999999994</v>
      </c>
      <c r="I143" s="14">
        <f>data!AK65</f>
        <v>2827.47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133687.91999999998</v>
      </c>
      <c r="D144" s="14">
        <f>data!AF66</f>
        <v>0</v>
      </c>
      <c r="E144" s="14">
        <f>data!AG66</f>
        <v>2061.77</v>
      </c>
      <c r="F144" s="14">
        <f>data!AH66</f>
        <v>0</v>
      </c>
      <c r="G144" s="14">
        <f>data!AI66</f>
        <v>1942.13</v>
      </c>
      <c r="H144" s="14">
        <f>data!AJ66</f>
        <v>0</v>
      </c>
      <c r="I144" s="14">
        <f>data!AK66</f>
        <v>11345.15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655</v>
      </c>
      <c r="D145" s="14">
        <f>data!AF67</f>
        <v>0</v>
      </c>
      <c r="E145" s="14">
        <f>data!AG67</f>
        <v>126232</v>
      </c>
      <c r="F145" s="14">
        <f>data!AH67</f>
        <v>0</v>
      </c>
      <c r="G145" s="14">
        <f>data!AI67</f>
        <v>211351</v>
      </c>
      <c r="H145" s="14">
        <f>data!AJ67</f>
        <v>2902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87246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33340.800000000003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374257.33</v>
      </c>
      <c r="D147" s="14">
        <f>data!AF69</f>
        <v>0</v>
      </c>
      <c r="E147" s="14">
        <f>data!AG69</f>
        <v>1110762.2699999998</v>
      </c>
      <c r="F147" s="14">
        <f>data!AH69</f>
        <v>0</v>
      </c>
      <c r="G147" s="14">
        <f>data!AI69</f>
        <v>428618.65</v>
      </c>
      <c r="H147" s="14">
        <f>data!AJ69</f>
        <v>241343.78</v>
      </c>
      <c r="I147" s="14">
        <f>data!AK69</f>
        <v>124329.56999999999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-2404.04</v>
      </c>
      <c r="D148" s="14">
        <f>-data!AF70</f>
        <v>0</v>
      </c>
      <c r="E148" s="14">
        <f>-data!AG70</f>
        <v>-19202.72</v>
      </c>
      <c r="F148" s="14">
        <f>-data!AH70</f>
        <v>0</v>
      </c>
      <c r="G148" s="14">
        <f>-data!AI70</f>
        <v>-2566.2399999999998</v>
      </c>
      <c r="H148" s="14">
        <f>-data!AJ70</f>
        <v>-1596.76</v>
      </c>
      <c r="I148" s="14">
        <f>-data!AK70</f>
        <v>-804.7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2279890.9899999998</v>
      </c>
      <c r="D149" s="14">
        <f>data!AF71</f>
        <v>0</v>
      </c>
      <c r="E149" s="14">
        <f>data!AG71</f>
        <v>7911927.2000000002</v>
      </c>
      <c r="F149" s="14">
        <f>data!AH71</f>
        <v>0</v>
      </c>
      <c r="G149" s="14">
        <f>data!AI71</f>
        <v>2210813.7399999998</v>
      </c>
      <c r="H149" s="14">
        <f>data!AJ71</f>
        <v>1178486.24</v>
      </c>
      <c r="I149" s="14">
        <f>data!AK71</f>
        <v>851858.14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448962</v>
      </c>
      <c r="D151" s="48">
        <f>+data!M697</f>
        <v>0</v>
      </c>
      <c r="E151" s="48">
        <f>+data!M698</f>
        <v>1995932</v>
      </c>
      <c r="F151" s="48">
        <f>+data!M699</f>
        <v>0</v>
      </c>
      <c r="G151" s="48">
        <f>+data!M700</f>
        <v>752797</v>
      </c>
      <c r="H151" s="48">
        <f>+data!M701</f>
        <v>76077</v>
      </c>
      <c r="I151" s="48">
        <f>+data!M702</f>
        <v>204642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3107924.22</v>
      </c>
      <c r="D152" s="14">
        <f>data!AF73</f>
        <v>0</v>
      </c>
      <c r="E152" s="14">
        <f>data!AG73</f>
        <v>1229619.1200000001</v>
      </c>
      <c r="F152" s="14">
        <f>data!AH73</f>
        <v>0</v>
      </c>
      <c r="G152" s="14">
        <f>data!AI73</f>
        <v>224975.5</v>
      </c>
      <c r="H152" s="14">
        <f>data!AJ73</f>
        <v>0</v>
      </c>
      <c r="I152" s="14">
        <f>data!AK73</f>
        <v>1934309.73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5356359.2</v>
      </c>
      <c r="D153" s="14">
        <f>data!AF74</f>
        <v>0</v>
      </c>
      <c r="E153" s="14">
        <f>data!AG74</f>
        <v>35902815.759999998</v>
      </c>
      <c r="F153" s="14">
        <f>data!AH74</f>
        <v>0</v>
      </c>
      <c r="G153" s="14">
        <f>data!AI74</f>
        <v>7037651.6899999995</v>
      </c>
      <c r="H153" s="14">
        <f>data!AJ74</f>
        <v>0</v>
      </c>
      <c r="I153" s="14">
        <f>data!AK74</f>
        <v>2407010.7600000002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8464283.4199999999</v>
      </c>
      <c r="D154" s="14">
        <f>data!AF75</f>
        <v>0</v>
      </c>
      <c r="E154" s="14">
        <f>data!AG75</f>
        <v>37132434.879999995</v>
      </c>
      <c r="F154" s="14">
        <f>data!AH75</f>
        <v>0</v>
      </c>
      <c r="G154" s="14">
        <f>data!AI75</f>
        <v>7262627.1899999995</v>
      </c>
      <c r="H154" s="14">
        <f>data!AJ75</f>
        <v>0</v>
      </c>
      <c r="I154" s="14">
        <f>data!AK75</f>
        <v>4341320.49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2188</v>
      </c>
      <c r="D156" s="14">
        <f>data!AF76</f>
        <v>0</v>
      </c>
      <c r="E156" s="14">
        <f>data!AG76</f>
        <v>4928</v>
      </c>
      <c r="F156" s="14">
        <f>data!AH76</f>
        <v>0</v>
      </c>
      <c r="G156" s="14">
        <f>data!AI76</f>
        <v>8953</v>
      </c>
      <c r="H156" s="14">
        <f>data!AJ76</f>
        <v>3317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38.709999999999994</v>
      </c>
      <c r="F160" s="26">
        <f>data!AH80</f>
        <v>0</v>
      </c>
      <c r="G160" s="26">
        <f>data!AI80</f>
        <v>10.32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Lourdes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3664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83310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10.945197115384616</v>
      </c>
      <c r="D170" s="26">
        <f>data!AM60</f>
        <v>0.91360096153846149</v>
      </c>
      <c r="E170" s="26">
        <f>data!AN60</f>
        <v>0</v>
      </c>
      <c r="F170" s="26">
        <f>data!AO60</f>
        <v>0</v>
      </c>
      <c r="G170" s="26">
        <f>data!AP60</f>
        <v>6.3670913461538472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359459.24</v>
      </c>
      <c r="D171" s="14">
        <f>data!AM61</f>
        <v>37758.15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119605</v>
      </c>
      <c r="D172" s="14">
        <f>data!AM62</f>
        <v>12564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2733.12</v>
      </c>
      <c r="D174" s="14">
        <f>data!AM64</f>
        <v>311.01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1020.21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1086.69</v>
      </c>
      <c r="D176" s="14">
        <f>data!AM66</f>
        <v>10.79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99493.17</v>
      </c>
      <c r="D179" s="14">
        <f>data!AM69</f>
        <v>5435.32</v>
      </c>
      <c r="E179" s="14">
        <f>data!AN69</f>
        <v>0</v>
      </c>
      <c r="F179" s="14">
        <f>data!AO69</f>
        <v>0</v>
      </c>
      <c r="G179" s="14">
        <f>data!AP69</f>
        <v>55.69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-635.26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582762.17000000004</v>
      </c>
      <c r="D181" s="14">
        <f>data!AM71</f>
        <v>56079.270000000004</v>
      </c>
      <c r="E181" s="14">
        <f>data!AN71</f>
        <v>0</v>
      </c>
      <c r="F181" s="14">
        <f>data!AO71</f>
        <v>0</v>
      </c>
      <c r="G181" s="14">
        <f>data!AP71</f>
        <v>55.69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69183</v>
      </c>
      <c r="D183" s="48">
        <f>+data!M704</f>
        <v>5751</v>
      </c>
      <c r="E183" s="48">
        <f>+data!M705</f>
        <v>0</v>
      </c>
      <c r="F183" s="48">
        <f>+data!M706</f>
        <v>0</v>
      </c>
      <c r="G183" s="48">
        <f>+data!M707</f>
        <v>4778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631739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717162.75</v>
      </c>
      <c r="D185" s="14">
        <f>data!AM74</f>
        <v>109440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1348901.75</v>
      </c>
      <c r="D186" s="14">
        <f>data!AM75</f>
        <v>109440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0.17799999999999999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Lourdes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34133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64.336495192307694</v>
      </c>
      <c r="G202" s="26">
        <f>data!AW60</f>
        <v>0</v>
      </c>
      <c r="H202" s="26">
        <f>data!AX60</f>
        <v>0</v>
      </c>
      <c r="I202" s="26">
        <f>data!AY60</f>
        <v>81.941826923076917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2679482.560000001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891562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161767.30000000002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86014.050000000032</v>
      </c>
      <c r="G206" s="14">
        <f>data!AW64</f>
        <v>0</v>
      </c>
      <c r="H206" s="14">
        <f>data!AX64</f>
        <v>3201.2400000000002</v>
      </c>
      <c r="I206" s="14">
        <f>data!AY64</f>
        <v>2819.01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10305.66</v>
      </c>
      <c r="G207" s="14">
        <f>data!AW65</f>
        <v>0</v>
      </c>
      <c r="H207" s="14">
        <f>data!AX65</f>
        <v>0</v>
      </c>
      <c r="I207" s="14">
        <f>data!AY65</f>
        <v>9708.8000000000011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296475.50999999995</v>
      </c>
      <c r="G208" s="14">
        <f>data!AW66</f>
        <v>0</v>
      </c>
      <c r="H208" s="14">
        <f>data!AX66</f>
        <v>0</v>
      </c>
      <c r="I208" s="14">
        <f>data!AY66</f>
        <v>1475059.94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9118</v>
      </c>
      <c r="G209" s="14">
        <f>data!AW67</f>
        <v>0</v>
      </c>
      <c r="H209" s="14">
        <f>data!AX67</f>
        <v>0</v>
      </c>
      <c r="I209" s="14">
        <f>data!AY67</f>
        <v>23311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51508.33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-2048845.5799999996</v>
      </c>
      <c r="G211" s="14">
        <f>data!AW69</f>
        <v>0</v>
      </c>
      <c r="H211" s="14">
        <f>data!AX69</f>
        <v>45586.18</v>
      </c>
      <c r="I211" s="14">
        <f>data!AY69</f>
        <v>369468.13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-16119.300000000008</v>
      </c>
      <c r="G212" s="14">
        <f>-data!AW70</f>
        <v>0</v>
      </c>
      <c r="H212" s="14">
        <f>-data!AX70</f>
        <v>0</v>
      </c>
      <c r="I212" s="14">
        <f>-data!AY70</f>
        <v>-247264.71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2121268.5300000012</v>
      </c>
      <c r="G213" s="14">
        <f>data!AW71</f>
        <v>0</v>
      </c>
      <c r="H213" s="14">
        <f>data!AX71</f>
        <v>48787.42</v>
      </c>
      <c r="I213" s="14">
        <f>data!AY71</f>
        <v>1633102.17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306681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506.25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5376005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5376511.25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519</v>
      </c>
      <c r="G220" s="14">
        <f>data!AW76</f>
        <v>0</v>
      </c>
      <c r="H220" s="14">
        <f>data!AX76</f>
        <v>0</v>
      </c>
      <c r="I220" s="85">
        <f>data!AY76</f>
        <v>3979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1.91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Lourdes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159228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179.6389423076923</v>
      </c>
      <c r="E234" s="26">
        <f>data!BB60</f>
        <v>0</v>
      </c>
      <c r="F234" s="26">
        <f>data!BC60</f>
        <v>0</v>
      </c>
      <c r="G234" s="26">
        <f>data!BD60</f>
        <v>6.6751153846153839</v>
      </c>
      <c r="H234" s="26">
        <f>data!BE60</f>
        <v>135.79541346153846</v>
      </c>
      <c r="I234" s="26">
        <f>data!BF60</f>
        <v>78.72701923076923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270831.53999999998</v>
      </c>
      <c r="H235" s="14">
        <f>data!BE61</f>
        <v>551530.20000000007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90116</v>
      </c>
      <c r="H236" s="14">
        <f>data!BE62</f>
        <v>183514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32997.800000000003</v>
      </c>
      <c r="E238" s="14">
        <f>data!BB64</f>
        <v>0</v>
      </c>
      <c r="F238" s="14">
        <f>data!BC64</f>
        <v>0</v>
      </c>
      <c r="G238" s="14">
        <f>data!BD64</f>
        <v>103838.05999999998</v>
      </c>
      <c r="H238" s="14">
        <f>data!BE64</f>
        <v>59739.969999999994</v>
      </c>
      <c r="I238" s="14">
        <f>data!BF64</f>
        <v>16403.579999999998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657049.35000000009</v>
      </c>
      <c r="I239" s="14">
        <f>data!BF65</f>
        <v>54024.5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172056.53999999998</v>
      </c>
      <c r="E240" s="14">
        <f>data!BB66</f>
        <v>0</v>
      </c>
      <c r="F240" s="14">
        <f>data!BC66</f>
        <v>0</v>
      </c>
      <c r="G240" s="14">
        <f>data!BD66</f>
        <v>3019.69</v>
      </c>
      <c r="H240" s="14">
        <f>data!BE66</f>
        <v>1342325.06</v>
      </c>
      <c r="I240" s="14">
        <f>data!BF66</f>
        <v>1094310.51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3363</v>
      </c>
      <c r="H241" s="14">
        <f>data!BE67</f>
        <v>441443</v>
      </c>
      <c r="I241" s="14">
        <f>data!BF67</f>
        <v>2695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1609.83</v>
      </c>
      <c r="H242" s="14">
        <f>data!BE68</f>
        <v>24123.79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15602.87</v>
      </c>
      <c r="E243" s="14">
        <f>data!BB69</f>
        <v>0</v>
      </c>
      <c r="F243" s="14">
        <f>data!BC69</f>
        <v>0</v>
      </c>
      <c r="G243" s="14">
        <f>data!BD69</f>
        <v>-400829.94</v>
      </c>
      <c r="H243" s="14">
        <f>data!BE69</f>
        <v>726103.45</v>
      </c>
      <c r="I243" s="14">
        <f>data!BF69</f>
        <v>107268.77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220657.20999999996</v>
      </c>
      <c r="E245" s="14">
        <f>data!BB71</f>
        <v>0</v>
      </c>
      <c r="F245" s="14">
        <f>data!BC71</f>
        <v>0</v>
      </c>
      <c r="G245" s="14">
        <f>data!BD71</f>
        <v>71948.179999999993</v>
      </c>
      <c r="H245" s="14">
        <f>data!BE71</f>
        <v>3985828.8200000003</v>
      </c>
      <c r="I245" s="14">
        <f>data!BF71</f>
        <v>1274702.3600000001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1723</v>
      </c>
      <c r="E252" s="85">
        <f>data!BB76</f>
        <v>0</v>
      </c>
      <c r="F252" s="85">
        <f>data!BC76</f>
        <v>0</v>
      </c>
      <c r="G252" s="85">
        <f>data!BD76</f>
        <v>1068</v>
      </c>
      <c r="H252" s="85">
        <f>data!BE76</f>
        <v>21550</v>
      </c>
      <c r="I252" s="85">
        <f>data!BF76</f>
        <v>554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34133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40407.15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Lourdes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0.17548076923076922</v>
      </c>
      <c r="E266" s="26">
        <f>data!BI60</f>
        <v>0</v>
      </c>
      <c r="F266" s="26">
        <f>data!BJ60</f>
        <v>6.2963028846153852</v>
      </c>
      <c r="G266" s="26">
        <f>data!BK60</f>
        <v>30.933875000000004</v>
      </c>
      <c r="H266" s="26">
        <f>data!BL60</f>
        <v>19.99716826923077</v>
      </c>
      <c r="I266" s="26">
        <f>data!BM60</f>
        <v>0.17548076923076922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543472.32000000007</v>
      </c>
      <c r="G267" s="14">
        <f>data!BK61</f>
        <v>1383939.68</v>
      </c>
      <c r="H267" s="14">
        <f>data!BL61</f>
        <v>857911.16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180833</v>
      </c>
      <c r="G268" s="14">
        <f>data!BK62</f>
        <v>460488</v>
      </c>
      <c r="H268" s="14">
        <f>data!BL62</f>
        <v>285459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38012.660000000003</v>
      </c>
      <c r="E269" s="14">
        <f>data!BI63</f>
        <v>0</v>
      </c>
      <c r="F269" s="14">
        <f>data!BJ63</f>
        <v>183553.82</v>
      </c>
      <c r="G269" s="14">
        <f>data!BK63</f>
        <v>91716.36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31646.53</v>
      </c>
      <c r="E270" s="14">
        <f>data!BI64</f>
        <v>0</v>
      </c>
      <c r="F270" s="14">
        <f>data!BJ64</f>
        <v>-2636.5600000000013</v>
      </c>
      <c r="G270" s="14">
        <f>data!BK64</f>
        <v>45974.25</v>
      </c>
      <c r="H270" s="14">
        <f>data!BL64</f>
        <v>17582.870000000003</v>
      </c>
      <c r="I270" s="14">
        <f>data!BM64</f>
        <v>855.42000000000007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418207.28</v>
      </c>
      <c r="E271" s="14">
        <f>data!BI65</f>
        <v>0</v>
      </c>
      <c r="F271" s="14">
        <f>data!BJ65</f>
        <v>3896.37</v>
      </c>
      <c r="G271" s="14">
        <f>data!BK65</f>
        <v>2844.1000000000004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4671059.29</v>
      </c>
      <c r="E272" s="14">
        <f>data!BI66</f>
        <v>0</v>
      </c>
      <c r="F272" s="14">
        <f>data!BJ66</f>
        <v>5640.08</v>
      </c>
      <c r="G272" s="14">
        <f>data!BK66</f>
        <v>265567.08</v>
      </c>
      <c r="H272" s="14">
        <f>data!BL66</f>
        <v>121.77</v>
      </c>
      <c r="I272" s="14">
        <f>data!BM66</f>
        <v>1325.32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139489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21639.859999999997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1439.7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-772206.78</v>
      </c>
      <c r="G275" s="14">
        <f>data!BK69</f>
        <v>-2056165.4699999997</v>
      </c>
      <c r="H275" s="14">
        <f>data!BL69</f>
        <v>196795.29</v>
      </c>
      <c r="I275" s="14">
        <f>data!BM69</f>
        <v>-3620.4399999999732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15493.63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21639.859999999997</v>
      </c>
      <c r="D277" s="14">
        <f>data!BH71</f>
        <v>5298414.76</v>
      </c>
      <c r="E277" s="14">
        <f>data!BI71</f>
        <v>0</v>
      </c>
      <c r="F277" s="14">
        <f>data!BJ71</f>
        <v>158045.88</v>
      </c>
      <c r="G277" s="14">
        <f>data!BK71</f>
        <v>194364.00000000047</v>
      </c>
      <c r="H277" s="14">
        <f>data!BL71</f>
        <v>1357870.0900000003</v>
      </c>
      <c r="I277" s="14">
        <f>data!BM71</f>
        <v>2.6375346351414919E-11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729</v>
      </c>
      <c r="D284" s="85">
        <f>data!BH76</f>
        <v>1658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1112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373651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Lourdes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9.485817307692308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2117221.6599999997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704477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120524.41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18852.650000000001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10791.070000000002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-1994985.9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976880.88999999966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35783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2111</v>
      </c>
      <c r="H316" s="85">
        <f>data!BS76</f>
        <v>0</v>
      </c>
      <c r="I316" s="85">
        <f>data!BT76</f>
        <v>1691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Lourdes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44.32691346153846</v>
      </c>
      <c r="E330" s="26">
        <f>data!BW60</f>
        <v>2.0569567307692305</v>
      </c>
      <c r="F330" s="26">
        <f>data!BX60</f>
        <v>0</v>
      </c>
      <c r="G330" s="26">
        <f>data!BY60</f>
        <v>6.7922211538461541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1035249.0199999998</v>
      </c>
      <c r="E331" s="86">
        <f>data!BW61</f>
        <v>99835.099999999991</v>
      </c>
      <c r="F331" s="86">
        <f>data!BX61</f>
        <v>0</v>
      </c>
      <c r="G331" s="86">
        <f>data!BY61</f>
        <v>700254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344465</v>
      </c>
      <c r="E332" s="86">
        <f>data!BW62</f>
        <v>33219</v>
      </c>
      <c r="F332" s="86">
        <f>data!BX62</f>
        <v>0</v>
      </c>
      <c r="G332" s="86">
        <f>data!BY62</f>
        <v>233000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330</v>
      </c>
      <c r="E333" s="86">
        <f>data!BW63</f>
        <v>17877.72</v>
      </c>
      <c r="F333" s="86">
        <f>data!BX63</f>
        <v>0</v>
      </c>
      <c r="G333" s="86">
        <f>data!BY63</f>
        <v>793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11508.079999999998</v>
      </c>
      <c r="E334" s="86">
        <f>data!BW64</f>
        <v>5836.14</v>
      </c>
      <c r="F334" s="86">
        <f>data!BX64</f>
        <v>0</v>
      </c>
      <c r="G334" s="86">
        <f>data!BY64</f>
        <v>4895.13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936.32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49702.38</v>
      </c>
      <c r="E336" s="86">
        <f>data!BW66</f>
        <v>4280.3900000000003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468453.92000000004</v>
      </c>
      <c r="E339" s="86">
        <f>data!BW69</f>
        <v>77869.109999999986</v>
      </c>
      <c r="F339" s="86">
        <f>data!BX69</f>
        <v>0</v>
      </c>
      <c r="G339" s="86">
        <f>data!BY69</f>
        <v>107346.56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-16050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1909708.4</v>
      </c>
      <c r="E341" s="14">
        <f>data!BW71</f>
        <v>222867.46</v>
      </c>
      <c r="F341" s="14">
        <f>data!BX71</f>
        <v>0</v>
      </c>
      <c r="G341" s="14">
        <f>data!BY71</f>
        <v>1047225.01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4177</v>
      </c>
      <c r="E348" s="85">
        <f>data!BW76</f>
        <v>0</v>
      </c>
      <c r="F348" s="85">
        <f>data!BX76</f>
        <v>0</v>
      </c>
      <c r="G348" s="85">
        <f>data!BY76</f>
        <v>458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Lourdes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0.18142788461538462</v>
      </c>
      <c r="E362" s="217"/>
      <c r="F362" s="211"/>
      <c r="G362" s="211"/>
      <c r="H362" s="211"/>
      <c r="I362" s="87">
        <f>data!CE60</f>
        <v>3356.5414855769232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156057.57</v>
      </c>
      <c r="E363" s="218"/>
      <c r="F363" s="219"/>
      <c r="G363" s="219"/>
      <c r="H363" s="219"/>
      <c r="I363" s="86">
        <f>data!CE61</f>
        <v>28516184.790000003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51926</v>
      </c>
      <c r="E364" s="218"/>
      <c r="F364" s="219"/>
      <c r="G364" s="219"/>
      <c r="H364" s="219"/>
      <c r="I364" s="86">
        <f>data!CE62</f>
        <v>9488383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146230</v>
      </c>
      <c r="E365" s="218"/>
      <c r="F365" s="219"/>
      <c r="G365" s="219"/>
      <c r="H365" s="219"/>
      <c r="I365" s="86">
        <f>data!CE63</f>
        <v>6981575.3899999997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171477.33</v>
      </c>
      <c r="E366" s="218"/>
      <c r="F366" s="219"/>
      <c r="G366" s="219"/>
      <c r="H366" s="219"/>
      <c r="I366" s="86">
        <f>data!CE64</f>
        <v>17469012.850000001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10436.459999999999</v>
      </c>
      <c r="E367" s="218"/>
      <c r="F367" s="219"/>
      <c r="G367" s="219"/>
      <c r="H367" s="219"/>
      <c r="I367" s="86">
        <f>data!CE65</f>
        <v>1238689.2400000005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542.19000000000005</v>
      </c>
      <c r="E368" s="218"/>
      <c r="F368" s="219"/>
      <c r="G368" s="219"/>
      <c r="H368" s="219"/>
      <c r="I368" s="86">
        <f>data!CE66</f>
        <v>11967112.540000003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5961</v>
      </c>
      <c r="E369" s="218"/>
      <c r="F369" s="219"/>
      <c r="G369" s="219"/>
      <c r="H369" s="219"/>
      <c r="I369" s="86">
        <f>data!CE67</f>
        <v>2151195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2596</v>
      </c>
      <c r="E370" s="218"/>
      <c r="F370" s="219"/>
      <c r="G370" s="219"/>
      <c r="H370" s="219"/>
      <c r="I370" s="86">
        <f>data!CE68</f>
        <v>999934.46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-1285467.3000000003</v>
      </c>
      <c r="E371" s="86">
        <f>data!CD69</f>
        <v>1753103</v>
      </c>
      <c r="F371" s="219"/>
      <c r="G371" s="219"/>
      <c r="H371" s="219"/>
      <c r="I371" s="86">
        <f>data!CE69</f>
        <v>7257548.7299999986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-1293.8599999999999</v>
      </c>
      <c r="D372" s="14">
        <f>-data!CC70</f>
        <v>0</v>
      </c>
      <c r="E372" s="228">
        <f>data!CD70</f>
        <v>3385385.09</v>
      </c>
      <c r="F372" s="220"/>
      <c r="G372" s="220"/>
      <c r="H372" s="220"/>
      <c r="I372" s="14">
        <f>-data!CE70</f>
        <v>-7220031.2699999996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-1293.8599999999999</v>
      </c>
      <c r="D373" s="86">
        <f>data!CC71</f>
        <v>-740240.75000000035</v>
      </c>
      <c r="E373" s="86">
        <f>data!CD71</f>
        <v>-1632282.0899999999</v>
      </c>
      <c r="F373" s="219"/>
      <c r="G373" s="219"/>
      <c r="H373" s="219"/>
      <c r="I373" s="14">
        <f>data!CE71</f>
        <v>78849604.730000019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119879515.48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151155750.01999998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271035265.5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159228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34133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40407.15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373651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162.19199999999998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J46" transitionEvaluation="1" transitionEntry="1" codeName="Sheet10">
    <pageSetUpPr autoPageBreaks="0" fitToPage="1"/>
  </sheetPr>
  <dimension ref="A1:CF817"/>
  <sheetViews>
    <sheetView showGridLines="0" topLeftCell="AJ46" zoomScale="75" workbookViewId="0">
      <selection activeCell="BA78" sqref="BA7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2.4140625" style="180" bestFit="1" customWidth="1"/>
    <col min="6" max="15" width="11.75" style="180"/>
    <col min="16" max="16" width="12.4140625" style="180" bestFit="1" customWidth="1"/>
    <col min="17" max="20" width="11.75" style="180"/>
    <col min="21" max="21" width="12.4140625" style="180" bestFit="1" customWidth="1"/>
    <col min="22" max="23" width="11.75" style="180"/>
    <col min="24" max="24" width="12.4140625" style="180" bestFit="1" customWidth="1"/>
    <col min="25" max="27" width="11.75" style="180"/>
    <col min="28" max="28" width="12.4140625" style="180" bestFit="1" customWidth="1"/>
    <col min="29" max="32" width="11.75" style="180"/>
    <col min="33" max="33" width="12.4140625" style="180" bestFit="1" customWidth="1"/>
    <col min="34" max="41" width="11.75" style="180"/>
    <col min="42" max="42" width="12.4140625" style="180" bestFit="1" customWidth="1"/>
    <col min="43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13142831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1210914</v>
      </c>
      <c r="F48" s="195">
        <f>ROUND(((B48/CE61)*F61),0)</f>
        <v>0</v>
      </c>
      <c r="G48" s="195">
        <f>ROUND(((B48/CE61)*G61),0)</f>
        <v>420760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382386</v>
      </c>
      <c r="O48" s="195">
        <f>ROUND(((B48/CE61)*O61),0)</f>
        <v>0</v>
      </c>
      <c r="P48" s="195">
        <f>ROUND(((B48/CE61)*P61),0)</f>
        <v>757472</v>
      </c>
      <c r="Q48" s="195">
        <f>ROUND(((B48/CE61)*Q61),0)</f>
        <v>251722</v>
      </c>
      <c r="R48" s="195">
        <f>ROUND(((B48/CE61)*R61),0)</f>
        <v>0</v>
      </c>
      <c r="S48" s="195">
        <f>ROUND(((B48/CE61)*S61),0)</f>
        <v>59794</v>
      </c>
      <c r="T48" s="195">
        <f>ROUND(((B48/CE61)*T61),0)</f>
        <v>31719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75499</v>
      </c>
      <c r="X48" s="195">
        <f>ROUND(((B48/CE61)*X61),0)</f>
        <v>51905</v>
      </c>
      <c r="Y48" s="195">
        <f>ROUND(((B48/CE61)*Y61),0)</f>
        <v>622979</v>
      </c>
      <c r="Z48" s="195">
        <f>ROUND(((B48/CE61)*Z61),0)</f>
        <v>0</v>
      </c>
      <c r="AA48" s="195">
        <f>ROUND(((B48/CE61)*AA61),0)</f>
        <v>67116</v>
      </c>
      <c r="AB48" s="195">
        <f>ROUND(((B48/CE61)*AB61),0)</f>
        <v>435646</v>
      </c>
      <c r="AC48" s="195">
        <f>ROUND(((B48/CE61)*AC61),0)</f>
        <v>202794</v>
      </c>
      <c r="AD48" s="195">
        <f>ROUND(((B48/CE61)*AD61),0)</f>
        <v>0</v>
      </c>
      <c r="AE48" s="195">
        <f>ROUND(((B48/CE61)*AE61),0)</f>
        <v>389269</v>
      </c>
      <c r="AF48" s="195">
        <f>ROUND(((B48/CE61)*AF61),0)</f>
        <v>0</v>
      </c>
      <c r="AG48" s="195">
        <f>ROUND(((B48/CE61)*AG61),0)</f>
        <v>839274</v>
      </c>
      <c r="AH48" s="195">
        <f>ROUND(((B48/CE61)*AH61),0)</f>
        <v>0</v>
      </c>
      <c r="AI48" s="195">
        <f>ROUND(((B48/CE61)*AI61),0)</f>
        <v>335959</v>
      </c>
      <c r="AJ48" s="195">
        <f>ROUND(((B48/CE61)*AJ61),0)</f>
        <v>498349</v>
      </c>
      <c r="AK48" s="195">
        <f>ROUND(((B48/CE61)*AK61),0)</f>
        <v>163130</v>
      </c>
      <c r="AL48" s="195">
        <f>ROUND(((B48/CE61)*AL61),0)</f>
        <v>108628</v>
      </c>
      <c r="AM48" s="195">
        <f>ROUND(((B48/CE61)*AM61),0)</f>
        <v>11299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4650997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346161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216183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326492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332833</v>
      </c>
      <c r="BW48" s="195">
        <f>ROUND(((B48/CE61)*BW61),0)</f>
        <v>35872</v>
      </c>
      <c r="BX48" s="195">
        <f>ROUND(((B48/CE61)*BX61),0)</f>
        <v>0</v>
      </c>
      <c r="BY48" s="195">
        <f>ROUND(((B48/CE61)*BY61),0)</f>
        <v>252909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64596</v>
      </c>
      <c r="CD48" s="195"/>
      <c r="CE48" s="195">
        <f>SUM(C48:CD48)</f>
        <v>13142829</v>
      </c>
    </row>
    <row r="49" spans="1:84" ht="12.6" customHeight="1" x14ac:dyDescent="0.25">
      <c r="A49" s="175" t="s">
        <v>206</v>
      </c>
      <c r="B49" s="195">
        <f>B47+B48</f>
        <v>13142831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>
        <v>32626.22</v>
      </c>
      <c r="F51" s="184"/>
      <c r="G51" s="184">
        <v>5580.74</v>
      </c>
      <c r="H51" s="184"/>
      <c r="I51" s="184"/>
      <c r="J51" s="184"/>
      <c r="K51" s="184"/>
      <c r="L51" s="184"/>
      <c r="M51" s="184"/>
      <c r="N51" s="184">
        <v>605.53</v>
      </c>
      <c r="O51" s="184"/>
      <c r="P51" s="184">
        <v>760598.23</v>
      </c>
      <c r="Q51" s="184">
        <v>934.99</v>
      </c>
      <c r="R51" s="184">
        <v>20130.23</v>
      </c>
      <c r="S51" s="184"/>
      <c r="T51" s="184"/>
      <c r="U51" s="184">
        <v>2670.03</v>
      </c>
      <c r="V51" s="184"/>
      <c r="W51" s="184">
        <v>84238.37</v>
      </c>
      <c r="X51" s="184"/>
      <c r="Y51" s="184">
        <v>253143.98</v>
      </c>
      <c r="Z51" s="184"/>
      <c r="AA51" s="184">
        <v>3505.35</v>
      </c>
      <c r="AB51" s="184">
        <v>65044.19</v>
      </c>
      <c r="AC51" s="184">
        <v>15855.43</v>
      </c>
      <c r="AD51" s="184"/>
      <c r="AE51" s="184">
        <v>654.99</v>
      </c>
      <c r="AF51" s="184"/>
      <c r="AG51" s="184">
        <v>127516.82</v>
      </c>
      <c r="AH51" s="184"/>
      <c r="AI51" s="184">
        <v>235965.89</v>
      </c>
      <c r="AJ51" s="184">
        <v>8358.36</v>
      </c>
      <c r="AK51" s="184"/>
      <c r="AL51" s="184"/>
      <c r="AM51" s="184"/>
      <c r="AN51" s="184"/>
      <c r="AO51" s="184"/>
      <c r="AP51" s="184">
        <v>185130.38</v>
      </c>
      <c r="AQ51" s="184"/>
      <c r="AR51" s="184"/>
      <c r="AS51" s="184"/>
      <c r="AT51" s="184"/>
      <c r="AU51" s="184"/>
      <c r="AV51" s="184">
        <v>10874.27</v>
      </c>
      <c r="AW51" s="184"/>
      <c r="AX51" s="184"/>
      <c r="AY51" s="184">
        <v>23311.08</v>
      </c>
      <c r="AZ51" s="184"/>
      <c r="BA51" s="184"/>
      <c r="BB51" s="184"/>
      <c r="BC51" s="184"/>
      <c r="BD51" s="184"/>
      <c r="BE51" s="184">
        <v>397673.28</v>
      </c>
      <c r="BF51" s="184">
        <v>2695.06</v>
      </c>
      <c r="BG51" s="184"/>
      <c r="BH51" s="184">
        <v>139666.4</v>
      </c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6941.32</v>
      </c>
      <c r="CD51" s="195"/>
      <c r="CE51" s="195">
        <f>SUM(C51:CD51)</f>
        <v>2383721.14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281"/>
      <c r="D59" s="281"/>
      <c r="E59" s="281">
        <v>4565</v>
      </c>
      <c r="F59" s="281"/>
      <c r="G59" s="281">
        <v>2433</v>
      </c>
      <c r="H59" s="281"/>
      <c r="I59" s="281"/>
      <c r="J59" s="281"/>
      <c r="K59" s="281"/>
      <c r="L59" s="281"/>
      <c r="M59" s="281"/>
      <c r="N59" s="187">
        <v>1845</v>
      </c>
      <c r="O59" s="281"/>
      <c r="P59" s="281">
        <v>342239</v>
      </c>
      <c r="Q59" s="185">
        <v>167660</v>
      </c>
      <c r="R59" s="221">
        <v>342239</v>
      </c>
      <c r="S59" s="245"/>
      <c r="T59" s="245"/>
      <c r="U59" s="224">
        <v>101883</v>
      </c>
      <c r="V59" s="185"/>
      <c r="W59" s="185">
        <v>34827.96</v>
      </c>
      <c r="X59" s="185">
        <v>70712.06</v>
      </c>
      <c r="Y59" s="185">
        <v>32472.65</v>
      </c>
      <c r="Z59" s="185"/>
      <c r="AA59" s="185">
        <v>10098.73</v>
      </c>
      <c r="AB59" s="245"/>
      <c r="AC59" s="185"/>
      <c r="AD59" s="185"/>
      <c r="AE59" s="185">
        <v>30129</v>
      </c>
      <c r="AF59" s="185"/>
      <c r="AG59" s="185">
        <v>22114</v>
      </c>
      <c r="AH59" s="185"/>
      <c r="AI59" s="185">
        <v>6594</v>
      </c>
      <c r="AJ59" s="185">
        <v>7683</v>
      </c>
      <c r="AK59" s="185">
        <v>8675</v>
      </c>
      <c r="AL59" s="185">
        <v>3664</v>
      </c>
      <c r="AM59" s="185"/>
      <c r="AN59" s="185"/>
      <c r="AO59" s="185"/>
      <c r="AP59" s="185">
        <v>83310</v>
      </c>
      <c r="AQ59" s="185"/>
      <c r="AR59" s="185"/>
      <c r="AS59" s="185"/>
      <c r="AT59" s="185"/>
      <c r="AU59" s="185"/>
      <c r="AV59" s="245"/>
      <c r="AW59" s="245"/>
      <c r="AX59" s="245"/>
      <c r="AY59" s="185">
        <v>34133</v>
      </c>
      <c r="AZ59" s="185"/>
      <c r="BA59" s="245"/>
      <c r="BB59" s="245"/>
      <c r="BC59" s="245"/>
      <c r="BD59" s="245"/>
      <c r="BE59" s="185">
        <v>159228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>
        <v>0</v>
      </c>
      <c r="D60" s="187">
        <v>0</v>
      </c>
      <c r="E60" s="187">
        <v>43.94698076923077</v>
      </c>
      <c r="F60" s="223">
        <v>0</v>
      </c>
      <c r="G60" s="187">
        <v>17.053913461538464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14.834302884615386</v>
      </c>
      <c r="O60" s="187">
        <v>0</v>
      </c>
      <c r="P60" s="221">
        <v>28.133471153846155</v>
      </c>
      <c r="Q60" s="221">
        <v>6.5668221153846158</v>
      </c>
      <c r="R60" s="221">
        <v>0</v>
      </c>
      <c r="S60" s="221">
        <v>4.287951923076923</v>
      </c>
      <c r="T60" s="221">
        <v>1.1677259615384614</v>
      </c>
      <c r="U60" s="221">
        <v>0</v>
      </c>
      <c r="V60" s="221">
        <v>0</v>
      </c>
      <c r="W60" s="221">
        <v>1.9243028846153845</v>
      </c>
      <c r="X60" s="221">
        <v>1.8938653846153848</v>
      </c>
      <c r="Y60" s="221">
        <v>21.701514423076922</v>
      </c>
      <c r="Z60" s="221">
        <v>0</v>
      </c>
      <c r="AA60" s="221">
        <v>1.4724134615384614</v>
      </c>
      <c r="AB60" s="221">
        <v>11.815158653846153</v>
      </c>
      <c r="AC60" s="221">
        <v>6.2859326923076919</v>
      </c>
      <c r="AD60" s="221">
        <v>0</v>
      </c>
      <c r="AE60" s="221">
        <v>14.605120192307695</v>
      </c>
      <c r="AF60" s="221">
        <v>0</v>
      </c>
      <c r="AG60" s="221">
        <v>24.970778846153845</v>
      </c>
      <c r="AH60" s="221">
        <v>0</v>
      </c>
      <c r="AI60" s="221">
        <v>11.543586538461538</v>
      </c>
      <c r="AJ60" s="221">
        <v>12.074701923076926</v>
      </c>
      <c r="AK60" s="221">
        <v>4.03775</v>
      </c>
      <c r="AL60" s="221">
        <v>2.7769855769230771</v>
      </c>
      <c r="AM60" s="221">
        <v>0.5982980769230769</v>
      </c>
      <c r="AN60" s="221">
        <v>0</v>
      </c>
      <c r="AO60" s="221">
        <v>0</v>
      </c>
      <c r="AP60" s="221">
        <v>142.14161538461531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14.702384615384613</v>
      </c>
      <c r="AW60" s="221">
        <v>0</v>
      </c>
      <c r="AX60" s="221">
        <v>0</v>
      </c>
      <c r="AY60" s="221">
        <v>3.2932692307692307E-3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10.31500480769231</v>
      </c>
      <c r="BF60" s="221">
        <v>1.3735576923076923E-2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20.488745192307693</v>
      </c>
      <c r="BM60" s="221">
        <v>0</v>
      </c>
      <c r="BN60" s="221">
        <v>0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19.125490384615386</v>
      </c>
      <c r="BW60" s="221">
        <v>1.7733413461538463</v>
      </c>
      <c r="BX60" s="221">
        <v>0</v>
      </c>
      <c r="BY60" s="221">
        <v>6.311634615384615</v>
      </c>
      <c r="BZ60" s="221">
        <v>0</v>
      </c>
      <c r="CA60" s="221">
        <v>0</v>
      </c>
      <c r="CB60" s="221">
        <v>0</v>
      </c>
      <c r="CC60" s="221">
        <v>5.605769230769231E-3</v>
      </c>
      <c r="CD60" s="246" t="s">
        <v>221</v>
      </c>
      <c r="CE60" s="248">
        <f t="shared" ref="CE60:CE70" si="0">SUM(C60:CD60)</f>
        <v>446.57242788461537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3190088.09</v>
      </c>
      <c r="F61" s="185"/>
      <c r="G61" s="184">
        <v>1108470.82</v>
      </c>
      <c r="H61" s="184"/>
      <c r="I61" s="185"/>
      <c r="J61" s="185"/>
      <c r="K61" s="185"/>
      <c r="L61" s="185"/>
      <c r="M61" s="184"/>
      <c r="N61" s="184">
        <v>1007376.29</v>
      </c>
      <c r="O61" s="184"/>
      <c r="P61" s="185">
        <v>1995521.23</v>
      </c>
      <c r="Q61" s="185">
        <v>663149.56999999995</v>
      </c>
      <c r="R61" s="185"/>
      <c r="S61" s="185">
        <v>157523.70000000001</v>
      </c>
      <c r="T61" s="185">
        <v>83561.37</v>
      </c>
      <c r="U61" s="185"/>
      <c r="V61" s="185"/>
      <c r="W61" s="185">
        <v>198899</v>
      </c>
      <c r="X61" s="185">
        <v>136741</v>
      </c>
      <c r="Y61" s="185">
        <v>1641205.48</v>
      </c>
      <c r="Z61" s="185"/>
      <c r="AA61" s="185">
        <v>176814.22</v>
      </c>
      <c r="AB61" s="185">
        <v>1147685.75</v>
      </c>
      <c r="AC61" s="185">
        <v>534250.64</v>
      </c>
      <c r="AD61" s="185"/>
      <c r="AE61" s="185">
        <v>1025508.16</v>
      </c>
      <c r="AF61" s="185"/>
      <c r="AG61" s="185">
        <v>2211022.86</v>
      </c>
      <c r="AH61" s="185"/>
      <c r="AI61" s="185">
        <v>885066.5</v>
      </c>
      <c r="AJ61" s="185">
        <v>1312873.44</v>
      </c>
      <c r="AK61" s="185">
        <v>429757.56</v>
      </c>
      <c r="AL61" s="185">
        <v>286175.19</v>
      </c>
      <c r="AM61" s="185">
        <v>29767.759999999998</v>
      </c>
      <c r="AN61" s="185"/>
      <c r="AO61" s="185"/>
      <c r="AP61" s="185">
        <v>12252807.689999999</v>
      </c>
      <c r="AQ61" s="185"/>
      <c r="AR61" s="185"/>
      <c r="AS61" s="185"/>
      <c r="AT61" s="185"/>
      <c r="AU61" s="185"/>
      <c r="AV61" s="185">
        <v>911942.02</v>
      </c>
      <c r="AW61" s="185"/>
      <c r="AX61" s="185"/>
      <c r="AY61" s="185">
        <v>453.43</v>
      </c>
      <c r="AZ61" s="185"/>
      <c r="BA61" s="185"/>
      <c r="BB61" s="185"/>
      <c r="BC61" s="185"/>
      <c r="BD61" s="185"/>
      <c r="BE61" s="185">
        <v>569522.14</v>
      </c>
      <c r="BF61" s="185"/>
      <c r="BG61" s="185"/>
      <c r="BH61" s="185"/>
      <c r="BI61" s="185"/>
      <c r="BJ61" s="185"/>
      <c r="BK61" s="185"/>
      <c r="BL61" s="185">
        <v>860125.74</v>
      </c>
      <c r="BM61" s="185"/>
      <c r="BN61" s="185"/>
      <c r="BO61" s="185"/>
      <c r="BP61" s="185"/>
      <c r="BQ61" s="185"/>
      <c r="BR61" s="185"/>
      <c r="BS61" s="185"/>
      <c r="BT61" s="185"/>
      <c r="BU61" s="185"/>
      <c r="BV61" s="185">
        <v>876832.03</v>
      </c>
      <c r="BW61" s="185">
        <v>94504.06</v>
      </c>
      <c r="BX61" s="185"/>
      <c r="BY61" s="185">
        <v>666276.59</v>
      </c>
      <c r="BZ61" s="185"/>
      <c r="CA61" s="185"/>
      <c r="CB61" s="185"/>
      <c r="CC61" s="185">
        <v>170174.35</v>
      </c>
      <c r="CD61" s="246" t="s">
        <v>221</v>
      </c>
      <c r="CE61" s="195">
        <f t="shared" si="0"/>
        <v>34624096.680000007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1210914</v>
      </c>
      <c r="F62" s="195">
        <f t="shared" si="1"/>
        <v>0</v>
      </c>
      <c r="G62" s="195">
        <f t="shared" si="1"/>
        <v>420760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382386</v>
      </c>
      <c r="O62" s="195">
        <f t="shared" si="1"/>
        <v>0</v>
      </c>
      <c r="P62" s="195">
        <f t="shared" si="1"/>
        <v>757472</v>
      </c>
      <c r="Q62" s="195">
        <f t="shared" si="1"/>
        <v>251722</v>
      </c>
      <c r="R62" s="195">
        <f t="shared" si="1"/>
        <v>0</v>
      </c>
      <c r="S62" s="195">
        <f t="shared" si="1"/>
        <v>59794</v>
      </c>
      <c r="T62" s="195">
        <f t="shared" si="1"/>
        <v>31719</v>
      </c>
      <c r="U62" s="195">
        <f t="shared" si="1"/>
        <v>0</v>
      </c>
      <c r="V62" s="195">
        <f t="shared" si="1"/>
        <v>0</v>
      </c>
      <c r="W62" s="195">
        <f t="shared" si="1"/>
        <v>75499</v>
      </c>
      <c r="X62" s="195">
        <f t="shared" si="1"/>
        <v>51905</v>
      </c>
      <c r="Y62" s="195">
        <f t="shared" si="1"/>
        <v>622979</v>
      </c>
      <c r="Z62" s="195">
        <f t="shared" si="1"/>
        <v>0</v>
      </c>
      <c r="AA62" s="195">
        <f t="shared" si="1"/>
        <v>67116</v>
      </c>
      <c r="AB62" s="195">
        <f t="shared" si="1"/>
        <v>435646</v>
      </c>
      <c r="AC62" s="195">
        <f t="shared" si="1"/>
        <v>202794</v>
      </c>
      <c r="AD62" s="195">
        <f t="shared" si="1"/>
        <v>0</v>
      </c>
      <c r="AE62" s="195">
        <f t="shared" si="1"/>
        <v>389269</v>
      </c>
      <c r="AF62" s="195">
        <f t="shared" si="1"/>
        <v>0</v>
      </c>
      <c r="AG62" s="195">
        <f t="shared" si="1"/>
        <v>839274</v>
      </c>
      <c r="AH62" s="195">
        <f t="shared" si="1"/>
        <v>0</v>
      </c>
      <c r="AI62" s="195">
        <f t="shared" si="1"/>
        <v>335959</v>
      </c>
      <c r="AJ62" s="195">
        <f t="shared" si="1"/>
        <v>498349</v>
      </c>
      <c r="AK62" s="195">
        <f t="shared" si="1"/>
        <v>163130</v>
      </c>
      <c r="AL62" s="195">
        <f t="shared" si="1"/>
        <v>108628</v>
      </c>
      <c r="AM62" s="195">
        <f t="shared" si="1"/>
        <v>11299</v>
      </c>
      <c r="AN62" s="195">
        <f t="shared" si="1"/>
        <v>0</v>
      </c>
      <c r="AO62" s="195">
        <f t="shared" si="1"/>
        <v>0</v>
      </c>
      <c r="AP62" s="195">
        <f t="shared" si="1"/>
        <v>4650997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346161</v>
      </c>
      <c r="AW62" s="195">
        <f t="shared" si="1"/>
        <v>0</v>
      </c>
      <c r="AX62" s="195">
        <f t="shared" si="1"/>
        <v>0</v>
      </c>
      <c r="AY62" s="195">
        <f>ROUND(AY47+AY48,0)</f>
        <v>172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216183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326492</v>
      </c>
      <c r="BM62" s="195">
        <f t="shared" si="1"/>
        <v>0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332833</v>
      </c>
      <c r="BW62" s="195">
        <f t="shared" si="2"/>
        <v>35872</v>
      </c>
      <c r="BX62" s="195">
        <f t="shared" si="2"/>
        <v>0</v>
      </c>
      <c r="BY62" s="195">
        <f t="shared" si="2"/>
        <v>252909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64596</v>
      </c>
      <c r="CD62" s="246" t="s">
        <v>221</v>
      </c>
      <c r="CE62" s="195">
        <f t="shared" si="0"/>
        <v>13142829</v>
      </c>
      <c r="CF62" s="249"/>
    </row>
    <row r="63" spans="1:84" ht="12.6" customHeight="1" x14ac:dyDescent="0.25">
      <c r="A63" s="171" t="s">
        <v>236</v>
      </c>
      <c r="B63" s="175"/>
      <c r="C63" s="282">
        <v>0</v>
      </c>
      <c r="D63" s="282">
        <v>0</v>
      </c>
      <c r="E63" s="282">
        <v>0</v>
      </c>
      <c r="F63" s="282">
        <v>0</v>
      </c>
      <c r="G63" s="282">
        <v>75831.25</v>
      </c>
      <c r="H63" s="282">
        <v>0</v>
      </c>
      <c r="I63" s="282">
        <v>0</v>
      </c>
      <c r="J63" s="282">
        <v>0</v>
      </c>
      <c r="K63" s="282">
        <v>0</v>
      </c>
      <c r="L63" s="282">
        <v>0</v>
      </c>
      <c r="M63" s="282">
        <v>0</v>
      </c>
      <c r="N63" s="282">
        <v>0</v>
      </c>
      <c r="O63" s="282">
        <v>0</v>
      </c>
      <c r="P63" s="282">
        <v>0</v>
      </c>
      <c r="Q63" s="282">
        <v>0</v>
      </c>
      <c r="R63" s="282">
        <v>850404.11</v>
      </c>
      <c r="S63" s="282">
        <v>0</v>
      </c>
      <c r="T63" s="282">
        <v>0</v>
      </c>
      <c r="U63" s="282">
        <v>379843.23</v>
      </c>
      <c r="V63" s="282">
        <v>0</v>
      </c>
      <c r="W63" s="282">
        <v>0</v>
      </c>
      <c r="X63" s="282">
        <v>0</v>
      </c>
      <c r="Y63" s="282">
        <v>114550</v>
      </c>
      <c r="Z63" s="282">
        <v>0</v>
      </c>
      <c r="AA63" s="282">
        <v>60145</v>
      </c>
      <c r="AB63" s="282">
        <v>1011.75</v>
      </c>
      <c r="AC63" s="282">
        <v>103898</v>
      </c>
      <c r="AD63" s="282">
        <v>0</v>
      </c>
      <c r="AE63" s="282">
        <v>10560</v>
      </c>
      <c r="AF63" s="282">
        <v>0</v>
      </c>
      <c r="AG63" s="282">
        <v>3300272.79</v>
      </c>
      <c r="AH63" s="282">
        <v>0</v>
      </c>
      <c r="AI63" s="282">
        <v>0</v>
      </c>
      <c r="AJ63" s="282">
        <v>680205.72</v>
      </c>
      <c r="AK63" s="282">
        <v>0</v>
      </c>
      <c r="AL63" s="282">
        <v>0</v>
      </c>
      <c r="AM63" s="282">
        <v>0</v>
      </c>
      <c r="AN63" s="282">
        <v>0</v>
      </c>
      <c r="AO63" s="282">
        <v>0</v>
      </c>
      <c r="AP63" s="282">
        <v>1093206.53</v>
      </c>
      <c r="AQ63" s="282">
        <v>0</v>
      </c>
      <c r="AR63" s="282">
        <v>0</v>
      </c>
      <c r="AS63" s="282">
        <v>0</v>
      </c>
      <c r="AT63" s="282">
        <v>0</v>
      </c>
      <c r="AU63" s="282">
        <v>0</v>
      </c>
      <c r="AV63" s="282">
        <v>91622</v>
      </c>
      <c r="AW63" s="282">
        <v>0</v>
      </c>
      <c r="AX63" s="282">
        <v>0</v>
      </c>
      <c r="AY63" s="282">
        <v>0</v>
      </c>
      <c r="AZ63" s="282">
        <v>0</v>
      </c>
      <c r="BA63" s="282">
        <v>0</v>
      </c>
      <c r="BB63" s="282">
        <v>0</v>
      </c>
      <c r="BC63" s="282">
        <v>0</v>
      </c>
      <c r="BD63" s="282">
        <v>0</v>
      </c>
      <c r="BE63" s="282">
        <v>11031.37</v>
      </c>
      <c r="BF63" s="282">
        <v>0</v>
      </c>
      <c r="BG63" s="282">
        <v>0</v>
      </c>
      <c r="BH63" s="282">
        <v>0</v>
      </c>
      <c r="BI63" s="282">
        <v>0</v>
      </c>
      <c r="BJ63" s="282">
        <v>0</v>
      </c>
      <c r="BK63" s="282">
        <v>0</v>
      </c>
      <c r="BL63" s="282">
        <v>0</v>
      </c>
      <c r="BM63" s="282">
        <v>0</v>
      </c>
      <c r="BN63" s="282">
        <v>7522.99</v>
      </c>
      <c r="BO63" s="282">
        <v>0</v>
      </c>
      <c r="BP63" s="282">
        <v>0</v>
      </c>
      <c r="BQ63" s="282">
        <v>0</v>
      </c>
      <c r="BR63" s="282">
        <v>0</v>
      </c>
      <c r="BS63" s="282">
        <v>0</v>
      </c>
      <c r="BT63" s="282">
        <v>0</v>
      </c>
      <c r="BU63" s="282">
        <v>0</v>
      </c>
      <c r="BV63" s="282">
        <v>12992</v>
      </c>
      <c r="BW63" s="282">
        <v>0</v>
      </c>
      <c r="BX63" s="282">
        <v>0</v>
      </c>
      <c r="BY63" s="282">
        <v>0</v>
      </c>
      <c r="BZ63" s="282">
        <v>0</v>
      </c>
      <c r="CA63" s="282">
        <v>0</v>
      </c>
      <c r="CB63" s="282">
        <v>0</v>
      </c>
      <c r="CC63" s="282">
        <v>92616.85</v>
      </c>
      <c r="CD63" s="246" t="s">
        <v>221</v>
      </c>
      <c r="CE63" s="195">
        <f t="shared" si="0"/>
        <v>6885713.5899999999</v>
      </c>
      <c r="CF63" s="249"/>
    </row>
    <row r="64" spans="1:84" ht="12.6" customHeight="1" x14ac:dyDescent="0.25">
      <c r="A64" s="171" t="s">
        <v>237</v>
      </c>
      <c r="B64" s="175"/>
      <c r="C64" s="282">
        <v>0</v>
      </c>
      <c r="D64" s="282">
        <v>0</v>
      </c>
      <c r="E64" s="282">
        <v>242497.20999999996</v>
      </c>
      <c r="F64" s="282">
        <v>0</v>
      </c>
      <c r="G64" s="282">
        <v>44011.66</v>
      </c>
      <c r="H64" s="282">
        <v>0</v>
      </c>
      <c r="I64" s="282">
        <v>0</v>
      </c>
      <c r="J64" s="282">
        <v>0</v>
      </c>
      <c r="K64" s="282">
        <v>0</v>
      </c>
      <c r="L64" s="282">
        <v>0</v>
      </c>
      <c r="M64" s="282">
        <v>0</v>
      </c>
      <c r="N64" s="282">
        <v>79302.260000000009</v>
      </c>
      <c r="O64" s="282">
        <v>0</v>
      </c>
      <c r="P64" s="282">
        <v>10446140.460000001</v>
      </c>
      <c r="Q64" s="282">
        <v>15185.389999999998</v>
      </c>
      <c r="R64" s="282">
        <v>347945.16</v>
      </c>
      <c r="S64" s="282">
        <v>198105.65000000002</v>
      </c>
      <c r="T64" s="282">
        <v>480.58</v>
      </c>
      <c r="U64" s="282">
        <v>592010.92000000004</v>
      </c>
      <c r="V64" s="282">
        <v>0</v>
      </c>
      <c r="W64" s="282">
        <v>15229.93</v>
      </c>
      <c r="X64" s="282">
        <v>51189.440000000002</v>
      </c>
      <c r="Y64" s="282">
        <v>130729.70999999999</v>
      </c>
      <c r="Z64" s="282">
        <v>0</v>
      </c>
      <c r="AA64" s="282">
        <v>229346.73</v>
      </c>
      <c r="AB64" s="282">
        <v>2296820.8600000003</v>
      </c>
      <c r="AC64" s="282">
        <v>35121.97</v>
      </c>
      <c r="AD64" s="282">
        <v>0</v>
      </c>
      <c r="AE64" s="282">
        <v>41962.57</v>
      </c>
      <c r="AF64" s="282">
        <v>0</v>
      </c>
      <c r="AG64" s="282">
        <v>224543.72999999998</v>
      </c>
      <c r="AH64" s="282">
        <v>0</v>
      </c>
      <c r="AI64" s="282">
        <v>300976.91999999987</v>
      </c>
      <c r="AJ64" s="282">
        <v>112134.77</v>
      </c>
      <c r="AK64" s="282">
        <v>8613.74</v>
      </c>
      <c r="AL64" s="282">
        <v>14157.409999999998</v>
      </c>
      <c r="AM64" s="282">
        <v>0</v>
      </c>
      <c r="AN64" s="282">
        <v>0</v>
      </c>
      <c r="AO64" s="282">
        <v>0</v>
      </c>
      <c r="AP64" s="282">
        <v>1269218.2600000002</v>
      </c>
      <c r="AQ64" s="282">
        <v>0</v>
      </c>
      <c r="AR64" s="282">
        <v>0</v>
      </c>
      <c r="AS64" s="282">
        <v>0</v>
      </c>
      <c r="AT64" s="282">
        <v>0</v>
      </c>
      <c r="AU64" s="282">
        <v>0</v>
      </c>
      <c r="AV64" s="282">
        <v>52603.75999999998</v>
      </c>
      <c r="AW64" s="282">
        <v>0</v>
      </c>
      <c r="AX64" s="282">
        <v>3133.8</v>
      </c>
      <c r="AY64" s="282">
        <v>4122.07</v>
      </c>
      <c r="AZ64" s="282">
        <v>0</v>
      </c>
      <c r="BA64" s="282">
        <v>35400.28</v>
      </c>
      <c r="BB64" s="282">
        <v>0</v>
      </c>
      <c r="BC64" s="282">
        <v>0</v>
      </c>
      <c r="BD64" s="282">
        <v>-260334.03</v>
      </c>
      <c r="BE64" s="282">
        <v>120154.62000000002</v>
      </c>
      <c r="BF64" s="282">
        <v>16340.5</v>
      </c>
      <c r="BG64" s="282">
        <v>0</v>
      </c>
      <c r="BH64" s="282">
        <v>0</v>
      </c>
      <c r="BI64" s="282">
        <v>0</v>
      </c>
      <c r="BJ64" s="282">
        <v>0</v>
      </c>
      <c r="BK64" s="282">
        <v>0</v>
      </c>
      <c r="BL64" s="282">
        <v>23592.06</v>
      </c>
      <c r="BM64" s="282">
        <v>48.52</v>
      </c>
      <c r="BN64" s="282">
        <v>20.71</v>
      </c>
      <c r="BO64" s="282">
        <v>0</v>
      </c>
      <c r="BP64" s="282">
        <v>0</v>
      </c>
      <c r="BQ64" s="282">
        <v>0</v>
      </c>
      <c r="BR64" s="282">
        <v>0</v>
      </c>
      <c r="BS64" s="282">
        <v>0</v>
      </c>
      <c r="BT64" s="282">
        <v>0</v>
      </c>
      <c r="BU64" s="282">
        <v>0</v>
      </c>
      <c r="BV64" s="282">
        <v>12329.279999999997</v>
      </c>
      <c r="BW64" s="282">
        <v>6453.1</v>
      </c>
      <c r="BX64" s="282">
        <v>0</v>
      </c>
      <c r="BY64" s="282">
        <v>1634.43</v>
      </c>
      <c r="BZ64" s="282">
        <v>0</v>
      </c>
      <c r="CA64" s="282">
        <v>0</v>
      </c>
      <c r="CB64" s="282">
        <v>0</v>
      </c>
      <c r="CC64" s="282">
        <v>112829.45000000001</v>
      </c>
      <c r="CD64" s="246" t="s">
        <v>221</v>
      </c>
      <c r="CE64" s="195">
        <f t="shared" si="0"/>
        <v>16824053.880000006</v>
      </c>
      <c r="CF64" s="249"/>
    </row>
    <row r="65" spans="1:84" ht="12.6" customHeight="1" x14ac:dyDescent="0.25">
      <c r="A65" s="171" t="s">
        <v>238</v>
      </c>
      <c r="B65" s="175"/>
      <c r="C65" s="282">
        <v>0</v>
      </c>
      <c r="D65" s="282">
        <v>0</v>
      </c>
      <c r="E65" s="282">
        <v>0</v>
      </c>
      <c r="F65" s="282">
        <v>0</v>
      </c>
      <c r="G65" s="282">
        <v>0</v>
      </c>
      <c r="H65" s="282">
        <v>0</v>
      </c>
      <c r="I65" s="282">
        <v>0</v>
      </c>
      <c r="J65" s="282">
        <v>0</v>
      </c>
      <c r="K65" s="282">
        <v>0</v>
      </c>
      <c r="L65" s="282">
        <v>0</v>
      </c>
      <c r="M65" s="282">
        <v>0</v>
      </c>
      <c r="N65" s="282">
        <v>0</v>
      </c>
      <c r="O65" s="282">
        <v>0</v>
      </c>
      <c r="P65" s="282">
        <v>400</v>
      </c>
      <c r="Q65" s="282">
        <v>0</v>
      </c>
      <c r="R65" s="282">
        <v>1314.48</v>
      </c>
      <c r="S65" s="282">
        <v>0</v>
      </c>
      <c r="T65" s="282">
        <v>0</v>
      </c>
      <c r="U65" s="282">
        <v>2858.87</v>
      </c>
      <c r="V65" s="282">
        <v>0</v>
      </c>
      <c r="W65" s="282">
        <v>0</v>
      </c>
      <c r="X65" s="282">
        <v>0</v>
      </c>
      <c r="Y65" s="282">
        <v>14022.58</v>
      </c>
      <c r="Z65" s="282">
        <v>0</v>
      </c>
      <c r="AA65" s="282">
        <v>0</v>
      </c>
      <c r="AB65" s="282">
        <v>23133.040000000001</v>
      </c>
      <c r="AC65" s="282">
        <v>7.95</v>
      </c>
      <c r="AD65" s="282">
        <v>0</v>
      </c>
      <c r="AE65" s="282">
        <v>5674.73</v>
      </c>
      <c r="AF65" s="282">
        <v>0</v>
      </c>
      <c r="AG65" s="282">
        <v>0</v>
      </c>
      <c r="AH65" s="282">
        <v>0</v>
      </c>
      <c r="AI65" s="282">
        <v>0</v>
      </c>
      <c r="AJ65" s="282">
        <v>17539.419999999998</v>
      </c>
      <c r="AK65" s="282">
        <v>3495.09</v>
      </c>
      <c r="AL65" s="282">
        <v>1236.3699999999999</v>
      </c>
      <c r="AM65" s="282">
        <v>0</v>
      </c>
      <c r="AN65" s="282">
        <v>0</v>
      </c>
      <c r="AO65" s="282">
        <v>0</v>
      </c>
      <c r="AP65" s="282">
        <v>116524.43000000001</v>
      </c>
      <c r="AQ65" s="282">
        <v>0</v>
      </c>
      <c r="AR65" s="282">
        <v>0</v>
      </c>
      <c r="AS65" s="282">
        <v>0</v>
      </c>
      <c r="AT65" s="282">
        <v>0</v>
      </c>
      <c r="AU65" s="282">
        <v>0</v>
      </c>
      <c r="AV65" s="282">
        <v>5496.83</v>
      </c>
      <c r="AW65" s="282">
        <v>0</v>
      </c>
      <c r="AX65" s="282">
        <v>0</v>
      </c>
      <c r="AY65" s="282">
        <v>27484.280000000002</v>
      </c>
      <c r="AZ65" s="282">
        <v>0</v>
      </c>
      <c r="BA65" s="282">
        <v>0</v>
      </c>
      <c r="BB65" s="282">
        <v>0</v>
      </c>
      <c r="BC65" s="282">
        <v>0</v>
      </c>
      <c r="BD65" s="282">
        <v>0</v>
      </c>
      <c r="BE65" s="282">
        <v>517905.54</v>
      </c>
      <c r="BF65" s="282">
        <v>26987.17</v>
      </c>
      <c r="BG65" s="282">
        <v>0</v>
      </c>
      <c r="BH65" s="282">
        <v>0</v>
      </c>
      <c r="BI65" s="282">
        <v>0</v>
      </c>
      <c r="BJ65" s="282">
        <v>0</v>
      </c>
      <c r="BK65" s="282">
        <v>0</v>
      </c>
      <c r="BL65" s="282">
        <v>0</v>
      </c>
      <c r="BM65" s="282">
        <v>0</v>
      </c>
      <c r="BN65" s="282">
        <v>1033.6099999999999</v>
      </c>
      <c r="BO65" s="282">
        <v>0</v>
      </c>
      <c r="BP65" s="282">
        <v>0</v>
      </c>
      <c r="BQ65" s="282">
        <v>0</v>
      </c>
      <c r="BR65" s="282">
        <v>0</v>
      </c>
      <c r="BS65" s="282">
        <v>0</v>
      </c>
      <c r="BT65" s="282">
        <v>0</v>
      </c>
      <c r="BU65" s="282">
        <v>0</v>
      </c>
      <c r="BV65" s="282">
        <v>0</v>
      </c>
      <c r="BW65" s="282">
        <v>0</v>
      </c>
      <c r="BX65" s="282">
        <v>0</v>
      </c>
      <c r="BY65" s="282">
        <v>715.71</v>
      </c>
      <c r="BZ65" s="282">
        <v>0</v>
      </c>
      <c r="CA65" s="282">
        <v>0</v>
      </c>
      <c r="CB65" s="282">
        <v>0</v>
      </c>
      <c r="CC65" s="282">
        <v>16149.960000000001</v>
      </c>
      <c r="CD65" s="246" t="s">
        <v>221</v>
      </c>
      <c r="CE65" s="195">
        <f t="shared" si="0"/>
        <v>781980.05999999994</v>
      </c>
      <c r="CF65" s="249"/>
    </row>
    <row r="66" spans="1:84" ht="12.6" customHeight="1" x14ac:dyDescent="0.25">
      <c r="A66" s="171" t="s">
        <v>239</v>
      </c>
      <c r="B66" s="175"/>
      <c r="C66" s="282">
        <v>0</v>
      </c>
      <c r="D66" s="282">
        <v>0</v>
      </c>
      <c r="E66" s="282">
        <v>14076.76</v>
      </c>
      <c r="F66" s="282">
        <v>0</v>
      </c>
      <c r="G66" s="282">
        <v>13384.760000000002</v>
      </c>
      <c r="H66" s="282">
        <v>0</v>
      </c>
      <c r="I66" s="282">
        <v>0</v>
      </c>
      <c r="J66" s="282">
        <v>0</v>
      </c>
      <c r="K66" s="282">
        <v>0</v>
      </c>
      <c r="L66" s="282">
        <v>0</v>
      </c>
      <c r="M66" s="282">
        <v>0</v>
      </c>
      <c r="N66" s="282">
        <v>4338.92</v>
      </c>
      <c r="O66" s="282">
        <v>0</v>
      </c>
      <c r="P66" s="282">
        <v>185420.28</v>
      </c>
      <c r="Q66" s="282">
        <v>1509.42</v>
      </c>
      <c r="R66" s="282">
        <v>0</v>
      </c>
      <c r="S66" s="282">
        <v>0</v>
      </c>
      <c r="T66" s="282">
        <v>0</v>
      </c>
      <c r="U66" s="282">
        <v>1859020.08</v>
      </c>
      <c r="V66" s="282">
        <v>0</v>
      </c>
      <c r="W66" s="282">
        <v>73.180000000000007</v>
      </c>
      <c r="X66" s="282">
        <v>5805.81</v>
      </c>
      <c r="Y66" s="282">
        <v>36402.740000000005</v>
      </c>
      <c r="Z66" s="282">
        <v>0</v>
      </c>
      <c r="AA66" s="282">
        <v>4257.5300000000007</v>
      </c>
      <c r="AB66" s="282">
        <v>96093.28</v>
      </c>
      <c r="AC66" s="282">
        <v>62912.990000000005</v>
      </c>
      <c r="AD66" s="282">
        <v>0</v>
      </c>
      <c r="AE66" s="282">
        <v>79964.550000000017</v>
      </c>
      <c r="AF66" s="282">
        <v>0</v>
      </c>
      <c r="AG66" s="282">
        <v>4780.04</v>
      </c>
      <c r="AH66" s="282">
        <v>0</v>
      </c>
      <c r="AI66" s="282">
        <v>4332.8200000000006</v>
      </c>
      <c r="AJ66" s="282">
        <v>55627.34</v>
      </c>
      <c r="AK66" s="282">
        <v>16113.06</v>
      </c>
      <c r="AL66" s="282">
        <v>1525.9</v>
      </c>
      <c r="AM66" s="282">
        <v>0</v>
      </c>
      <c r="AN66" s="282">
        <v>0</v>
      </c>
      <c r="AO66" s="282">
        <v>0</v>
      </c>
      <c r="AP66" s="282">
        <v>348145.06</v>
      </c>
      <c r="AQ66" s="282">
        <v>0</v>
      </c>
      <c r="AR66" s="282">
        <v>0</v>
      </c>
      <c r="AS66" s="282">
        <v>0</v>
      </c>
      <c r="AT66" s="282">
        <v>0</v>
      </c>
      <c r="AU66" s="282">
        <v>0</v>
      </c>
      <c r="AV66" s="282">
        <v>253014.41</v>
      </c>
      <c r="AW66" s="282">
        <v>0</v>
      </c>
      <c r="AX66" s="282">
        <v>-522.47</v>
      </c>
      <c r="AY66" s="282">
        <v>1431650.6900000002</v>
      </c>
      <c r="AZ66" s="282">
        <v>0</v>
      </c>
      <c r="BA66" s="282">
        <v>154500.35</v>
      </c>
      <c r="BB66" s="282">
        <v>0</v>
      </c>
      <c r="BC66" s="282">
        <v>0</v>
      </c>
      <c r="BD66" s="282">
        <v>0</v>
      </c>
      <c r="BE66" s="282">
        <v>1408658.63</v>
      </c>
      <c r="BF66" s="282">
        <v>1073982.3600000003</v>
      </c>
      <c r="BG66" s="282">
        <v>0</v>
      </c>
      <c r="BH66" s="282">
        <v>-442806</v>
      </c>
      <c r="BI66" s="282">
        <v>0</v>
      </c>
      <c r="BJ66" s="282">
        <v>0</v>
      </c>
      <c r="BK66" s="282">
        <v>0</v>
      </c>
      <c r="BL66" s="282">
        <v>1244.5</v>
      </c>
      <c r="BM66" s="282">
        <v>564.1</v>
      </c>
      <c r="BN66" s="282">
        <v>62.76</v>
      </c>
      <c r="BO66" s="282">
        <v>0</v>
      </c>
      <c r="BP66" s="282">
        <v>0</v>
      </c>
      <c r="BQ66" s="282">
        <v>0</v>
      </c>
      <c r="BR66" s="282">
        <v>0</v>
      </c>
      <c r="BS66" s="282">
        <v>0</v>
      </c>
      <c r="BT66" s="282">
        <v>0</v>
      </c>
      <c r="BU66" s="282">
        <v>0</v>
      </c>
      <c r="BV66" s="282">
        <v>5320.21</v>
      </c>
      <c r="BW66" s="282">
        <v>5860.01</v>
      </c>
      <c r="BX66" s="282">
        <v>0</v>
      </c>
      <c r="BY66" s="282">
        <v>0</v>
      </c>
      <c r="BZ66" s="282">
        <v>0</v>
      </c>
      <c r="CA66" s="282">
        <v>0</v>
      </c>
      <c r="CB66" s="282">
        <v>0</v>
      </c>
      <c r="CC66" s="282">
        <v>546.37</v>
      </c>
      <c r="CD66" s="246" t="s">
        <v>221</v>
      </c>
      <c r="CE66" s="195">
        <f t="shared" si="0"/>
        <v>6685860.4399999985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32626</v>
      </c>
      <c r="F67" s="195">
        <f t="shared" si="3"/>
        <v>0</v>
      </c>
      <c r="G67" s="195">
        <f t="shared" si="3"/>
        <v>5581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606</v>
      </c>
      <c r="O67" s="195">
        <f t="shared" si="3"/>
        <v>0</v>
      </c>
      <c r="P67" s="195">
        <f t="shared" si="3"/>
        <v>760598</v>
      </c>
      <c r="Q67" s="195">
        <f t="shared" si="3"/>
        <v>935</v>
      </c>
      <c r="R67" s="195">
        <f t="shared" si="3"/>
        <v>20130</v>
      </c>
      <c r="S67" s="195">
        <f t="shared" si="3"/>
        <v>0</v>
      </c>
      <c r="T67" s="195">
        <f t="shared" si="3"/>
        <v>0</v>
      </c>
      <c r="U67" s="195">
        <f t="shared" si="3"/>
        <v>2670</v>
      </c>
      <c r="V67" s="195">
        <f t="shared" si="3"/>
        <v>0</v>
      </c>
      <c r="W67" s="195">
        <f t="shared" si="3"/>
        <v>84238</v>
      </c>
      <c r="X67" s="195">
        <f t="shared" si="3"/>
        <v>0</v>
      </c>
      <c r="Y67" s="195">
        <f t="shared" si="3"/>
        <v>253144</v>
      </c>
      <c r="Z67" s="195">
        <f t="shared" si="3"/>
        <v>0</v>
      </c>
      <c r="AA67" s="195">
        <f t="shared" si="3"/>
        <v>3505</v>
      </c>
      <c r="AB67" s="195">
        <f t="shared" si="3"/>
        <v>65044</v>
      </c>
      <c r="AC67" s="195">
        <f t="shared" si="3"/>
        <v>15855</v>
      </c>
      <c r="AD67" s="195">
        <f t="shared" si="3"/>
        <v>0</v>
      </c>
      <c r="AE67" s="195">
        <f t="shared" si="3"/>
        <v>655</v>
      </c>
      <c r="AF67" s="195">
        <f t="shared" si="3"/>
        <v>0</v>
      </c>
      <c r="AG67" s="195">
        <f t="shared" si="3"/>
        <v>127517</v>
      </c>
      <c r="AH67" s="195">
        <f t="shared" si="3"/>
        <v>0</v>
      </c>
      <c r="AI67" s="195">
        <f t="shared" si="3"/>
        <v>235966</v>
      </c>
      <c r="AJ67" s="195">
        <f t="shared" si="3"/>
        <v>8358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185130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10874</v>
      </c>
      <c r="AW67" s="195">
        <f t="shared" si="3"/>
        <v>0</v>
      </c>
      <c r="AX67" s="195">
        <f t="shared" si="3"/>
        <v>0</v>
      </c>
      <c r="AY67" s="195">
        <f t="shared" si="3"/>
        <v>23311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397673</v>
      </c>
      <c r="BF67" s="195">
        <f t="shared" si="3"/>
        <v>2695</v>
      </c>
      <c r="BG67" s="195">
        <f t="shared" si="3"/>
        <v>0</v>
      </c>
      <c r="BH67" s="195">
        <f t="shared" si="3"/>
        <v>139666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6941</v>
      </c>
      <c r="CD67" s="246" t="s">
        <v>221</v>
      </c>
      <c r="CE67" s="195">
        <f t="shared" si="0"/>
        <v>2383718</v>
      </c>
      <c r="CF67" s="249"/>
    </row>
    <row r="68" spans="1:84" ht="12.6" customHeight="1" x14ac:dyDescent="0.25">
      <c r="A68" s="171" t="s">
        <v>240</v>
      </c>
      <c r="B68" s="175"/>
      <c r="C68" s="282">
        <v>0</v>
      </c>
      <c r="D68" s="282">
        <v>0</v>
      </c>
      <c r="E68" s="282">
        <v>10379.33</v>
      </c>
      <c r="F68" s="282">
        <v>0</v>
      </c>
      <c r="G68" s="282">
        <v>2205.9899999999998</v>
      </c>
      <c r="H68" s="282">
        <v>0</v>
      </c>
      <c r="I68" s="282">
        <v>0</v>
      </c>
      <c r="J68" s="282">
        <v>0</v>
      </c>
      <c r="K68" s="282">
        <v>0</v>
      </c>
      <c r="L68" s="282">
        <v>0</v>
      </c>
      <c r="M68" s="282">
        <v>0</v>
      </c>
      <c r="N68" s="282">
        <v>4564</v>
      </c>
      <c r="O68" s="282">
        <v>0</v>
      </c>
      <c r="P68" s="282">
        <v>240949.56000000003</v>
      </c>
      <c r="Q68" s="282">
        <v>265.92</v>
      </c>
      <c r="R68" s="282">
        <v>265.92</v>
      </c>
      <c r="S68" s="282">
        <v>0</v>
      </c>
      <c r="T68" s="282">
        <v>0</v>
      </c>
      <c r="U68" s="282">
        <v>13574.92</v>
      </c>
      <c r="V68" s="282">
        <v>0</v>
      </c>
      <c r="W68" s="282">
        <v>322682.33</v>
      </c>
      <c r="X68" s="282">
        <v>116227.7</v>
      </c>
      <c r="Y68" s="282">
        <v>333305.8</v>
      </c>
      <c r="Z68" s="282">
        <v>0</v>
      </c>
      <c r="AA68" s="282">
        <v>67093.039999999994</v>
      </c>
      <c r="AB68" s="282">
        <v>18383.390000000003</v>
      </c>
      <c r="AC68" s="282">
        <v>784</v>
      </c>
      <c r="AD68" s="282">
        <v>0</v>
      </c>
      <c r="AE68" s="282">
        <v>83846.929999999993</v>
      </c>
      <c r="AF68" s="282">
        <v>0</v>
      </c>
      <c r="AG68" s="282">
        <v>-60.79</v>
      </c>
      <c r="AH68" s="282">
        <v>0</v>
      </c>
      <c r="AI68" s="282">
        <v>2209.44</v>
      </c>
      <c r="AJ68" s="282">
        <v>45367.09</v>
      </c>
      <c r="AK68" s="282">
        <v>33340.800000000003</v>
      </c>
      <c r="AL68" s="282">
        <v>0</v>
      </c>
      <c r="AM68" s="282">
        <v>0</v>
      </c>
      <c r="AN68" s="282">
        <v>0</v>
      </c>
      <c r="AO68" s="282">
        <v>0</v>
      </c>
      <c r="AP68" s="282">
        <v>672809.75999999989</v>
      </c>
      <c r="AQ68" s="282">
        <v>0</v>
      </c>
      <c r="AR68" s="282">
        <v>0</v>
      </c>
      <c r="AS68" s="282">
        <v>0</v>
      </c>
      <c r="AT68" s="282">
        <v>0</v>
      </c>
      <c r="AU68" s="282">
        <v>0</v>
      </c>
      <c r="AV68" s="282">
        <v>80025</v>
      </c>
      <c r="AW68" s="282">
        <v>0</v>
      </c>
      <c r="AX68" s="282">
        <v>0</v>
      </c>
      <c r="AY68" s="282">
        <v>0</v>
      </c>
      <c r="AZ68" s="282">
        <v>0</v>
      </c>
      <c r="BA68" s="282">
        <v>0</v>
      </c>
      <c r="BB68" s="282">
        <v>0</v>
      </c>
      <c r="BC68" s="282">
        <v>0</v>
      </c>
      <c r="BD68" s="282">
        <v>0</v>
      </c>
      <c r="BE68" s="282">
        <v>25025.94</v>
      </c>
      <c r="BF68" s="282">
        <v>0</v>
      </c>
      <c r="BG68" s="282">
        <v>16917.900000000001</v>
      </c>
      <c r="BH68" s="282">
        <v>0</v>
      </c>
      <c r="BI68" s="282">
        <v>0</v>
      </c>
      <c r="BJ68" s="282">
        <v>0</v>
      </c>
      <c r="BK68" s="282">
        <v>0</v>
      </c>
      <c r="BL68" s="282">
        <v>-45.3</v>
      </c>
      <c r="BM68" s="282">
        <v>0</v>
      </c>
      <c r="BN68" s="282">
        <v>0</v>
      </c>
      <c r="BO68" s="282">
        <v>0</v>
      </c>
      <c r="BP68" s="282">
        <v>0</v>
      </c>
      <c r="BQ68" s="282">
        <v>0</v>
      </c>
      <c r="BR68" s="282">
        <v>0</v>
      </c>
      <c r="BS68" s="282">
        <v>0</v>
      </c>
      <c r="BT68" s="282">
        <v>0</v>
      </c>
      <c r="BU68" s="282">
        <v>0</v>
      </c>
      <c r="BV68" s="282">
        <v>-111.92</v>
      </c>
      <c r="BW68" s="282">
        <v>0</v>
      </c>
      <c r="BX68" s="282">
        <v>0</v>
      </c>
      <c r="BY68" s="282">
        <v>0</v>
      </c>
      <c r="BZ68" s="282">
        <v>0</v>
      </c>
      <c r="CA68" s="282">
        <v>0</v>
      </c>
      <c r="CB68" s="282">
        <v>0</v>
      </c>
      <c r="CC68" s="282">
        <v>0</v>
      </c>
      <c r="CD68" s="246" t="s">
        <v>221</v>
      </c>
      <c r="CE68" s="195">
        <f t="shared" si="0"/>
        <v>2090006.7499999998</v>
      </c>
      <c r="CF68" s="249"/>
    </row>
    <row r="69" spans="1:84" ht="12.6" customHeight="1" x14ac:dyDescent="0.25">
      <c r="A69" s="171" t="s">
        <v>241</v>
      </c>
      <c r="B69" s="175"/>
      <c r="C69" s="282">
        <v>0</v>
      </c>
      <c r="D69" s="282">
        <v>0</v>
      </c>
      <c r="E69" s="282">
        <v>1031943.6400000001</v>
      </c>
      <c r="F69" s="282">
        <v>0</v>
      </c>
      <c r="G69" s="282">
        <v>437917.77</v>
      </c>
      <c r="H69" s="282">
        <v>0</v>
      </c>
      <c r="I69" s="282">
        <v>0</v>
      </c>
      <c r="J69" s="282">
        <v>0</v>
      </c>
      <c r="K69" s="282">
        <v>0</v>
      </c>
      <c r="L69" s="282">
        <v>0</v>
      </c>
      <c r="M69" s="282">
        <v>0</v>
      </c>
      <c r="N69" s="282">
        <v>349237.63</v>
      </c>
      <c r="O69" s="282">
        <v>0</v>
      </c>
      <c r="P69" s="282">
        <v>2162626.04</v>
      </c>
      <c r="Q69" s="282">
        <v>140181.75999999998</v>
      </c>
      <c r="R69" s="282">
        <v>139612.68</v>
      </c>
      <c r="S69" s="282">
        <v>42418.95</v>
      </c>
      <c r="T69" s="282">
        <v>13075.53</v>
      </c>
      <c r="U69" s="282">
        <v>362541.45999999996</v>
      </c>
      <c r="V69" s="282">
        <v>0</v>
      </c>
      <c r="W69" s="282">
        <v>96277.63</v>
      </c>
      <c r="X69" s="282">
        <v>112990.37</v>
      </c>
      <c r="Y69" s="282">
        <v>638594.64000000013</v>
      </c>
      <c r="Z69" s="282">
        <v>0</v>
      </c>
      <c r="AA69" s="282">
        <v>121895.56999999999</v>
      </c>
      <c r="AB69" s="282">
        <v>2567963.12</v>
      </c>
      <c r="AC69" s="282">
        <v>169739.62</v>
      </c>
      <c r="AD69" s="282">
        <v>0</v>
      </c>
      <c r="AE69" s="282">
        <v>344619.48000000004</v>
      </c>
      <c r="AF69" s="282">
        <v>0</v>
      </c>
      <c r="AG69" s="282">
        <v>1073197.1099999999</v>
      </c>
      <c r="AH69" s="282">
        <v>0</v>
      </c>
      <c r="AI69" s="282">
        <v>490140.38999999996</v>
      </c>
      <c r="AJ69" s="282">
        <v>590546.26</v>
      </c>
      <c r="AK69" s="282">
        <v>111269.49</v>
      </c>
      <c r="AL69" s="282">
        <v>94236.800000000003</v>
      </c>
      <c r="AM69" s="282">
        <v>0</v>
      </c>
      <c r="AN69" s="282">
        <v>0</v>
      </c>
      <c r="AO69" s="282">
        <v>0</v>
      </c>
      <c r="AP69" s="282">
        <v>4392726.3100000005</v>
      </c>
      <c r="AQ69" s="282">
        <v>0</v>
      </c>
      <c r="AR69" s="282">
        <v>0</v>
      </c>
      <c r="AS69" s="282">
        <v>0</v>
      </c>
      <c r="AT69" s="282">
        <v>0</v>
      </c>
      <c r="AU69" s="282">
        <v>0</v>
      </c>
      <c r="AV69" s="282">
        <v>570229.22000000009</v>
      </c>
      <c r="AW69" s="282">
        <v>0</v>
      </c>
      <c r="AX69" s="282">
        <v>55073.04</v>
      </c>
      <c r="AY69" s="282">
        <v>369626.25</v>
      </c>
      <c r="AZ69" s="282">
        <v>0</v>
      </c>
      <c r="BA69" s="282">
        <v>15778.81</v>
      </c>
      <c r="BB69" s="282">
        <v>0</v>
      </c>
      <c r="BC69" s="282">
        <v>0</v>
      </c>
      <c r="BD69" s="282">
        <v>-19468.29</v>
      </c>
      <c r="BE69" s="282">
        <v>608553.91999999993</v>
      </c>
      <c r="BF69" s="282">
        <v>99035.670000000013</v>
      </c>
      <c r="BG69" s="282">
        <v>0</v>
      </c>
      <c r="BH69" s="282">
        <v>1117560.2200000002</v>
      </c>
      <c r="BI69" s="282">
        <v>0</v>
      </c>
      <c r="BJ69" s="282">
        <v>0</v>
      </c>
      <c r="BK69" s="282">
        <v>0</v>
      </c>
      <c r="BL69" s="282">
        <v>195187.91</v>
      </c>
      <c r="BM69" s="282">
        <v>0.56999999999999995</v>
      </c>
      <c r="BN69" s="282">
        <v>42793.45</v>
      </c>
      <c r="BO69" s="282">
        <v>0</v>
      </c>
      <c r="BP69" s="282">
        <v>0</v>
      </c>
      <c r="BQ69" s="282">
        <v>0</v>
      </c>
      <c r="BR69" s="282">
        <v>0</v>
      </c>
      <c r="BS69" s="282">
        <v>0</v>
      </c>
      <c r="BT69" s="282">
        <v>0</v>
      </c>
      <c r="BU69" s="282">
        <v>0</v>
      </c>
      <c r="BV69" s="282">
        <v>607804.21</v>
      </c>
      <c r="BW69" s="282">
        <v>66664.03</v>
      </c>
      <c r="BX69" s="282">
        <v>0</v>
      </c>
      <c r="BY69" s="282">
        <v>97218.27</v>
      </c>
      <c r="BZ69" s="282">
        <v>0</v>
      </c>
      <c r="CA69" s="282">
        <v>0</v>
      </c>
      <c r="CB69" s="282">
        <v>0</v>
      </c>
      <c r="CC69" s="282">
        <v>779909.11</v>
      </c>
      <c r="CD69" s="282">
        <v>171482.22000000003</v>
      </c>
      <c r="CE69" s="195">
        <f t="shared" si="0"/>
        <v>20261200.860000003</v>
      </c>
      <c r="CF69" s="249"/>
    </row>
    <row r="70" spans="1:84" ht="12.6" customHeight="1" x14ac:dyDescent="0.25">
      <c r="A70" s="171" t="s">
        <v>242</v>
      </c>
      <c r="B70" s="175"/>
      <c r="C70" s="282">
        <v>0</v>
      </c>
      <c r="D70" s="282">
        <v>0</v>
      </c>
      <c r="E70" s="282">
        <v>8412.61</v>
      </c>
      <c r="F70" s="282">
        <v>0</v>
      </c>
      <c r="G70" s="282">
        <v>6663.22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11058.02</v>
      </c>
      <c r="Q70" s="282">
        <v>0</v>
      </c>
      <c r="R70" s="282">
        <v>8.23</v>
      </c>
      <c r="S70" s="282">
        <v>0</v>
      </c>
      <c r="T70" s="282">
        <v>0</v>
      </c>
      <c r="U70" s="282">
        <v>0</v>
      </c>
      <c r="V70" s="282">
        <v>0</v>
      </c>
      <c r="W70" s="282">
        <v>513.51</v>
      </c>
      <c r="X70" s="282">
        <v>663.85</v>
      </c>
      <c r="Y70" s="282">
        <v>105609.16</v>
      </c>
      <c r="Z70" s="282">
        <v>0</v>
      </c>
      <c r="AA70" s="282">
        <v>557.58000000000004</v>
      </c>
      <c r="AB70" s="282">
        <v>2729458.52</v>
      </c>
      <c r="AC70" s="282">
        <v>923.22</v>
      </c>
      <c r="AD70" s="282">
        <v>0</v>
      </c>
      <c r="AE70" s="282">
        <v>1938.24</v>
      </c>
      <c r="AF70" s="282">
        <v>0</v>
      </c>
      <c r="AG70" s="282">
        <v>23607.61</v>
      </c>
      <c r="AH70" s="282">
        <v>0</v>
      </c>
      <c r="AI70" s="282">
        <v>30569.68</v>
      </c>
      <c r="AJ70" s="282">
        <v>3355.63</v>
      </c>
      <c r="AK70" s="282">
        <v>643.32999999999993</v>
      </c>
      <c r="AL70" s="282">
        <v>543.55999999999995</v>
      </c>
      <c r="AM70" s="282">
        <v>0</v>
      </c>
      <c r="AN70" s="282">
        <v>0</v>
      </c>
      <c r="AO70" s="282">
        <v>0</v>
      </c>
      <c r="AP70" s="282">
        <v>418695.58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766643.14999999991</v>
      </c>
      <c r="AW70" s="282">
        <v>0</v>
      </c>
      <c r="AX70" s="282">
        <v>0</v>
      </c>
      <c r="AY70" s="282">
        <v>242306.56999999998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19.350000000000001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-42.36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9400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655793.68000000005</v>
      </c>
      <c r="CE70" s="195">
        <f t="shared" si="0"/>
        <v>5017341.9399999995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5724112.419999999</v>
      </c>
      <c r="F71" s="195">
        <f t="shared" si="5"/>
        <v>0</v>
      </c>
      <c r="G71" s="195">
        <f t="shared" si="5"/>
        <v>2101500.0299999998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1827811.1</v>
      </c>
      <c r="O71" s="195">
        <f t="shared" si="5"/>
        <v>0</v>
      </c>
      <c r="P71" s="195">
        <f t="shared" si="5"/>
        <v>16538069.550000001</v>
      </c>
      <c r="Q71" s="195">
        <f t="shared" si="5"/>
        <v>1072949.06</v>
      </c>
      <c r="R71" s="195">
        <f t="shared" si="5"/>
        <v>1359664.1199999999</v>
      </c>
      <c r="S71" s="195">
        <f t="shared" si="5"/>
        <v>457842.30000000005</v>
      </c>
      <c r="T71" s="195">
        <f t="shared" si="5"/>
        <v>128836.48</v>
      </c>
      <c r="U71" s="195">
        <f t="shared" si="5"/>
        <v>3212519.48</v>
      </c>
      <c r="V71" s="195">
        <f t="shared" si="5"/>
        <v>0</v>
      </c>
      <c r="W71" s="195">
        <f t="shared" si="5"/>
        <v>792385.55999999994</v>
      </c>
      <c r="X71" s="195">
        <f t="shared" si="5"/>
        <v>474195.47000000003</v>
      </c>
      <c r="Y71" s="195">
        <f t="shared" si="5"/>
        <v>3679324.79</v>
      </c>
      <c r="Z71" s="195">
        <f t="shared" si="5"/>
        <v>0</v>
      </c>
      <c r="AA71" s="195">
        <f t="shared" si="5"/>
        <v>729615.51</v>
      </c>
      <c r="AB71" s="195">
        <f t="shared" si="5"/>
        <v>3922322.6700000004</v>
      </c>
      <c r="AC71" s="195">
        <f t="shared" si="5"/>
        <v>1124440.95</v>
      </c>
      <c r="AD71" s="195">
        <f t="shared" si="5"/>
        <v>0</v>
      </c>
      <c r="AE71" s="195">
        <f t="shared" si="5"/>
        <v>1980122.1800000002</v>
      </c>
      <c r="AF71" s="195">
        <f t="shared" si="5"/>
        <v>0</v>
      </c>
      <c r="AG71" s="195">
        <f t="shared" si="5"/>
        <v>7756939.1299999999</v>
      </c>
      <c r="AH71" s="195">
        <f t="shared" si="5"/>
        <v>0</v>
      </c>
      <c r="AI71" s="195">
        <f t="shared" si="5"/>
        <v>2224081.3899999997</v>
      </c>
      <c r="AJ71" s="195">
        <f t="shared" ref="AJ71:BO71" si="6">SUM(AJ61:AJ69)-AJ70</f>
        <v>3317645.41</v>
      </c>
      <c r="AK71" s="195">
        <f t="shared" si="6"/>
        <v>765076.41000000015</v>
      </c>
      <c r="AL71" s="195">
        <f t="shared" si="6"/>
        <v>505416.11</v>
      </c>
      <c r="AM71" s="195">
        <f t="shared" si="6"/>
        <v>41066.759999999995</v>
      </c>
      <c r="AN71" s="195">
        <f t="shared" si="6"/>
        <v>0</v>
      </c>
      <c r="AO71" s="195">
        <f t="shared" si="6"/>
        <v>0</v>
      </c>
      <c r="AP71" s="195">
        <f t="shared" si="6"/>
        <v>24562869.460000001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1555325.0900000003</v>
      </c>
      <c r="AW71" s="195">
        <f t="shared" si="6"/>
        <v>0</v>
      </c>
      <c r="AX71" s="195">
        <f t="shared" si="6"/>
        <v>57684.37</v>
      </c>
      <c r="AY71" s="195">
        <f t="shared" si="6"/>
        <v>1614513.1500000001</v>
      </c>
      <c r="AZ71" s="195">
        <f t="shared" si="6"/>
        <v>0</v>
      </c>
      <c r="BA71" s="195">
        <f t="shared" si="6"/>
        <v>205679.44</v>
      </c>
      <c r="BB71" s="195">
        <f t="shared" si="6"/>
        <v>0</v>
      </c>
      <c r="BC71" s="195">
        <f t="shared" si="6"/>
        <v>0</v>
      </c>
      <c r="BD71" s="195">
        <f t="shared" si="6"/>
        <v>-279802.32</v>
      </c>
      <c r="BE71" s="195">
        <f t="shared" si="6"/>
        <v>3874688.8099999996</v>
      </c>
      <c r="BF71" s="195">
        <f t="shared" si="6"/>
        <v>1219040.7000000002</v>
      </c>
      <c r="BG71" s="195">
        <f t="shared" si="6"/>
        <v>16917.900000000001</v>
      </c>
      <c r="BH71" s="195">
        <f t="shared" si="6"/>
        <v>814420.2200000002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1406596.91</v>
      </c>
      <c r="BM71" s="195">
        <f t="shared" si="6"/>
        <v>613.19000000000005</v>
      </c>
      <c r="BN71" s="195">
        <f t="shared" si="6"/>
        <v>51475.88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1847998.81</v>
      </c>
      <c r="BW71" s="195">
        <f t="shared" si="7"/>
        <v>199953.2</v>
      </c>
      <c r="BX71" s="195">
        <f t="shared" si="7"/>
        <v>0</v>
      </c>
      <c r="BY71" s="195">
        <f t="shared" si="7"/>
        <v>1018754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1243763.0900000001</v>
      </c>
      <c r="CD71" s="242">
        <f>CD69-CD70</f>
        <v>-484311.46</v>
      </c>
      <c r="CE71" s="195">
        <f>SUM(CE61:CE69)-CE70</f>
        <v>98662117.320000023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" customHeight="1" x14ac:dyDescent="0.25">
      <c r="A73" s="171" t="s">
        <v>245</v>
      </c>
      <c r="B73" s="175"/>
      <c r="C73" s="282">
        <v>0</v>
      </c>
      <c r="D73" s="282">
        <v>0</v>
      </c>
      <c r="E73" s="282">
        <v>14105911.210000001</v>
      </c>
      <c r="F73" s="282">
        <v>0</v>
      </c>
      <c r="G73" s="282">
        <v>5694234.2999999998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4016819.54</v>
      </c>
      <c r="O73" s="282">
        <v>0</v>
      </c>
      <c r="P73" s="282">
        <v>59416596.270000011</v>
      </c>
      <c r="Q73" s="282">
        <v>1363782.75</v>
      </c>
      <c r="R73" s="282">
        <v>2165253.5</v>
      </c>
      <c r="S73" s="282">
        <v>0</v>
      </c>
      <c r="T73" s="282">
        <v>0</v>
      </c>
      <c r="U73" s="282">
        <v>4737865.1900000004</v>
      </c>
      <c r="V73" s="282">
        <v>0</v>
      </c>
      <c r="W73" s="282">
        <v>236035.25</v>
      </c>
      <c r="X73" s="282">
        <v>850104</v>
      </c>
      <c r="Y73" s="282">
        <v>1538983.53</v>
      </c>
      <c r="Z73" s="282">
        <v>0</v>
      </c>
      <c r="AA73" s="282">
        <v>40519</v>
      </c>
      <c r="AB73" s="282">
        <v>7414123.1100000003</v>
      </c>
      <c r="AC73" s="282">
        <v>3895334.75</v>
      </c>
      <c r="AD73" s="282">
        <v>0</v>
      </c>
      <c r="AE73" s="282">
        <v>3032632.79</v>
      </c>
      <c r="AF73" s="282">
        <v>0</v>
      </c>
      <c r="AG73" s="282">
        <v>1311044.01</v>
      </c>
      <c r="AH73" s="282">
        <v>0</v>
      </c>
      <c r="AI73" s="282">
        <v>239612.75</v>
      </c>
      <c r="AJ73" s="282">
        <v>50912.15</v>
      </c>
      <c r="AK73" s="282">
        <v>1780806.5</v>
      </c>
      <c r="AL73" s="282">
        <v>869260.5</v>
      </c>
      <c r="AM73" s="282">
        <v>0</v>
      </c>
      <c r="AN73" s="282">
        <v>0</v>
      </c>
      <c r="AO73" s="282">
        <v>0</v>
      </c>
      <c r="AP73" s="282">
        <v>1379260.45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114139091.55000003</v>
      </c>
      <c r="CF73" s="249"/>
    </row>
    <row r="74" spans="1:84" ht="12.6" customHeight="1" x14ac:dyDescent="0.25">
      <c r="A74" s="171" t="s">
        <v>246</v>
      </c>
      <c r="B74" s="175"/>
      <c r="C74" s="282">
        <v>0</v>
      </c>
      <c r="D74" s="282">
        <v>0</v>
      </c>
      <c r="E74" s="282">
        <v>3512935.0700000003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48920</v>
      </c>
      <c r="O74" s="282">
        <v>0</v>
      </c>
      <c r="P74" s="282">
        <v>25037299.010000002</v>
      </c>
      <c r="Q74" s="282">
        <v>1530367.12</v>
      </c>
      <c r="R74" s="282">
        <v>3625183.5</v>
      </c>
      <c r="S74" s="282">
        <v>0</v>
      </c>
      <c r="T74" s="282">
        <v>174270.15</v>
      </c>
      <c r="U74" s="282">
        <v>11052730.550000001</v>
      </c>
      <c r="V74" s="282">
        <v>0</v>
      </c>
      <c r="W74" s="282">
        <v>3414202.75</v>
      </c>
      <c r="X74" s="282">
        <v>10249326.25</v>
      </c>
      <c r="Y74" s="282">
        <v>9194410.6999999993</v>
      </c>
      <c r="Z74" s="282">
        <v>0</v>
      </c>
      <c r="AA74" s="282">
        <v>2612037.9</v>
      </c>
      <c r="AB74" s="282">
        <v>10133583.880000001</v>
      </c>
      <c r="AC74" s="282">
        <v>2949818</v>
      </c>
      <c r="AD74" s="282">
        <v>0</v>
      </c>
      <c r="AE74" s="282">
        <v>3682282.5499999993</v>
      </c>
      <c r="AF74" s="282">
        <v>0</v>
      </c>
      <c r="AG74" s="282">
        <v>34534677.189999998</v>
      </c>
      <c r="AH74" s="282">
        <v>0</v>
      </c>
      <c r="AI74" s="282">
        <v>8410679</v>
      </c>
      <c r="AJ74" s="282">
        <v>2125350.5600000005</v>
      </c>
      <c r="AK74" s="282">
        <v>1898849.71</v>
      </c>
      <c r="AL74" s="282">
        <v>850966</v>
      </c>
      <c r="AM74" s="282">
        <v>123840</v>
      </c>
      <c r="AN74" s="282">
        <v>0</v>
      </c>
      <c r="AO74" s="282">
        <v>0</v>
      </c>
      <c r="AP74" s="282">
        <v>21944258.940000001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5041712.5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162147701.32999998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17618846.280000001</v>
      </c>
      <c r="F75" s="195">
        <f t="shared" si="9"/>
        <v>0</v>
      </c>
      <c r="G75" s="195">
        <f t="shared" si="9"/>
        <v>5694234.2999999998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4065739.54</v>
      </c>
      <c r="O75" s="195">
        <f t="shared" si="9"/>
        <v>0</v>
      </c>
      <c r="P75" s="195">
        <f t="shared" si="9"/>
        <v>84453895.280000016</v>
      </c>
      <c r="Q75" s="195">
        <f t="shared" si="9"/>
        <v>2894149.87</v>
      </c>
      <c r="R75" s="195">
        <f t="shared" si="9"/>
        <v>5790437</v>
      </c>
      <c r="S75" s="195">
        <f t="shared" si="9"/>
        <v>0</v>
      </c>
      <c r="T75" s="195">
        <f t="shared" si="9"/>
        <v>174270.15</v>
      </c>
      <c r="U75" s="195">
        <f t="shared" si="9"/>
        <v>15790595.740000002</v>
      </c>
      <c r="V75" s="195">
        <f t="shared" si="9"/>
        <v>0</v>
      </c>
      <c r="W75" s="195">
        <f t="shared" si="9"/>
        <v>3650238</v>
      </c>
      <c r="X75" s="195">
        <f t="shared" si="9"/>
        <v>11099430.25</v>
      </c>
      <c r="Y75" s="195">
        <f t="shared" si="9"/>
        <v>10733394.229999999</v>
      </c>
      <c r="Z75" s="195">
        <f t="shared" si="9"/>
        <v>0</v>
      </c>
      <c r="AA75" s="195">
        <f t="shared" si="9"/>
        <v>2652556.9</v>
      </c>
      <c r="AB75" s="195">
        <f t="shared" si="9"/>
        <v>17547706.990000002</v>
      </c>
      <c r="AC75" s="195">
        <f t="shared" si="9"/>
        <v>6845152.75</v>
      </c>
      <c r="AD75" s="195">
        <f t="shared" si="9"/>
        <v>0</v>
      </c>
      <c r="AE75" s="195">
        <f t="shared" si="9"/>
        <v>6714915.3399999999</v>
      </c>
      <c r="AF75" s="195">
        <f t="shared" si="9"/>
        <v>0</v>
      </c>
      <c r="AG75" s="195">
        <f t="shared" si="9"/>
        <v>35845721.199999996</v>
      </c>
      <c r="AH75" s="195">
        <f t="shared" si="9"/>
        <v>0</v>
      </c>
      <c r="AI75" s="195">
        <f t="shared" si="9"/>
        <v>8650291.75</v>
      </c>
      <c r="AJ75" s="195">
        <f t="shared" si="9"/>
        <v>2176262.7100000004</v>
      </c>
      <c r="AK75" s="195">
        <f t="shared" si="9"/>
        <v>3679656.21</v>
      </c>
      <c r="AL75" s="195">
        <f t="shared" si="9"/>
        <v>1720226.5</v>
      </c>
      <c r="AM75" s="195">
        <f t="shared" si="9"/>
        <v>123840</v>
      </c>
      <c r="AN75" s="195">
        <f t="shared" si="9"/>
        <v>0</v>
      </c>
      <c r="AO75" s="195">
        <f t="shared" si="9"/>
        <v>0</v>
      </c>
      <c r="AP75" s="195">
        <f t="shared" si="9"/>
        <v>23323519.390000001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5041712.5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276286792.88000005</v>
      </c>
      <c r="CF75" s="249"/>
    </row>
    <row r="76" spans="1:84" ht="12.6" customHeight="1" x14ac:dyDescent="0.25">
      <c r="A76" s="171" t="s">
        <v>248</v>
      </c>
      <c r="B76" s="175"/>
      <c r="C76" s="281"/>
      <c r="D76" s="281"/>
      <c r="E76" s="281">
        <v>20174</v>
      </c>
      <c r="F76" s="281"/>
      <c r="G76" s="281">
        <v>6931</v>
      </c>
      <c r="H76" s="281"/>
      <c r="I76" s="281"/>
      <c r="J76" s="281">
        <v>840</v>
      </c>
      <c r="K76" s="281"/>
      <c r="L76" s="281"/>
      <c r="M76" s="281"/>
      <c r="N76" s="281"/>
      <c r="O76" s="281">
        <v>1997</v>
      </c>
      <c r="P76" s="281">
        <v>8683</v>
      </c>
      <c r="Q76" s="281">
        <v>796</v>
      </c>
      <c r="R76" s="281">
        <v>363</v>
      </c>
      <c r="S76" s="281">
        <v>5730</v>
      </c>
      <c r="T76" s="281"/>
      <c r="U76" s="281">
        <v>1895</v>
      </c>
      <c r="V76" s="281"/>
      <c r="W76" s="281">
        <v>3812</v>
      </c>
      <c r="X76" s="281"/>
      <c r="Y76" s="281">
        <v>8247</v>
      </c>
      <c r="Z76" s="281"/>
      <c r="AA76" s="281">
        <v>1314</v>
      </c>
      <c r="AB76" s="281">
        <v>1361</v>
      </c>
      <c r="AC76" s="281">
        <v>587</v>
      </c>
      <c r="AD76" s="281"/>
      <c r="AE76" s="281">
        <v>2188</v>
      </c>
      <c r="AF76" s="281"/>
      <c r="AG76" s="281">
        <v>4928</v>
      </c>
      <c r="AH76" s="281"/>
      <c r="AI76" s="281">
        <v>8953</v>
      </c>
      <c r="AJ76" s="281">
        <v>3317</v>
      </c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>
        <v>519</v>
      </c>
      <c r="AW76" s="281"/>
      <c r="AX76" s="281"/>
      <c r="AY76" s="281">
        <v>3979</v>
      </c>
      <c r="AZ76" s="281"/>
      <c r="BA76" s="281">
        <v>1723</v>
      </c>
      <c r="BB76" s="281"/>
      <c r="BC76" s="281"/>
      <c r="BD76" s="281">
        <v>1068</v>
      </c>
      <c r="BE76" s="281">
        <v>21550</v>
      </c>
      <c r="BF76" s="281">
        <v>554</v>
      </c>
      <c r="BG76" s="281">
        <v>729</v>
      </c>
      <c r="BH76" s="281">
        <v>1658</v>
      </c>
      <c r="BI76" s="281"/>
      <c r="BJ76" s="281"/>
      <c r="BK76" s="281"/>
      <c r="BL76" s="281">
        <v>1112</v>
      </c>
      <c r="BM76" s="281"/>
      <c r="BN76" s="281">
        <v>35783</v>
      </c>
      <c r="BO76" s="281"/>
      <c r="BP76" s="281"/>
      <c r="BQ76" s="281"/>
      <c r="BR76" s="281">
        <v>2111</v>
      </c>
      <c r="BS76" s="281"/>
      <c r="BT76" s="281">
        <v>1691</v>
      </c>
      <c r="BU76" s="281"/>
      <c r="BV76" s="281">
        <v>4177</v>
      </c>
      <c r="BW76" s="281"/>
      <c r="BX76" s="281"/>
      <c r="BY76" s="281">
        <v>458</v>
      </c>
      <c r="BZ76" s="281"/>
      <c r="CA76" s="281"/>
      <c r="CB76" s="281"/>
      <c r="CC76" s="281"/>
      <c r="CD76" s="246" t="s">
        <v>221</v>
      </c>
      <c r="CE76" s="195">
        <f t="shared" si="8"/>
        <v>159228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27017</v>
      </c>
      <c r="F77" s="184"/>
      <c r="G77" s="184">
        <v>7116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34133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>
        <v>38482.5</v>
      </c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38482.5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>
        <v>346018</v>
      </c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346018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21.58</v>
      </c>
      <c r="F80" s="187"/>
      <c r="G80" s="187">
        <v>7.13</v>
      </c>
      <c r="H80" s="187"/>
      <c r="I80" s="187"/>
      <c r="J80" s="187"/>
      <c r="K80" s="187"/>
      <c r="L80" s="187"/>
      <c r="M80" s="187"/>
      <c r="N80" s="187">
        <v>8.1999999999999993</v>
      </c>
      <c r="O80" s="187"/>
      <c r="P80" s="187">
        <v>11.06</v>
      </c>
      <c r="Q80" s="187">
        <v>4.74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14.7</v>
      </c>
      <c r="AH80" s="187"/>
      <c r="AI80" s="187">
        <v>6.44</v>
      </c>
      <c r="AJ80" s="187">
        <v>1.1399999999999999</v>
      </c>
      <c r="AK80" s="187"/>
      <c r="AL80" s="187"/>
      <c r="AM80" s="187"/>
      <c r="AN80" s="187"/>
      <c r="AO80" s="187"/>
      <c r="AP80" s="187">
        <v>15.28</v>
      </c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90.27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1267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1266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3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3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3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3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3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3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1275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1276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 t="s">
        <v>1277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2303</v>
      </c>
      <c r="D111" s="174">
        <v>8843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35</v>
      </c>
    </row>
    <row r="128" spans="1:5" ht="12.6" customHeight="1" x14ac:dyDescent="0.25">
      <c r="A128" s="173" t="s">
        <v>292</v>
      </c>
      <c r="B128" s="172" t="s">
        <v>256</v>
      </c>
      <c r="C128" s="189">
        <v>95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1341</v>
      </c>
      <c r="C138" s="189">
        <v>259</v>
      </c>
      <c r="D138" s="174">
        <v>703</v>
      </c>
      <c r="E138" s="175">
        <f>SUM(B138:D138)</f>
        <v>2303</v>
      </c>
    </row>
    <row r="139" spans="1:6" ht="12.6" customHeight="1" x14ac:dyDescent="0.25">
      <c r="A139" s="173" t="s">
        <v>215</v>
      </c>
      <c r="B139" s="174">
        <v>5812</v>
      </c>
      <c r="C139" s="189">
        <v>930</v>
      </c>
      <c r="D139" s="174">
        <v>2101</v>
      </c>
      <c r="E139" s="175">
        <f>SUM(B139:D139)</f>
        <v>8843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64760861</v>
      </c>
      <c r="C141" s="189">
        <v>9660915</v>
      </c>
      <c r="D141" s="174">
        <v>39717316</v>
      </c>
      <c r="E141" s="175">
        <f>SUM(B141:D141)</f>
        <v>114139092</v>
      </c>
      <c r="F141" s="199"/>
    </row>
    <row r="142" spans="1:6" ht="12.6" customHeight="1" x14ac:dyDescent="0.25">
      <c r="A142" s="173" t="s">
        <v>246</v>
      </c>
      <c r="B142" s="174">
        <v>48652459</v>
      </c>
      <c r="C142" s="189">
        <v>44439334</v>
      </c>
      <c r="D142" s="174">
        <v>69055908</v>
      </c>
      <c r="E142" s="175">
        <f>SUM(B142:D142)</f>
        <v>162147701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2309554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348766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-931944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1917586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9498869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13142831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1078075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1011932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2090007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536339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39419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575758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69797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61934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131731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405274.49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405274.49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6">
        <v>1005712</v>
      </c>
      <c r="C195" s="286">
        <v>0</v>
      </c>
      <c r="D195" s="286">
        <v>0</v>
      </c>
      <c r="E195" s="175">
        <f t="shared" ref="E195:E203" si="10">SUM(B195:C195)-D195</f>
        <v>1005712</v>
      </c>
    </row>
    <row r="196" spans="1:8" ht="12.6" customHeight="1" x14ac:dyDescent="0.25">
      <c r="A196" s="173" t="s">
        <v>333</v>
      </c>
      <c r="B196" s="286">
        <v>569842.63</v>
      </c>
      <c r="C196" s="286">
        <v>0</v>
      </c>
      <c r="D196" s="286">
        <v>0</v>
      </c>
      <c r="E196" s="175">
        <f t="shared" si="10"/>
        <v>569842.63</v>
      </c>
    </row>
    <row r="197" spans="1:8" ht="12.6" customHeight="1" x14ac:dyDescent="0.25">
      <c r="A197" s="173" t="s">
        <v>334</v>
      </c>
      <c r="B197" s="286">
        <v>14985634.92</v>
      </c>
      <c r="C197" s="286">
        <v>55946.41</v>
      </c>
      <c r="D197" s="286">
        <v>0</v>
      </c>
      <c r="E197" s="175">
        <f t="shared" si="10"/>
        <v>15041581.33</v>
      </c>
    </row>
    <row r="198" spans="1:8" ht="12.6" customHeight="1" x14ac:dyDescent="0.25">
      <c r="A198" s="173" t="s">
        <v>335</v>
      </c>
      <c r="B198" s="286">
        <v>1806472.63</v>
      </c>
      <c r="C198" s="286">
        <v>1888275.0699999998</v>
      </c>
      <c r="D198" s="286">
        <v>0</v>
      </c>
      <c r="E198" s="175">
        <f t="shared" si="10"/>
        <v>3694747.6999999997</v>
      </c>
    </row>
    <row r="199" spans="1:8" ht="12.6" customHeight="1" x14ac:dyDescent="0.25">
      <c r="A199" s="173" t="s">
        <v>336</v>
      </c>
      <c r="B199" s="286">
        <v>6611895.8600000003</v>
      </c>
      <c r="C199" s="286">
        <v>0</v>
      </c>
      <c r="D199" s="286">
        <v>112812.41</v>
      </c>
      <c r="E199" s="175">
        <f t="shared" si="10"/>
        <v>6499083.4500000002</v>
      </c>
    </row>
    <row r="200" spans="1:8" ht="12.6" customHeight="1" x14ac:dyDescent="0.25">
      <c r="A200" s="173" t="s">
        <v>337</v>
      </c>
      <c r="B200" s="286">
        <v>2454658.63</v>
      </c>
      <c r="C200" s="286">
        <v>293918.87</v>
      </c>
      <c r="D200" s="286"/>
      <c r="E200" s="175">
        <f t="shared" si="10"/>
        <v>2748577.5</v>
      </c>
    </row>
    <row r="201" spans="1:8" ht="12.6" customHeight="1" x14ac:dyDescent="0.25">
      <c r="A201" s="173" t="s">
        <v>338</v>
      </c>
      <c r="B201" s="286"/>
      <c r="C201" s="286"/>
      <c r="D201" s="286"/>
      <c r="E201" s="175">
        <f t="shared" si="10"/>
        <v>0</v>
      </c>
    </row>
    <row r="202" spans="1:8" ht="12.6" customHeight="1" x14ac:dyDescent="0.25">
      <c r="A202" s="173" t="s">
        <v>339</v>
      </c>
      <c r="B202" s="286">
        <v>906906.32000000007</v>
      </c>
      <c r="C202" s="286">
        <v>0</v>
      </c>
      <c r="D202" s="286">
        <v>0</v>
      </c>
      <c r="E202" s="175">
        <f t="shared" si="10"/>
        <v>906906.32000000007</v>
      </c>
    </row>
    <row r="203" spans="1:8" ht="12.6" customHeight="1" x14ac:dyDescent="0.25">
      <c r="A203" s="173" t="s">
        <v>340</v>
      </c>
      <c r="B203" s="286">
        <v>992538.3</v>
      </c>
      <c r="C203" s="286">
        <v>2936758.1400000006</v>
      </c>
      <c r="D203" s="286">
        <v>2366715.56</v>
      </c>
      <c r="E203" s="175">
        <f t="shared" si="10"/>
        <v>1562580.8800000004</v>
      </c>
    </row>
    <row r="204" spans="1:8" ht="12.6" customHeight="1" x14ac:dyDescent="0.25">
      <c r="A204" s="173" t="s">
        <v>203</v>
      </c>
      <c r="B204" s="175">
        <f>SUM(B195:B203)</f>
        <v>29333661.289999999</v>
      </c>
      <c r="C204" s="191">
        <f>SUM(C195:C203)</f>
        <v>5174898.49</v>
      </c>
      <c r="D204" s="175">
        <f>SUM(D195:D203)</f>
        <v>2479527.9700000002</v>
      </c>
      <c r="E204" s="175">
        <f>SUM(E195:E203)</f>
        <v>32029031.809999999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286">
        <v>382026.85</v>
      </c>
      <c r="C209" s="286">
        <v>43604.33</v>
      </c>
      <c r="D209" s="286">
        <v>0</v>
      </c>
      <c r="E209" s="175">
        <f t="shared" ref="E209:E216" si="11">SUM(B209:C209)-D209</f>
        <v>425631.18</v>
      </c>
      <c r="H209" s="256"/>
    </row>
    <row r="210" spans="1:8" ht="12.6" customHeight="1" x14ac:dyDescent="0.25">
      <c r="A210" s="173" t="s">
        <v>334</v>
      </c>
      <c r="B210" s="286">
        <v>5898132.0599999996</v>
      </c>
      <c r="C210" s="286">
        <v>916083.53</v>
      </c>
      <c r="D210" s="286">
        <v>0</v>
      </c>
      <c r="E210" s="175">
        <f t="shared" si="11"/>
        <v>6814215.5899999999</v>
      </c>
      <c r="H210" s="256"/>
    </row>
    <row r="211" spans="1:8" ht="12.6" customHeight="1" x14ac:dyDescent="0.25">
      <c r="A211" s="173" t="s">
        <v>335</v>
      </c>
      <c r="B211" s="286">
        <v>180346.21</v>
      </c>
      <c r="C211" s="286">
        <v>298286.2</v>
      </c>
      <c r="D211" s="286">
        <v>0</v>
      </c>
      <c r="E211" s="175">
        <f t="shared" si="11"/>
        <v>478632.41000000003</v>
      </c>
      <c r="H211" s="256"/>
    </row>
    <row r="212" spans="1:8" ht="12.6" customHeight="1" x14ac:dyDescent="0.25">
      <c r="A212" s="173" t="s">
        <v>336</v>
      </c>
      <c r="B212" s="286">
        <v>4781354.7299999995</v>
      </c>
      <c r="C212" s="286">
        <v>523024.59</v>
      </c>
      <c r="D212" s="286">
        <v>76497.13</v>
      </c>
      <c r="E212" s="175">
        <f t="shared" si="11"/>
        <v>5227882.1899999995</v>
      </c>
      <c r="H212" s="256"/>
    </row>
    <row r="213" spans="1:8" ht="12.6" customHeight="1" x14ac:dyDescent="0.25">
      <c r="A213" s="173" t="s">
        <v>337</v>
      </c>
      <c r="B213" s="286">
        <v>298218.62000000005</v>
      </c>
      <c r="C213" s="286">
        <v>507922.57999999996</v>
      </c>
      <c r="D213" s="286">
        <v>0</v>
      </c>
      <c r="E213" s="175">
        <f t="shared" si="11"/>
        <v>806141.2</v>
      </c>
      <c r="H213" s="256"/>
    </row>
    <row r="214" spans="1:8" ht="12.6" customHeight="1" x14ac:dyDescent="0.25">
      <c r="A214" s="173" t="s">
        <v>338</v>
      </c>
      <c r="B214" s="286">
        <v>0</v>
      </c>
      <c r="C214" s="286">
        <v>0</v>
      </c>
      <c r="D214" s="286">
        <v>0</v>
      </c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286">
        <v>610465.26</v>
      </c>
      <c r="C215" s="286">
        <v>94799.909999999989</v>
      </c>
      <c r="D215" s="286">
        <v>0</v>
      </c>
      <c r="E215" s="175">
        <f t="shared" si="11"/>
        <v>705265.17</v>
      </c>
      <c r="H215" s="256"/>
    </row>
    <row r="216" spans="1:8" ht="12.6" customHeight="1" x14ac:dyDescent="0.25">
      <c r="A216" s="173" t="s">
        <v>340</v>
      </c>
      <c r="B216" s="286">
        <v>0</v>
      </c>
      <c r="C216" s="286">
        <v>0</v>
      </c>
      <c r="D216" s="286">
        <v>0</v>
      </c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12150543.729999997</v>
      </c>
      <c r="C217" s="191">
        <f>SUM(C208:C216)</f>
        <v>2383721.14</v>
      </c>
      <c r="D217" s="175">
        <f>SUM(D208:D216)</f>
        <v>76497.13</v>
      </c>
      <c r="E217" s="175">
        <f>SUM(E208:E216)</f>
        <v>14457767.739999998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5562296</v>
      </c>
      <c r="D221" s="172">
        <f>C221</f>
        <v>5562296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73931256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39445014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47112267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160488537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1934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498691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3053795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3552486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3768714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3768714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173372033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286">
        <v>342552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86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86">
        <v>40700051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86">
        <v>27524595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286">
        <v>1000963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86">
        <v>2050374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286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286">
        <v>1993806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86">
        <v>158104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18721255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286">
        <v>1005712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286">
        <v>569843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286">
        <v>15041581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286">
        <v>3694748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286">
        <v>6499083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286">
        <v>2748578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286">
        <v>906906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286">
        <v>1562581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32029032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14457768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17571264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5291925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5291925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3735474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3735474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45319918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286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286">
        <v>2368281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286">
        <v>1844719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286">
        <v>2562481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286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286">
        <v>2576319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286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286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286">
        <v>12127957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286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21479757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286">
        <v>11385362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286">
        <v>6995293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18380655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18380655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5459506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45319918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45319918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286">
        <v>114139092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86">
        <v>162147701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276286793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/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286">
        <v>155469506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86">
        <v>3552486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286">
        <v>14350040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173372032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102914761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189">
        <v>5017342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5017342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107932103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286">
        <v>34624097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86">
        <v>13142829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86">
        <v>6885714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86">
        <v>16824054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86">
        <v>781980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86">
        <v>6685860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86">
        <v>2383721.14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86">
        <v>2090007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86">
        <v>475758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86">
        <v>131731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86">
        <v>405274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20261201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104692226.14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3239876.8599999994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-123412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3116464.8599999994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220000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2896464.8599999994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Lourdes Medical Center   H-0     FYE 06/30/2017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2303</v>
      </c>
      <c r="C414" s="194">
        <f>E138</f>
        <v>2303</v>
      </c>
      <c r="D414" s="179"/>
    </row>
    <row r="415" spans="1:5" ht="12.6" customHeight="1" x14ac:dyDescent="0.25">
      <c r="A415" s="179" t="s">
        <v>464</v>
      </c>
      <c r="B415" s="179">
        <f>D111</f>
        <v>8843</v>
      </c>
      <c r="C415" s="179">
        <f>E139</f>
        <v>8843</v>
      </c>
      <c r="D415" s="194">
        <f>SUM(C59:H59)+N59</f>
        <v>8843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34624097</v>
      </c>
      <c r="C427" s="179">
        <f t="shared" ref="C427:C434" si="13">CE61</f>
        <v>34624096.680000007</v>
      </c>
      <c r="D427" s="179"/>
    </row>
    <row r="428" spans="1:7" ht="12.6" customHeight="1" x14ac:dyDescent="0.25">
      <c r="A428" s="179" t="s">
        <v>3</v>
      </c>
      <c r="B428" s="179">
        <f t="shared" si="12"/>
        <v>13142829</v>
      </c>
      <c r="C428" s="179">
        <f t="shared" si="13"/>
        <v>13142829</v>
      </c>
      <c r="D428" s="179">
        <f>D173</f>
        <v>13142831</v>
      </c>
    </row>
    <row r="429" spans="1:7" ht="12.6" customHeight="1" x14ac:dyDescent="0.25">
      <c r="A429" s="179" t="s">
        <v>236</v>
      </c>
      <c r="B429" s="179">
        <f t="shared" si="12"/>
        <v>6885714</v>
      </c>
      <c r="C429" s="179">
        <f t="shared" si="13"/>
        <v>6885713.5899999999</v>
      </c>
      <c r="D429" s="179"/>
    </row>
    <row r="430" spans="1:7" ht="12.6" customHeight="1" x14ac:dyDescent="0.25">
      <c r="A430" s="179" t="s">
        <v>237</v>
      </c>
      <c r="B430" s="179">
        <f t="shared" si="12"/>
        <v>16824054</v>
      </c>
      <c r="C430" s="179">
        <f t="shared" si="13"/>
        <v>16824053.880000006</v>
      </c>
      <c r="D430" s="179"/>
    </row>
    <row r="431" spans="1:7" ht="12.6" customHeight="1" x14ac:dyDescent="0.25">
      <c r="A431" s="179" t="s">
        <v>444</v>
      </c>
      <c r="B431" s="179">
        <f t="shared" si="12"/>
        <v>781980</v>
      </c>
      <c r="C431" s="179">
        <f t="shared" si="13"/>
        <v>781980.05999999994</v>
      </c>
      <c r="D431" s="179"/>
    </row>
    <row r="432" spans="1:7" ht="12.6" customHeight="1" x14ac:dyDescent="0.25">
      <c r="A432" s="179" t="s">
        <v>445</v>
      </c>
      <c r="B432" s="179">
        <f t="shared" si="12"/>
        <v>6685860</v>
      </c>
      <c r="C432" s="179">
        <f t="shared" si="13"/>
        <v>6685860.4399999985</v>
      </c>
      <c r="D432" s="179"/>
    </row>
    <row r="433" spans="1:7" ht="12.6" customHeight="1" x14ac:dyDescent="0.25">
      <c r="A433" s="179" t="s">
        <v>6</v>
      </c>
      <c r="B433" s="179">
        <f t="shared" si="12"/>
        <v>2383721.14</v>
      </c>
      <c r="C433" s="179">
        <f t="shared" si="13"/>
        <v>2383718</v>
      </c>
      <c r="D433" s="179">
        <f>C217</f>
        <v>2383721.14</v>
      </c>
    </row>
    <row r="434" spans="1:7" ht="12.6" customHeight="1" x14ac:dyDescent="0.25">
      <c r="A434" s="179" t="s">
        <v>474</v>
      </c>
      <c r="B434" s="179">
        <f t="shared" si="12"/>
        <v>2090007</v>
      </c>
      <c r="C434" s="179">
        <f t="shared" si="13"/>
        <v>2090006.7499999998</v>
      </c>
      <c r="D434" s="179">
        <f>D177</f>
        <v>2090007</v>
      </c>
    </row>
    <row r="435" spans="1:7" ht="12.6" customHeight="1" x14ac:dyDescent="0.25">
      <c r="A435" s="179" t="s">
        <v>447</v>
      </c>
      <c r="B435" s="179">
        <f t="shared" si="12"/>
        <v>475758</v>
      </c>
      <c r="C435" s="179"/>
      <c r="D435" s="179">
        <f>D181</f>
        <v>575758</v>
      </c>
    </row>
    <row r="436" spans="1:7" ht="12.6" customHeight="1" x14ac:dyDescent="0.25">
      <c r="A436" s="179" t="s">
        <v>475</v>
      </c>
      <c r="B436" s="179">
        <f t="shared" si="12"/>
        <v>131731</v>
      </c>
      <c r="C436" s="179"/>
      <c r="D436" s="179">
        <f>D186</f>
        <v>131731</v>
      </c>
    </row>
    <row r="437" spans="1:7" ht="12.6" customHeight="1" x14ac:dyDescent="0.25">
      <c r="A437" s="194" t="s">
        <v>449</v>
      </c>
      <c r="B437" s="194">
        <f t="shared" si="12"/>
        <v>405274</v>
      </c>
      <c r="C437" s="194"/>
      <c r="D437" s="194">
        <f>D190</f>
        <v>405274.49</v>
      </c>
    </row>
    <row r="438" spans="1:7" ht="12.6" customHeight="1" x14ac:dyDescent="0.25">
      <c r="A438" s="194" t="s">
        <v>476</v>
      </c>
      <c r="B438" s="194">
        <f>C386+C387+C388</f>
        <v>1012763</v>
      </c>
      <c r="C438" s="194">
        <f>CD69</f>
        <v>171482.22000000003</v>
      </c>
      <c r="D438" s="194">
        <f>D181+D186+D190</f>
        <v>1112763.49</v>
      </c>
    </row>
    <row r="439" spans="1:7" ht="12.6" customHeight="1" x14ac:dyDescent="0.25">
      <c r="A439" s="179" t="s">
        <v>451</v>
      </c>
      <c r="B439" s="194">
        <f>C389</f>
        <v>20261201</v>
      </c>
      <c r="C439" s="194">
        <f>SUM(C69:CC69)</f>
        <v>20089718.640000004</v>
      </c>
      <c r="D439" s="179"/>
    </row>
    <row r="440" spans="1:7" ht="12.6" customHeight="1" x14ac:dyDescent="0.25">
      <c r="A440" s="179" t="s">
        <v>477</v>
      </c>
      <c r="B440" s="194">
        <f>B438+B439</f>
        <v>21273964</v>
      </c>
      <c r="C440" s="194">
        <f>CE69</f>
        <v>20261200.860000003</v>
      </c>
      <c r="D440" s="179"/>
    </row>
    <row r="441" spans="1:7" ht="12.6" customHeight="1" x14ac:dyDescent="0.25">
      <c r="A441" s="179" t="s">
        <v>478</v>
      </c>
      <c r="B441" s="179">
        <f>D390</f>
        <v>104692226.14</v>
      </c>
      <c r="C441" s="179">
        <f>SUM(C427:C437)+C440</f>
        <v>103679459.26000002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5562296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160488537</v>
      </c>
      <c r="C445" s="179">
        <f>C364</f>
        <v>155469506</v>
      </c>
      <c r="D445" s="179"/>
    </row>
    <row r="446" spans="1:7" ht="12.6" customHeight="1" x14ac:dyDescent="0.25">
      <c r="A446" s="179" t="s">
        <v>351</v>
      </c>
      <c r="B446" s="179">
        <f>D236</f>
        <v>3552486</v>
      </c>
      <c r="C446" s="179">
        <f>C365</f>
        <v>3552486</v>
      </c>
      <c r="D446" s="179"/>
    </row>
    <row r="447" spans="1:7" ht="12.6" customHeight="1" x14ac:dyDescent="0.25">
      <c r="A447" s="179" t="s">
        <v>356</v>
      </c>
      <c r="B447" s="179">
        <f>D240</f>
        <v>3768714</v>
      </c>
      <c r="C447" s="179">
        <f>C366</f>
        <v>14350040</v>
      </c>
      <c r="D447" s="179"/>
    </row>
    <row r="448" spans="1:7" ht="12.6" customHeight="1" x14ac:dyDescent="0.25">
      <c r="A448" s="179" t="s">
        <v>358</v>
      </c>
      <c r="B448" s="179">
        <f>D242</f>
        <v>173372033</v>
      </c>
      <c r="C448" s="179">
        <f>D367</f>
        <v>173372032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1934</v>
      </c>
    </row>
    <row r="454" spans="1:7" ht="12.6" customHeight="1" x14ac:dyDescent="0.25">
      <c r="A454" s="179" t="s">
        <v>168</v>
      </c>
      <c r="B454" s="179">
        <f>C233</f>
        <v>498691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3053795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5017342</v>
      </c>
      <c r="C458" s="194">
        <f>CE70</f>
        <v>5017341.9399999995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114139092</v>
      </c>
      <c r="C463" s="194">
        <f>CE73</f>
        <v>114139091.55000003</v>
      </c>
      <c r="D463" s="194">
        <f>E141+E147+E153</f>
        <v>114139092</v>
      </c>
    </row>
    <row r="464" spans="1:7" ht="12.6" customHeight="1" x14ac:dyDescent="0.25">
      <c r="A464" s="179" t="s">
        <v>246</v>
      </c>
      <c r="B464" s="194">
        <f>C360</f>
        <v>162147701</v>
      </c>
      <c r="C464" s="194">
        <f>CE74</f>
        <v>162147701.32999998</v>
      </c>
      <c r="D464" s="194">
        <f>E142+E148+E154</f>
        <v>162147701</v>
      </c>
    </row>
    <row r="465" spans="1:7" ht="12.6" customHeight="1" x14ac:dyDescent="0.25">
      <c r="A465" s="179" t="s">
        <v>247</v>
      </c>
      <c r="B465" s="194">
        <f>D361</f>
        <v>276286793</v>
      </c>
      <c r="C465" s="194">
        <f>CE75</f>
        <v>276286792.88000005</v>
      </c>
      <c r="D465" s="194">
        <f>D463+D464</f>
        <v>276286793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1005712</v>
      </c>
      <c r="C468" s="179">
        <f>E195</f>
        <v>1005712</v>
      </c>
      <c r="D468" s="179"/>
    </row>
    <row r="469" spans="1:7" ht="12.6" customHeight="1" x14ac:dyDescent="0.25">
      <c r="A469" s="179" t="s">
        <v>333</v>
      </c>
      <c r="B469" s="179">
        <f t="shared" si="14"/>
        <v>569843</v>
      </c>
      <c r="C469" s="179">
        <f>E196</f>
        <v>569842.63</v>
      </c>
      <c r="D469" s="179"/>
    </row>
    <row r="470" spans="1:7" ht="12.6" customHeight="1" x14ac:dyDescent="0.25">
      <c r="A470" s="179" t="s">
        <v>334</v>
      </c>
      <c r="B470" s="179">
        <f t="shared" si="14"/>
        <v>15041581</v>
      </c>
      <c r="C470" s="179">
        <f>E197</f>
        <v>15041581.33</v>
      </c>
      <c r="D470" s="179"/>
    </row>
    <row r="471" spans="1:7" ht="12.6" customHeight="1" x14ac:dyDescent="0.25">
      <c r="A471" s="179" t="s">
        <v>494</v>
      </c>
      <c r="B471" s="179">
        <f t="shared" si="14"/>
        <v>3694748</v>
      </c>
      <c r="C471" s="179">
        <f>E198</f>
        <v>3694747.6999999997</v>
      </c>
      <c r="D471" s="179"/>
    </row>
    <row r="472" spans="1:7" ht="12.6" customHeight="1" x14ac:dyDescent="0.25">
      <c r="A472" s="179" t="s">
        <v>377</v>
      </c>
      <c r="B472" s="179">
        <f t="shared" si="14"/>
        <v>6499083</v>
      </c>
      <c r="C472" s="179">
        <f>E199</f>
        <v>6499083.4500000002</v>
      </c>
      <c r="D472" s="179"/>
    </row>
    <row r="473" spans="1:7" ht="12.6" customHeight="1" x14ac:dyDescent="0.25">
      <c r="A473" s="179" t="s">
        <v>495</v>
      </c>
      <c r="B473" s="179">
        <f t="shared" si="14"/>
        <v>2748578</v>
      </c>
      <c r="C473" s="179">
        <f>SUM(E200:E201)</f>
        <v>2748577.5</v>
      </c>
      <c r="D473" s="179"/>
    </row>
    <row r="474" spans="1:7" ht="12.6" customHeight="1" x14ac:dyDescent="0.25">
      <c r="A474" s="179" t="s">
        <v>339</v>
      </c>
      <c r="B474" s="179">
        <f t="shared" si="14"/>
        <v>906906</v>
      </c>
      <c r="C474" s="179">
        <f>E202</f>
        <v>906906.32000000007</v>
      </c>
      <c r="D474" s="179"/>
    </row>
    <row r="475" spans="1:7" ht="12.6" customHeight="1" x14ac:dyDescent="0.25">
      <c r="A475" s="179" t="s">
        <v>340</v>
      </c>
      <c r="B475" s="179">
        <f t="shared" si="14"/>
        <v>1562581</v>
      </c>
      <c r="C475" s="179">
        <f>E203</f>
        <v>1562580.8800000004</v>
      </c>
      <c r="D475" s="179"/>
    </row>
    <row r="476" spans="1:7" ht="12.6" customHeight="1" x14ac:dyDescent="0.25">
      <c r="A476" s="179" t="s">
        <v>203</v>
      </c>
      <c r="B476" s="179">
        <f>D275</f>
        <v>32029032</v>
      </c>
      <c r="C476" s="179">
        <f>E204</f>
        <v>32029031.809999999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14457768</v>
      </c>
      <c r="C478" s="179">
        <f>E217</f>
        <v>14457767.739999998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45319918</v>
      </c>
    </row>
    <row r="482" spans="1:12" ht="12.6" customHeight="1" x14ac:dyDescent="0.25">
      <c r="A482" s="180" t="s">
        <v>499</v>
      </c>
      <c r="C482" s="180">
        <f>D339</f>
        <v>45319918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"&amp;"H-"&amp;FIXED(C83,0,TRUE)&amp;"     FYE "&amp;C82</f>
        <v>Lourdes Medical Center   H-0     FYE 06/30/2017</v>
      </c>
      <c r="B493" s="258" t="s">
        <v>1278</v>
      </c>
      <c r="C493" s="258" t="str">
        <f>RIGHT(C82,4)</f>
        <v>2017</v>
      </c>
      <c r="D493" s="258" t="s">
        <v>1278</v>
      </c>
      <c r="E493" s="258" t="str">
        <f>RIGHT(C82,4)</f>
        <v>2017</v>
      </c>
      <c r="F493" s="258" t="s">
        <v>1278</v>
      </c>
      <c r="G493" s="258" t="str">
        <f>RIGHT(C82,4)</f>
        <v>2017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0</v>
      </c>
      <c r="C496" s="237">
        <f>C71</f>
        <v>0</v>
      </c>
      <c r="D496" s="237"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48892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5113197.5399999991</v>
      </c>
      <c r="C498" s="237">
        <f>E71</f>
        <v>5724112.419999999</v>
      </c>
      <c r="D498" s="237">
        <v>4111</v>
      </c>
      <c r="E498" s="180">
        <f>E59</f>
        <v>4565</v>
      </c>
      <c r="F498" s="260">
        <f t="shared" si="15"/>
        <v>1243.7843687667232</v>
      </c>
      <c r="G498" s="260">
        <f t="shared" si="15"/>
        <v>1253.9129069003284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v>5617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v>1751891.3699999999</v>
      </c>
      <c r="C500" s="237">
        <f>G71</f>
        <v>2101500.0299999998</v>
      </c>
      <c r="D500" s="237">
        <v>1767</v>
      </c>
      <c r="E500" s="180">
        <f>G59</f>
        <v>2433</v>
      </c>
      <c r="F500" s="260">
        <f t="shared" si="15"/>
        <v>991.44955857385389</v>
      </c>
      <c r="G500" s="260">
        <f t="shared" si="15"/>
        <v>863.74847102342778</v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5867.94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v>0</v>
      </c>
      <c r="C505" s="237">
        <f>L71</f>
        <v>0</v>
      </c>
      <c r="D505" s="237"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v>353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v>1366789.23</v>
      </c>
      <c r="C507" s="237">
        <f>N71</f>
        <v>1827811.1</v>
      </c>
      <c r="D507" s="237">
        <v>1808</v>
      </c>
      <c r="E507" s="180">
        <f>N59</f>
        <v>1845</v>
      </c>
      <c r="F507" s="260">
        <f t="shared" si="15"/>
        <v>755.96749446902652</v>
      </c>
      <c r="G507" s="260">
        <f t="shared" si="15"/>
        <v>990.68352303523045</v>
      </c>
      <c r="H507" s="262">
        <f t="shared" si="16"/>
        <v>0.3104842870672142</v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v>500375</v>
      </c>
      <c r="C508" s="237">
        <f>O71</f>
        <v>0</v>
      </c>
      <c r="D508" s="237"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v>14920536.900000002</v>
      </c>
      <c r="C509" s="237">
        <f>P71</f>
        <v>16538069.550000001</v>
      </c>
      <c r="D509" s="237">
        <v>340944</v>
      </c>
      <c r="E509" s="180">
        <f>P59</f>
        <v>342239</v>
      </c>
      <c r="F509" s="260">
        <f t="shared" si="15"/>
        <v>43.76242696747854</v>
      </c>
      <c r="G509" s="260">
        <f t="shared" si="15"/>
        <v>48.323158815915193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v>1143109.99</v>
      </c>
      <c r="C510" s="237">
        <f>Q71</f>
        <v>1072949.06</v>
      </c>
      <c r="D510" s="237">
        <v>177827</v>
      </c>
      <c r="E510" s="180">
        <f>Q59</f>
        <v>167660</v>
      </c>
      <c r="F510" s="260">
        <f t="shared" si="15"/>
        <v>6.4282138820314128</v>
      </c>
      <c r="G510" s="260">
        <f t="shared" si="15"/>
        <v>6.3995530239770968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v>1160009.76</v>
      </c>
      <c r="C511" s="237">
        <f>R71</f>
        <v>1359664.1199999999</v>
      </c>
      <c r="D511" s="237">
        <v>336906</v>
      </c>
      <c r="E511" s="180">
        <f>R59</f>
        <v>342239</v>
      </c>
      <c r="F511" s="260">
        <f t="shared" si="15"/>
        <v>3.443125857063988</v>
      </c>
      <c r="G511" s="260">
        <f t="shared" si="15"/>
        <v>3.9728497336656545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458221.20999999996</v>
      </c>
      <c r="C512" s="237">
        <f>S71</f>
        <v>457842.30000000005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2933</v>
      </c>
      <c r="C513" s="237">
        <f>T71</f>
        <v>128836.48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3057124.37</v>
      </c>
      <c r="C514" s="237">
        <f>U71</f>
        <v>3212519.48</v>
      </c>
      <c r="D514" s="237">
        <v>87273</v>
      </c>
      <c r="E514" s="180">
        <f>U59</f>
        <v>101883</v>
      </c>
      <c r="F514" s="260">
        <f t="shared" si="17"/>
        <v>35.029440605914772</v>
      </c>
      <c r="G514" s="260">
        <f t="shared" si="17"/>
        <v>31.531457456101606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89845</v>
      </c>
      <c r="C515" s="237">
        <f>V71</f>
        <v>0</v>
      </c>
      <c r="D515" s="237"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378603.01000000007</v>
      </c>
      <c r="C516" s="237">
        <f>W71</f>
        <v>792385.55999999994</v>
      </c>
      <c r="D516" s="237">
        <v>33225.68</v>
      </c>
      <c r="E516" s="180">
        <f>W59</f>
        <v>34827.96</v>
      </c>
      <c r="F516" s="260">
        <f t="shared" si="17"/>
        <v>11.394891240751132</v>
      </c>
      <c r="G516" s="260">
        <f t="shared" si="17"/>
        <v>22.751420410497772</v>
      </c>
      <c r="H516" s="262">
        <f t="shared" si="16"/>
        <v>0.99663339735378087</v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643432.52</v>
      </c>
      <c r="C517" s="237">
        <f>X71</f>
        <v>474195.47000000003</v>
      </c>
      <c r="D517" s="237">
        <v>6798</v>
      </c>
      <c r="E517" s="180">
        <f>X59</f>
        <v>70712.06</v>
      </c>
      <c r="F517" s="260">
        <f t="shared" si="17"/>
        <v>94.650267725801712</v>
      </c>
      <c r="G517" s="260">
        <f t="shared" si="17"/>
        <v>6.7060055950851956</v>
      </c>
      <c r="H517" s="262">
        <f t="shared" si="16"/>
        <v>-0.92914963944410345</v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v>3853395.8999999994</v>
      </c>
      <c r="C518" s="237">
        <f>Y71</f>
        <v>3679324.79</v>
      </c>
      <c r="D518" s="237">
        <v>29630.38</v>
      </c>
      <c r="E518" s="180">
        <f>Y59</f>
        <v>32472.65</v>
      </c>
      <c r="F518" s="260">
        <f t="shared" si="17"/>
        <v>130.04881813868062</v>
      </c>
      <c r="G518" s="260">
        <f t="shared" si="17"/>
        <v>113.30534434362455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v>3213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v>629369.64</v>
      </c>
      <c r="C520" s="237">
        <f>AA71</f>
        <v>729615.51</v>
      </c>
      <c r="D520" s="237">
        <v>8047.48</v>
      </c>
      <c r="E520" s="180">
        <f>AA59</f>
        <v>10098.73</v>
      </c>
      <c r="F520" s="260">
        <f t="shared" si="17"/>
        <v>78.207046180916265</v>
      </c>
      <c r="G520" s="260">
        <f t="shared" si="17"/>
        <v>72.248244086137561</v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v>3805533.99</v>
      </c>
      <c r="C521" s="237">
        <f>AB71</f>
        <v>3922322.6700000004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1368799.0099999998</v>
      </c>
      <c r="C522" s="237">
        <f>AC71</f>
        <v>1124440.95</v>
      </c>
      <c r="D522" s="237">
        <v>32100</v>
      </c>
      <c r="E522" s="180">
        <f>AC59</f>
        <v>0</v>
      </c>
      <c r="F522" s="260">
        <f t="shared" si="17"/>
        <v>42.641713707165103</v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655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2017192.49</v>
      </c>
      <c r="C524" s="237">
        <f>AE71</f>
        <v>1980122.1800000002</v>
      </c>
      <c r="D524" s="237">
        <v>10679</v>
      </c>
      <c r="E524" s="180">
        <f>AE59</f>
        <v>30129</v>
      </c>
      <c r="F524" s="260">
        <f t="shared" si="17"/>
        <v>188.89338795767395</v>
      </c>
      <c r="G524" s="260">
        <f t="shared" si="17"/>
        <v>65.72147034418667</v>
      </c>
      <c r="H524" s="262">
        <f t="shared" si="16"/>
        <v>-0.65207109123950313</v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160180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7250311.419999999</v>
      </c>
      <c r="C526" s="237">
        <f>AG71</f>
        <v>7756939.1299999999</v>
      </c>
      <c r="D526" s="237">
        <v>21069</v>
      </c>
      <c r="E526" s="180">
        <f>AG59</f>
        <v>22114</v>
      </c>
      <c r="F526" s="260">
        <f t="shared" si="17"/>
        <v>344.12223741041333</v>
      </c>
      <c r="G526" s="260">
        <f t="shared" si="17"/>
        <v>350.77051324952521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312691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2391217.7599999998</v>
      </c>
      <c r="C528" s="237">
        <f>AI71</f>
        <v>2224081.3899999997</v>
      </c>
      <c r="D528" s="237">
        <v>4858</v>
      </c>
      <c r="E528" s="180">
        <f>AI59</f>
        <v>6594</v>
      </c>
      <c r="F528" s="260">
        <f t="shared" ref="F528:G540" si="18">IF(B528=0,"",IF(D528=0,"",B528/D528))</f>
        <v>492.22267599835317</v>
      </c>
      <c r="G528" s="260">
        <f t="shared" si="18"/>
        <v>337.2886548377312</v>
      </c>
      <c r="H528" s="262">
        <f t="shared" si="16"/>
        <v>-0.31476408689700497</v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2401979.39</v>
      </c>
      <c r="C529" s="237">
        <f>AJ71</f>
        <v>3317645.41</v>
      </c>
      <c r="D529" s="237">
        <v>16936</v>
      </c>
      <c r="E529" s="180">
        <f>AJ59</f>
        <v>7683</v>
      </c>
      <c r="F529" s="260">
        <f t="shared" si="18"/>
        <v>141.82684163911196</v>
      </c>
      <c r="G529" s="260">
        <f t="shared" si="18"/>
        <v>431.81640114538595</v>
      </c>
      <c r="H529" s="262">
        <f t="shared" si="16"/>
        <v>2.0446733224460583</v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718147.63000000012</v>
      </c>
      <c r="C530" s="237">
        <f>AK71</f>
        <v>765076.41000000015</v>
      </c>
      <c r="D530" s="237">
        <v>7410</v>
      </c>
      <c r="E530" s="180">
        <f>AK59</f>
        <v>8675</v>
      </c>
      <c r="F530" s="260">
        <f t="shared" si="18"/>
        <v>96.916009446693678</v>
      </c>
      <c r="G530" s="260">
        <f t="shared" si="18"/>
        <v>88.193246109510099</v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472253.9</v>
      </c>
      <c r="C531" s="237">
        <f>AL71</f>
        <v>505416.11</v>
      </c>
      <c r="D531" s="237">
        <v>3072</v>
      </c>
      <c r="E531" s="180">
        <f>AL59</f>
        <v>3664</v>
      </c>
      <c r="F531" s="260">
        <f t="shared" si="18"/>
        <v>153.72848307291667</v>
      </c>
      <c r="G531" s="260">
        <f t="shared" si="18"/>
        <v>137.94107805676856</v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41066.759999999995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173218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v>22217666.920000002</v>
      </c>
      <c r="C535" s="237">
        <f>AP71</f>
        <v>24562869.460000001</v>
      </c>
      <c r="D535" s="237">
        <v>61694</v>
      </c>
      <c r="E535" s="180">
        <f>AP59</f>
        <v>83310</v>
      </c>
      <c r="F535" s="260">
        <f t="shared" si="18"/>
        <v>360.12686679417777</v>
      </c>
      <c r="G535" s="260">
        <f t="shared" si="18"/>
        <v>294.83698787660546</v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13309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1501024.8099999996</v>
      </c>
      <c r="C541" s="237">
        <f>AV71</f>
        <v>1555325.0900000003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70951.859999999986</v>
      </c>
      <c r="C543" s="237">
        <f>AX71</f>
        <v>57684.37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1513931.4499999997</v>
      </c>
      <c r="C544" s="237">
        <f>AY71</f>
        <v>1614513.1500000001</v>
      </c>
      <c r="D544" s="237">
        <v>30237</v>
      </c>
      <c r="E544" s="180">
        <f>AY59</f>
        <v>34133</v>
      </c>
      <c r="F544" s="260">
        <f t="shared" ref="F544:G550" si="19">IF(B544=0,"",IF(D544=0,"",B544/D544))</f>
        <v>50.068837847670061</v>
      </c>
      <c r="G544" s="260">
        <f t="shared" si="19"/>
        <v>47.300651861834595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226079.93000000002</v>
      </c>
      <c r="C546" s="237">
        <f>BA71</f>
        <v>205679.44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393381</v>
      </c>
      <c r="C549" s="237">
        <f>BD71</f>
        <v>-279802.32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3321952.5</v>
      </c>
      <c r="C550" s="237">
        <f>BE71</f>
        <v>3874688.8099999996</v>
      </c>
      <c r="D550" s="237">
        <v>159228</v>
      </c>
      <c r="E550" s="180">
        <f>BE59</f>
        <v>159228</v>
      </c>
      <c r="F550" s="260">
        <f t="shared" si="19"/>
        <v>20.862866455648504</v>
      </c>
      <c r="G550" s="260">
        <f t="shared" si="19"/>
        <v>24.334217662722633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1042376</v>
      </c>
      <c r="C551" s="237">
        <f>BF71</f>
        <v>1219040.7000000002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99337.93</v>
      </c>
      <c r="C552" s="237">
        <f>BG71</f>
        <v>16917.900000000001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1248590.3600000001</v>
      </c>
      <c r="C553" s="237">
        <f>BH71</f>
        <v>814420.2200000002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0</v>
      </c>
      <c r="C556" s="237">
        <f>BK71</f>
        <v>0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1459473.33</v>
      </c>
      <c r="C557" s="237">
        <f>BL71</f>
        <v>1406596.91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12504.82</v>
      </c>
      <c r="C558" s="237">
        <f>BM71</f>
        <v>613.19000000000005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364101.16</v>
      </c>
      <c r="C559" s="237">
        <f>BN71</f>
        <v>51475.88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0</v>
      </c>
      <c r="C563" s="237">
        <f>BR71</f>
        <v>0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3634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1854276.86</v>
      </c>
      <c r="C567" s="237">
        <f>BV71</f>
        <v>1847998.81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183664.9</v>
      </c>
      <c r="C568" s="237">
        <f>BW71</f>
        <v>199953.2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897223.66</v>
      </c>
      <c r="C570" s="237">
        <f>BY71</f>
        <v>1018754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44324.619999999995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1423987.43</v>
      </c>
      <c r="C574" s="237">
        <f>CC71</f>
        <v>1243763.0900000001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693175.98</v>
      </c>
      <c r="C575" s="237">
        <f>CD71</f>
        <v>-484311.46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137678</v>
      </c>
      <c r="E612" s="180">
        <f>SUM(C624:D647)+SUM(C668:D713)</f>
        <v>96393153.069764555</v>
      </c>
      <c r="F612" s="180">
        <f>CE64-(AX64+BD64+BE64+BG64+BJ64+BN64+BP64+BQ64+CB64+CC64+CD64)</f>
        <v>16848249.330000006</v>
      </c>
      <c r="G612" s="180">
        <f>CE77-(AX77+AY77+BD77+BE77+BG77+BJ77+BN77+BP77+BQ77+CB77+CC77+CD77)</f>
        <v>34133</v>
      </c>
      <c r="H612" s="197">
        <f>CE60-(AX60+AY60+AZ60+BD60+BE60+BG60+BJ60+BN60+BO60+BP60+BQ60+BR60+CB60+CC60+CD60)</f>
        <v>436.24852403846154</v>
      </c>
      <c r="I612" s="180">
        <f>CE78-(AX78+AY78+AZ78+BD78+BE78+BF78+BG78+BJ78+BN78+BO78+BP78+BQ78+BR78+CB78+CC78+CD78)</f>
        <v>38482.5</v>
      </c>
      <c r="J612" s="180">
        <f>CE79-(AX79+AY79+AZ79+BA79+BD79+BE79+BF79+BG79+BJ79+BN79+BO79+BP79+BQ79+BR79+CB79+CC79+CD79)</f>
        <v>346018</v>
      </c>
      <c r="K612" s="180">
        <f>CE75-(AW75+AX75+AY75+AZ75+BA75+BB75+BC75+BD75+BE75+BF75+BG75+BH75+BI75+BJ75+BK75+BL75+BM75+BN75+BO75+BP75+BQ75+BR75+BS75+BT75+BU75+BV75+BW75+BX75+CB75+CC75+CD75)</f>
        <v>276286792.88000005</v>
      </c>
      <c r="L612" s="197">
        <f>CE80-(AW80+AX80+AY80+AZ80+BA80+BB80+BC80+BD80+BE80+BF80+BG80+BH80+BI80+BJ80+BK80+BL80+BM80+BN80+BO80+BP80+BQ80+BR80+BS80+BT80+BU80+BV80+BW80+BX80+BY80+BZ80+CA80+CB80+CC80+CD80)</f>
        <v>90.27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3874688.8099999996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-484311.46</v>
      </c>
      <c r="D615" s="263">
        <f>SUM(C614:C615)</f>
        <v>3390377.3499999996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57684.37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16917.900000000001</v>
      </c>
      <c r="D618" s="180">
        <f>(D615/D612)*BG76</f>
        <v>17951.924694940368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51475.88</v>
      </c>
      <c r="D619" s="180">
        <f>(D615/D612)*BN76</f>
        <v>881171.08554053656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1243763.0900000001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2268964.250235477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-279802.32</v>
      </c>
      <c r="D624" s="180">
        <f>(D615/D612)*BD76</f>
        <v>26299.9390592542</v>
      </c>
      <c r="E624" s="180">
        <f>(E623/E612)*SUM(C624:D624)</f>
        <v>-5967.1026560137043</v>
      </c>
      <c r="F624" s="180">
        <f>SUM(C624:E624)</f>
        <v>-259469.48359675953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1614513.1500000001</v>
      </c>
      <c r="D625" s="180">
        <f>(D615/D612)*AY76</f>
        <v>97984.510783494814</v>
      </c>
      <c r="E625" s="180">
        <f>(E623/E612)*SUM(C625:D625)</f>
        <v>40309.875205736142</v>
      </c>
      <c r="F625" s="180">
        <f>(F624/F612)*AY64</f>
        <v>-63.481454559510254</v>
      </c>
      <c r="G625" s="180">
        <f>SUM(C625:F625)</f>
        <v>1752744.0545346716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51984.242840904131</v>
      </c>
      <c r="E626" s="180">
        <f>(E623/E612)*SUM(C626:D626)</f>
        <v>1223.6386592334457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53207.881500137577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1219040.7000000002</v>
      </c>
      <c r="D629" s="180">
        <f>(D615/D612)*BF76</f>
        <v>13642.477751710512</v>
      </c>
      <c r="E629" s="180">
        <f>(E623/E612)*SUM(C629:D629)</f>
        <v>29015.692226200219</v>
      </c>
      <c r="F629" s="180">
        <f>(F624/F612)*BF64</f>
        <v>-251.64994971693284</v>
      </c>
      <c r="G629" s="180">
        <f>(G625/G612)*BF77</f>
        <v>0</v>
      </c>
      <c r="H629" s="180">
        <f>(H628/H612)*BF60</f>
        <v>1.6752857808973749</v>
      </c>
      <c r="I629" s="180">
        <f>SUM(C629:H629)</f>
        <v>1261448.8953139747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205679.44</v>
      </c>
      <c r="D630" s="180">
        <f>(D615/D612)*BA76</f>
        <v>42429.583332485941</v>
      </c>
      <c r="E630" s="180">
        <f>(E623/E612)*SUM(C630:D630)</f>
        <v>5840.1503236937888</v>
      </c>
      <c r="F630" s="180">
        <f>(F624/F612)*BA64</f>
        <v>-545.17785147121219</v>
      </c>
      <c r="G630" s="180">
        <f>(G625/G612)*BA77</f>
        <v>0</v>
      </c>
      <c r="H630" s="180">
        <f>(H628/H612)*BA60</f>
        <v>0</v>
      </c>
      <c r="I630" s="180">
        <f>(I629/I612)*BA78</f>
        <v>1261448.8953139749</v>
      </c>
      <c r="J630" s="180">
        <f>SUM(C630:I630)</f>
        <v>1514852.8911186834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1514852.8911186834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814420.2200000002</v>
      </c>
      <c r="D636" s="180">
        <f>(D615/D612)*BH76</f>
        <v>40828.931610714855</v>
      </c>
      <c r="E636" s="180">
        <f>(E623/E612)*SUM(C636:D636)</f>
        <v>20131.40651851564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1406596.91</v>
      </c>
      <c r="D637" s="180">
        <f>(D615/D612)*BL76</f>
        <v>27383.457147837707</v>
      </c>
      <c r="E637" s="180">
        <f>(E623/E612)*SUM(C637:D637)</f>
        <v>33753.955389789538</v>
      </c>
      <c r="F637" s="180">
        <f>(F624/F612)*BL64</f>
        <v>-363.32674720595224</v>
      </c>
      <c r="G637" s="180">
        <f>(G625/G612)*BL77</f>
        <v>0</v>
      </c>
      <c r="H637" s="180">
        <f>(H628/H612)*BL60</f>
        <v>2498.9488014467361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613.19000000000005</v>
      </c>
      <c r="D638" s="180">
        <f>(D615/D612)*BM76</f>
        <v>0</v>
      </c>
      <c r="E638" s="180">
        <f>(E623/E612)*SUM(C638:D638)</f>
        <v>14.43366198006755</v>
      </c>
      <c r="F638" s="180">
        <f>(F624/F612)*BM64</f>
        <v>-0.74722655734314014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41641.570177152484</v>
      </c>
      <c r="E640" s="180">
        <f>(E623/E612)*SUM(C640:D640)</f>
        <v>980.18615479097912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1847998.81</v>
      </c>
      <c r="D642" s="180">
        <f>(D615/D612)*BV76</f>
        <v>102860.34218212058</v>
      </c>
      <c r="E642" s="180">
        <f>(E623/E612)*SUM(C642:D642)</f>
        <v>45920.581831598502</v>
      </c>
      <c r="F642" s="180">
        <f>(F624/F612)*BV64</f>
        <v>-189.87562755399071</v>
      </c>
      <c r="G642" s="180">
        <f>(G625/G612)*BV77</f>
        <v>0</v>
      </c>
      <c r="H642" s="180">
        <f>(H628/H612)*BV60</f>
        <v>2332.6768342875075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199953.2</v>
      </c>
      <c r="D643" s="180">
        <f>(D615/D612)*BW76</f>
        <v>0</v>
      </c>
      <c r="E643" s="180">
        <f>(E623/E612)*SUM(C643:D643)</f>
        <v>4706.6274737566537</v>
      </c>
      <c r="F643" s="180">
        <f>(F624/F612)*BW64</f>
        <v>-99.380208103689569</v>
      </c>
      <c r="G643" s="180">
        <f>(G625/G612)*BW77</f>
        <v>0</v>
      </c>
      <c r="H643" s="180">
        <f>(H628/H612)*BW60</f>
        <v>216.28895229713029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6107051.2980455495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1018754</v>
      </c>
      <c r="D645" s="180">
        <f>(D615/D612)*BY76</f>
        <v>11278.438285710134</v>
      </c>
      <c r="E645" s="180">
        <f>(E623/E612)*SUM(C645:D645)</f>
        <v>24245.56832746902</v>
      </c>
      <c r="F645" s="180">
        <f>(F624/F612)*BY64</f>
        <v>-25.170847117031091</v>
      </c>
      <c r="G645" s="180">
        <f>(G625/G612)*BY77</f>
        <v>0</v>
      </c>
      <c r="H645" s="180">
        <f>(H628/H612)*BY60</f>
        <v>769.81052813359872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1055022.6462941957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12807985.890000001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5724112.419999999</v>
      </c>
      <c r="D670" s="180">
        <f>(D615/D612)*E76</f>
        <v>496793.04361553764</v>
      </c>
      <c r="E670" s="180">
        <f>(E623/E612)*SUM(C670:D670)</f>
        <v>146431.68784843534</v>
      </c>
      <c r="F670" s="180">
        <f>(F624/F612)*E64</f>
        <v>-3734.5497814018236</v>
      </c>
      <c r="G670" s="180">
        <f>(G625/G612)*E77</f>
        <v>1387334.4306496126</v>
      </c>
      <c r="H670" s="180">
        <f>(H628/H612)*E60</f>
        <v>5360.0771491708219</v>
      </c>
      <c r="I670" s="180">
        <f>(I629/I612)*E78</f>
        <v>0</v>
      </c>
      <c r="J670" s="180">
        <f>(J630/J612)*E79</f>
        <v>0</v>
      </c>
      <c r="K670" s="180">
        <f>(K644/K612)*E75</f>
        <v>389447.49013418343</v>
      </c>
      <c r="L670" s="180">
        <f>(L647/L612)*E80</f>
        <v>252214.34260583518</v>
      </c>
      <c r="M670" s="180">
        <f t="shared" si="20"/>
        <v>2673847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2101500.0299999998</v>
      </c>
      <c r="D672" s="180">
        <f>(D615/D612)*G76</f>
        <v>170678.72436300642</v>
      </c>
      <c r="E672" s="180">
        <f>(E623/E612)*SUM(C672:D672)</f>
        <v>53484.010011198094</v>
      </c>
      <c r="F672" s="180">
        <f>(F624/F612)*G64</f>
        <v>-677.79639704774922</v>
      </c>
      <c r="G672" s="180">
        <f>(G625/G612)*G77</f>
        <v>365409.62388505915</v>
      </c>
      <c r="H672" s="180">
        <f>(H628/H612)*G60</f>
        <v>2080.013012250648</v>
      </c>
      <c r="I672" s="180">
        <f>(I629/I612)*G78</f>
        <v>0</v>
      </c>
      <c r="J672" s="180">
        <f>(J630/J612)*G79</f>
        <v>0</v>
      </c>
      <c r="K672" s="180">
        <f>(K644/K612)*G75</f>
        <v>125865.5204278778</v>
      </c>
      <c r="L672" s="180">
        <f>(L647/L612)*G80</f>
        <v>83331.244799796332</v>
      </c>
      <c r="M672" s="180">
        <f t="shared" si="20"/>
        <v>800171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20685.345327503303</v>
      </c>
      <c r="E675" s="180">
        <f>(E623/E612)*SUM(C675:D675)</f>
        <v>486.90500888493341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21172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1827811.1</v>
      </c>
      <c r="D679" s="180">
        <f>(D615/D612)*N76</f>
        <v>0</v>
      </c>
      <c r="E679" s="180">
        <f>(E623/E612)*SUM(C679:D679)</f>
        <v>43024.197362669722</v>
      </c>
      <c r="F679" s="180">
        <f>(F624/F612)*N64</f>
        <v>-1221.2851345698807</v>
      </c>
      <c r="G679" s="180">
        <f>(G625/G612)*N77</f>
        <v>0</v>
      </c>
      <c r="H679" s="180">
        <f>(H628/H612)*N60</f>
        <v>1809.293983885608</v>
      </c>
      <c r="I679" s="180">
        <f>(I629/I612)*N78</f>
        <v>0</v>
      </c>
      <c r="J679" s="180">
        <f>(J630/J612)*N79</f>
        <v>0</v>
      </c>
      <c r="K679" s="180">
        <f>(K644/K612)*N75</f>
        <v>89869.22493271844</v>
      </c>
      <c r="L679" s="180">
        <f>(L647/L612)*N80</f>
        <v>95836.775225572215</v>
      </c>
      <c r="M679" s="180">
        <f t="shared" si="20"/>
        <v>229318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49176.945975028684</v>
      </c>
      <c r="E680" s="180">
        <f>(E623/E612)*SUM(C680:D680)</f>
        <v>1157.5586937419191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50335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16538069.550000001</v>
      </c>
      <c r="D681" s="180">
        <f>(D615/D612)*P76</f>
        <v>213822.44461751331</v>
      </c>
      <c r="E681" s="180">
        <f>(E623/E612)*SUM(C681:D681)</f>
        <v>394316.84563823405</v>
      </c>
      <c r="F681" s="180">
        <f>(F624/F612)*P64</f>
        <v>-160874.55839754094</v>
      </c>
      <c r="G681" s="180">
        <f>(G625/G612)*P77</f>
        <v>0</v>
      </c>
      <c r="H681" s="180">
        <f>(H628/H612)*P60</f>
        <v>3431.3523527460916</v>
      </c>
      <c r="I681" s="180">
        <f>(I629/I612)*P78</f>
        <v>0</v>
      </c>
      <c r="J681" s="180">
        <f>(J630/J612)*P79</f>
        <v>0</v>
      </c>
      <c r="K681" s="180">
        <f>(K644/K612)*P75</f>
        <v>1866771.3552950737</v>
      </c>
      <c r="L681" s="180">
        <f>(L647/L612)*P80</f>
        <v>129262.77243839376</v>
      </c>
      <c r="M681" s="180">
        <f t="shared" si="20"/>
        <v>2446730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1072949.06</v>
      </c>
      <c r="D682" s="180">
        <f>(D615/D612)*Q76</f>
        <v>19601.827238919795</v>
      </c>
      <c r="E682" s="180">
        <f>(E623/E612)*SUM(C682:D682)</f>
        <v>25717.167929074942</v>
      </c>
      <c r="F682" s="180">
        <f>(F624/F612)*Q64</f>
        <v>-233.86081392442179</v>
      </c>
      <c r="G682" s="180">
        <f>(G625/G612)*Q77</f>
        <v>0</v>
      </c>
      <c r="H682" s="180">
        <f>(H628/H612)*Q60</f>
        <v>800.9349572425424</v>
      </c>
      <c r="I682" s="180">
        <f>(I629/I612)*Q78</f>
        <v>0</v>
      </c>
      <c r="J682" s="180">
        <f>(J630/J612)*Q79</f>
        <v>0</v>
      </c>
      <c r="K682" s="180">
        <f>(K644/K612)*Q75</f>
        <v>63972.372823476006</v>
      </c>
      <c r="L682" s="180">
        <f>(L647/L612)*Q80</f>
        <v>55398.331045025894</v>
      </c>
      <c r="M682" s="180">
        <f t="shared" si="20"/>
        <v>165257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1359664.1199999999</v>
      </c>
      <c r="D683" s="180">
        <f>(D615/D612)*R76</f>
        <v>8939.0242308139277</v>
      </c>
      <c r="E683" s="180">
        <f>(E623/E612)*SUM(C683:D683)</f>
        <v>32215.064121536878</v>
      </c>
      <c r="F683" s="180">
        <f>(F624/F612)*R64</f>
        <v>-5358.488541859193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127991.98770409561</v>
      </c>
      <c r="L683" s="180">
        <f>(L647/L612)*R80</f>
        <v>0</v>
      </c>
      <c r="M683" s="180">
        <f t="shared" si="20"/>
        <v>163788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457842.30000000005</v>
      </c>
      <c r="D684" s="180">
        <f>(D615/D612)*S76</f>
        <v>141103.60562689754</v>
      </c>
      <c r="E684" s="180">
        <f>(E623/E612)*SUM(C684:D684)</f>
        <v>14098.375293406738</v>
      </c>
      <c r="F684" s="180">
        <f>(F624/F612)*S64</f>
        <v>-3050.9027790545151</v>
      </c>
      <c r="G684" s="180">
        <f>(G625/G612)*S77</f>
        <v>0</v>
      </c>
      <c r="H684" s="180">
        <f>(H628/H612)*S60</f>
        <v>522.98821710454433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152674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128836.48</v>
      </c>
      <c r="D685" s="180">
        <f>(D615/D612)*T76</f>
        <v>0</v>
      </c>
      <c r="E685" s="180">
        <f>(E623/E612)*SUM(C685:D685)</f>
        <v>3032.6362188257035</v>
      </c>
      <c r="F685" s="180">
        <f>(F624/F612)*T64</f>
        <v>-7.401115806429643</v>
      </c>
      <c r="G685" s="180">
        <f>(G625/G612)*T77</f>
        <v>0</v>
      </c>
      <c r="H685" s="180">
        <f>(H628/H612)*T60</f>
        <v>142.42391930865264</v>
      </c>
      <c r="I685" s="180">
        <f>(I629/I612)*T78</f>
        <v>0</v>
      </c>
      <c r="J685" s="180">
        <f>(J630/J612)*T79</f>
        <v>0</v>
      </c>
      <c r="K685" s="180">
        <f>(K644/K612)*T75</f>
        <v>3852.0724594691033</v>
      </c>
      <c r="L685" s="180">
        <f>(L647/L612)*T80</f>
        <v>0</v>
      </c>
      <c r="M685" s="180">
        <f t="shared" si="20"/>
        <v>7020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3212519.48</v>
      </c>
      <c r="D686" s="180">
        <f>(D615/D612)*U76</f>
        <v>46665.154042403286</v>
      </c>
      <c r="E686" s="180">
        <f>(E623/E612)*SUM(C686:D686)</f>
        <v>76716.791432342667</v>
      </c>
      <c r="F686" s="180">
        <f>(F624/F612)*U64</f>
        <v>-9117.1945931810624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349035.78707348421</v>
      </c>
      <c r="L686" s="180">
        <f>(L647/L612)*U80</f>
        <v>0</v>
      </c>
      <c r="M686" s="180">
        <f t="shared" si="20"/>
        <v>463301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792385.55999999994</v>
      </c>
      <c r="D688" s="180">
        <f>(D615/D612)*W76</f>
        <v>93872.06712909833</v>
      </c>
      <c r="E688" s="180">
        <f>(E623/E612)*SUM(C688:D688)</f>
        <v>20861.30402850364</v>
      </c>
      <c r="F688" s="180">
        <f>(F624/F612)*W64</f>
        <v>-234.54674695954267</v>
      </c>
      <c r="G688" s="180">
        <f>(G625/G612)*W77</f>
        <v>0</v>
      </c>
      <c r="H688" s="180">
        <f>(H628/H612)*W60</f>
        <v>234.70126364475979</v>
      </c>
      <c r="I688" s="180">
        <f>(I629/I612)*W78</f>
        <v>0</v>
      </c>
      <c r="J688" s="180">
        <f>(J630/J612)*W79</f>
        <v>0</v>
      </c>
      <c r="K688" s="180">
        <f>(K644/K612)*W75</f>
        <v>80684.966819088528</v>
      </c>
      <c r="L688" s="180">
        <f>(L647/L612)*W80</f>
        <v>0</v>
      </c>
      <c r="M688" s="180">
        <f t="shared" si="20"/>
        <v>195418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474195.47000000003</v>
      </c>
      <c r="D689" s="180">
        <f>(D615/D612)*X76</f>
        <v>0</v>
      </c>
      <c r="E689" s="180">
        <f>(E623/E612)*SUM(C689:D689)</f>
        <v>11161.919024216413</v>
      </c>
      <c r="F689" s="180">
        <f>(F624/F612)*X64</f>
        <v>-788.33695431828596</v>
      </c>
      <c r="G689" s="180">
        <f>(G625/G612)*X77</f>
        <v>0</v>
      </c>
      <c r="H689" s="180">
        <f>(H628/H612)*X60</f>
        <v>230.98889602877756</v>
      </c>
      <c r="I689" s="180">
        <f>(I629/I612)*X78</f>
        <v>0</v>
      </c>
      <c r="J689" s="180">
        <f>(J630/J612)*X79</f>
        <v>0</v>
      </c>
      <c r="K689" s="180">
        <f>(K644/K612)*X75</f>
        <v>245342.12876860017</v>
      </c>
      <c r="L689" s="180">
        <f>(L647/L612)*X80</f>
        <v>0</v>
      </c>
      <c r="M689" s="180">
        <f t="shared" si="20"/>
        <v>255947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3679324.79</v>
      </c>
      <c r="D690" s="180">
        <f>(D615/D612)*Y76</f>
        <v>203085.76537609493</v>
      </c>
      <c r="E690" s="180">
        <f>(E623/E612)*SUM(C690:D690)</f>
        <v>91386.685406064804</v>
      </c>
      <c r="F690" s="180">
        <f>(F624/F612)*Y64</f>
        <v>-2013.2875339193545</v>
      </c>
      <c r="G690" s="180">
        <f>(G625/G612)*Y77</f>
        <v>0</v>
      </c>
      <c r="H690" s="180">
        <f>(H628/H612)*Y60</f>
        <v>2646.8665088132211</v>
      </c>
      <c r="I690" s="180">
        <f>(I629/I612)*Y78</f>
        <v>0</v>
      </c>
      <c r="J690" s="180">
        <f>(J630/J612)*Y79</f>
        <v>0</v>
      </c>
      <c r="K690" s="180">
        <f>(K644/K612)*Y75</f>
        <v>237251.2579463986</v>
      </c>
      <c r="L690" s="180">
        <f>(L647/L612)*Y80</f>
        <v>0</v>
      </c>
      <c r="M690" s="180">
        <f t="shared" si="20"/>
        <v>532357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729615.51</v>
      </c>
      <c r="D692" s="180">
        <f>(D615/D612)*AA76</f>
        <v>32357.790190880169</v>
      </c>
      <c r="E692" s="180">
        <f>(E623/E612)*SUM(C692:D692)</f>
        <v>17935.819326459507</v>
      </c>
      <c r="F692" s="180">
        <f>(F624/F612)*AA64</f>
        <v>-3532.0273597651831</v>
      </c>
      <c r="G692" s="180">
        <f>(G625/G612)*AA77</f>
        <v>0</v>
      </c>
      <c r="H692" s="180">
        <f>(H628/H612)*AA60</f>
        <v>179.58571012572341</v>
      </c>
      <c r="I692" s="180">
        <f>(I629/I612)*AA78</f>
        <v>0</v>
      </c>
      <c r="J692" s="180">
        <f>(J630/J612)*AA79</f>
        <v>0</v>
      </c>
      <c r="K692" s="180">
        <f>(K644/K612)*AA75</f>
        <v>58632.194794488561</v>
      </c>
      <c r="L692" s="180">
        <f>(L647/L612)*AA80</f>
        <v>0</v>
      </c>
      <c r="M692" s="180">
        <f t="shared" si="20"/>
        <v>105573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3922322.6700000004</v>
      </c>
      <c r="D693" s="180">
        <f>(D615/D612)*AB76</f>
        <v>33515.184512776184</v>
      </c>
      <c r="E693" s="180">
        <f>(E623/E612)*SUM(C693:D693)</f>
        <v>93115.064563990032</v>
      </c>
      <c r="F693" s="180">
        <f>(F624/F612)*AB64</f>
        <v>-35371.919704280932</v>
      </c>
      <c r="G693" s="180">
        <f>(G625/G612)*AB77</f>
        <v>0</v>
      </c>
      <c r="H693" s="180">
        <f>(H628/H612)*AB60</f>
        <v>1441.0583117611779</v>
      </c>
      <c r="I693" s="180">
        <f>(I629/I612)*AB78</f>
        <v>0</v>
      </c>
      <c r="J693" s="180">
        <f>(J630/J612)*AB79</f>
        <v>0</v>
      </c>
      <c r="K693" s="180">
        <f>(K644/K612)*AB75</f>
        <v>387875.02520088776</v>
      </c>
      <c r="L693" s="180">
        <f>(L647/L612)*AB80</f>
        <v>0</v>
      </c>
      <c r="M693" s="180">
        <f t="shared" si="20"/>
        <v>480574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1124440.95</v>
      </c>
      <c r="D694" s="180">
        <f>(D615/D612)*AC76</f>
        <v>14455.116318148142</v>
      </c>
      <c r="E694" s="180">
        <f>(E623/E612)*SUM(C694:D694)</f>
        <v>26808.070665967713</v>
      </c>
      <c r="F694" s="180">
        <f>(F624/F612)*AC64</f>
        <v>-540.89177102656731</v>
      </c>
      <c r="G694" s="180">
        <f>(G625/G612)*AC77</f>
        <v>0</v>
      </c>
      <c r="H694" s="180">
        <f>(H628/H612)*AC60</f>
        <v>766.67574416976345</v>
      </c>
      <c r="I694" s="180">
        <f>(I629/I612)*AC78</f>
        <v>0</v>
      </c>
      <c r="J694" s="180">
        <f>(J630/J612)*AC79</f>
        <v>0</v>
      </c>
      <c r="K694" s="180">
        <f>(K644/K612)*AC75</f>
        <v>151305.45528958458</v>
      </c>
      <c r="L694" s="180">
        <f>(L647/L612)*AC80</f>
        <v>0</v>
      </c>
      <c r="M694" s="180">
        <f t="shared" si="20"/>
        <v>192794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1980122.1800000002</v>
      </c>
      <c r="D696" s="180">
        <f>(D615/D612)*AE76</f>
        <v>53880.399495925274</v>
      </c>
      <c r="E696" s="180">
        <f>(E623/E612)*SUM(C696:D696)</f>
        <v>47877.665485460719</v>
      </c>
      <c r="F696" s="180">
        <f>(F624/F612)*AE64</f>
        <v>-646.23962733657322</v>
      </c>
      <c r="G696" s="180">
        <f>(G625/G612)*AE77</f>
        <v>0</v>
      </c>
      <c r="H696" s="180">
        <f>(H628/H612)*AE60</f>
        <v>1781.3412806390634</v>
      </c>
      <c r="I696" s="180">
        <f>(I629/I612)*AE78</f>
        <v>0</v>
      </c>
      <c r="J696" s="180">
        <f>(J630/J612)*AE79</f>
        <v>0</v>
      </c>
      <c r="K696" s="180">
        <f>(K644/K612)*AE75</f>
        <v>148426.68379456041</v>
      </c>
      <c r="L696" s="180">
        <f>(L647/L612)*AE80</f>
        <v>0</v>
      </c>
      <c r="M696" s="180">
        <f t="shared" si="20"/>
        <v>251320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7756939.1299999999</v>
      </c>
      <c r="D698" s="180">
        <f>(D615/D612)*AG76</f>
        <v>121354.02592135272</v>
      </c>
      <c r="E698" s="180">
        <f>(E623/E612)*SUM(C698:D698)</f>
        <v>185444.34904751938</v>
      </c>
      <c r="F698" s="180">
        <f>(F624/F612)*AG64</f>
        <v>-3458.0593227717964</v>
      </c>
      <c r="G698" s="180">
        <f>(G625/G612)*AG77</f>
        <v>0</v>
      </c>
      <c r="H698" s="180">
        <f>(H628/H612)*AG60</f>
        <v>3045.6085662198298</v>
      </c>
      <c r="I698" s="180">
        <f>(I629/I612)*AG78</f>
        <v>0</v>
      </c>
      <c r="J698" s="180">
        <f>(J630/J612)*AG79</f>
        <v>0</v>
      </c>
      <c r="K698" s="180">
        <f>(K644/K612)*AG75</f>
        <v>792334.86299476854</v>
      </c>
      <c r="L698" s="180">
        <f>(L647/L612)*AG80</f>
        <v>171804.95070925751</v>
      </c>
      <c r="M698" s="180">
        <f t="shared" si="20"/>
        <v>1270526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2224081.3899999997</v>
      </c>
      <c r="D700" s="180">
        <f>(D615/D612)*AI76</f>
        <v>220471.30561563937</v>
      </c>
      <c r="E700" s="180">
        <f>(E623/E612)*SUM(C700:D700)</f>
        <v>57541.459092579928</v>
      </c>
      <c r="F700" s="180">
        <f>(F624/F612)*AI64</f>
        <v>-4635.1596820144605</v>
      </c>
      <c r="G700" s="180">
        <f>(G625/G612)*AI77</f>
        <v>0</v>
      </c>
      <c r="H700" s="180">
        <f>(H628/H612)*AI60</f>
        <v>1407.9355018537403</v>
      </c>
      <c r="I700" s="180">
        <f>(I629/I612)*AI78</f>
        <v>0</v>
      </c>
      <c r="J700" s="180">
        <f>(J630/J612)*AI79</f>
        <v>0</v>
      </c>
      <c r="K700" s="180">
        <f>(K644/K612)*AI75</f>
        <v>191206.30019855837</v>
      </c>
      <c r="L700" s="180">
        <f>(L647/L612)*AI80</f>
        <v>75266.930786912824</v>
      </c>
      <c r="M700" s="180">
        <f t="shared" si="20"/>
        <v>541259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3317645.41</v>
      </c>
      <c r="D701" s="180">
        <f>(D615/D612)*AJ76</f>
        <v>81682.488632533874</v>
      </c>
      <c r="E701" s="180">
        <f>(E623/E612)*SUM(C701:D701)</f>
        <v>80015.574044383175</v>
      </c>
      <c r="F701" s="180">
        <f>(F624/F612)*AJ64</f>
        <v>-1726.91834595146</v>
      </c>
      <c r="G701" s="180">
        <f>(G625/G612)*AJ77</f>
        <v>0</v>
      </c>
      <c r="H701" s="180">
        <f>(H628/H612)*AJ60</f>
        <v>1472.714000554229</v>
      </c>
      <c r="I701" s="180">
        <f>(I629/I612)*AJ78</f>
        <v>0</v>
      </c>
      <c r="J701" s="180">
        <f>(J630/J612)*AJ79</f>
        <v>0</v>
      </c>
      <c r="K701" s="180">
        <f>(K644/K612)*AJ75</f>
        <v>48104.174178771282</v>
      </c>
      <c r="L701" s="180">
        <f>(L647/L612)*AJ80</f>
        <v>13323.649238677111</v>
      </c>
      <c r="M701" s="180">
        <f t="shared" si="20"/>
        <v>222872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765076.41000000015</v>
      </c>
      <c r="D702" s="180">
        <f>(D615/D612)*AK76</f>
        <v>0</v>
      </c>
      <c r="E702" s="180">
        <f>(E623/E612)*SUM(C702:D702)</f>
        <v>18008.862327930288</v>
      </c>
      <c r="F702" s="180">
        <f>(F624/F612)*AK64</f>
        <v>-132.65489047916117</v>
      </c>
      <c r="G702" s="180">
        <f>(G625/G612)*AK77</f>
        <v>0</v>
      </c>
      <c r="H702" s="180">
        <f>(H628/H612)*AK60</f>
        <v>492.4718633735464</v>
      </c>
      <c r="I702" s="180">
        <f>(I629/I612)*AK78</f>
        <v>0</v>
      </c>
      <c r="J702" s="180">
        <f>(J630/J612)*AK79</f>
        <v>0</v>
      </c>
      <c r="K702" s="180">
        <f>(K644/K612)*AK75</f>
        <v>81335.227787750569</v>
      </c>
      <c r="L702" s="180">
        <f>(L647/L612)*AK80</f>
        <v>0</v>
      </c>
      <c r="M702" s="180">
        <f t="shared" si="20"/>
        <v>99704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505416.11</v>
      </c>
      <c r="D703" s="180">
        <f>(D615/D612)*AL76</f>
        <v>0</v>
      </c>
      <c r="E703" s="180">
        <f>(E623/E612)*SUM(C703:D703)</f>
        <v>11896.810598706172</v>
      </c>
      <c r="F703" s="180">
        <f>(F624/F612)*AL64</f>
        <v>-218.02952875505656</v>
      </c>
      <c r="G703" s="180">
        <f>(G625/G612)*AL77</f>
        <v>0</v>
      </c>
      <c r="H703" s="180">
        <f>(H628/H612)*AL60</f>
        <v>338.70033103306804</v>
      </c>
      <c r="I703" s="180">
        <f>(I629/I612)*AL78</f>
        <v>0</v>
      </c>
      <c r="J703" s="180">
        <f>(J630/J612)*AL79</f>
        <v>0</v>
      </c>
      <c r="K703" s="180">
        <f>(K644/K612)*AL75</f>
        <v>38023.936541621886</v>
      </c>
      <c r="L703" s="180">
        <f>(L647/L612)*AL80</f>
        <v>0</v>
      </c>
      <c r="M703" s="180">
        <f t="shared" si="20"/>
        <v>50041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41066.759999999995</v>
      </c>
      <c r="D704" s="180">
        <f>(D615/D612)*AM76</f>
        <v>0</v>
      </c>
      <c r="E704" s="180">
        <f>(E623/E612)*SUM(C704:D704)</f>
        <v>966.65590185188717</v>
      </c>
      <c r="F704" s="180">
        <f>(F624/F612)*AM64</f>
        <v>0</v>
      </c>
      <c r="G704" s="180">
        <f>(G625/G612)*AM77</f>
        <v>0</v>
      </c>
      <c r="H704" s="180">
        <f>(H628/H612)*AM60</f>
        <v>72.972563629525624</v>
      </c>
      <c r="I704" s="180">
        <f>(I629/I612)*AM78</f>
        <v>0</v>
      </c>
      <c r="J704" s="180">
        <f>(J630/J612)*AM79</f>
        <v>0</v>
      </c>
      <c r="K704" s="180">
        <f>(K644/K612)*AM75</f>
        <v>2737.3629584909049</v>
      </c>
      <c r="L704" s="180">
        <f>(L647/L612)*AM80</f>
        <v>0</v>
      </c>
      <c r="M704" s="180">
        <f t="shared" si="20"/>
        <v>3777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24562869.460000001</v>
      </c>
      <c r="D707" s="180">
        <f>(D615/D612)*AP76</f>
        <v>0</v>
      </c>
      <c r="E707" s="180">
        <f>(E623/E612)*SUM(C707:D707)</f>
        <v>578176.674515508</v>
      </c>
      <c r="F707" s="180">
        <f>(F624/F612)*AP64</f>
        <v>-19546.446639259084</v>
      </c>
      <c r="G707" s="180">
        <f>(G625/G612)*AP77</f>
        <v>0</v>
      </c>
      <c r="H707" s="180">
        <f>(H628/H612)*AP60</f>
        <v>17336.572643523607</v>
      </c>
      <c r="I707" s="180">
        <f>(I629/I612)*AP78</f>
        <v>0</v>
      </c>
      <c r="J707" s="180">
        <f>(J630/J612)*AP79</f>
        <v>0</v>
      </c>
      <c r="K707" s="180">
        <f>(K644/K612)*AP75</f>
        <v>515543.75032162783</v>
      </c>
      <c r="L707" s="180">
        <f>(L647/L612)*AP80</f>
        <v>178583.64944472481</v>
      </c>
      <c r="M707" s="180">
        <f t="shared" si="20"/>
        <v>1270094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1555325.0900000003</v>
      </c>
      <c r="D713" s="180">
        <f>(D615/D612)*AV76</f>
        <v>12780.58836306454</v>
      </c>
      <c r="E713" s="180">
        <f>(E623/E612)*SUM(C713:D713)</f>
        <v>36911.083531233387</v>
      </c>
      <c r="F713" s="180">
        <f>(F624/F612)*AV64</f>
        <v>-810.1180232503043</v>
      </c>
      <c r="G713" s="180">
        <f>(G625/G612)*AV77</f>
        <v>0</v>
      </c>
      <c r="H713" s="180">
        <f>(H628/H612)*AV60</f>
        <v>1793.2043211127536</v>
      </c>
      <c r="I713" s="180">
        <f>(I629/I612)*AV78</f>
        <v>0</v>
      </c>
      <c r="J713" s="180">
        <f>(J630/J612)*AV79</f>
        <v>0</v>
      </c>
      <c r="K713" s="180">
        <f>(K644/K612)*AV75</f>
        <v>111442.15959997235</v>
      </c>
      <c r="L713" s="180">
        <f>(L647/L612)*AV80</f>
        <v>0</v>
      </c>
      <c r="M713" s="180">
        <f t="shared" si="20"/>
        <v>162117</v>
      </c>
      <c r="N713" s="199" t="s">
        <v>741</v>
      </c>
    </row>
    <row r="715" spans="1:83" ht="12.6" customHeight="1" x14ac:dyDescent="0.25">
      <c r="C715" s="180">
        <f>SUM(C614:C647)+SUM(C668:C713)</f>
        <v>98662117.320000008</v>
      </c>
      <c r="D715" s="180">
        <f>SUM(D616:D647)+SUM(D668:D713)</f>
        <v>3390377.3499999992</v>
      </c>
      <c r="E715" s="180">
        <f>SUM(E624:E647)+SUM(E668:E713)</f>
        <v>2268964.2502354765</v>
      </c>
      <c r="F715" s="180">
        <f>SUM(F625:F648)+SUM(F668:F713)</f>
        <v>-259469.48359675941</v>
      </c>
      <c r="G715" s="180">
        <f>SUM(G626:G647)+SUM(G668:G713)</f>
        <v>1752744.0545346718</v>
      </c>
      <c r="H715" s="180">
        <f>SUM(H629:H647)+SUM(H668:H713)</f>
        <v>53207.881500137562</v>
      </c>
      <c r="I715" s="180">
        <f>SUM(I630:I647)+SUM(I668:I713)</f>
        <v>1261448.8953139749</v>
      </c>
      <c r="J715" s="180">
        <f>SUM(J631:J647)+SUM(J668:J713)</f>
        <v>1514852.8911186834</v>
      </c>
      <c r="K715" s="180">
        <f>SUM(K668:K713)</f>
        <v>6107051.2980455486</v>
      </c>
      <c r="L715" s="180">
        <f>SUM(L668:L713)</f>
        <v>1055022.6462941957</v>
      </c>
      <c r="M715" s="180">
        <f>SUM(M668:M713)</f>
        <v>12807986</v>
      </c>
      <c r="N715" s="198" t="s">
        <v>742</v>
      </c>
    </row>
    <row r="716" spans="1:83" ht="12.6" customHeight="1" x14ac:dyDescent="0.25">
      <c r="C716" s="180">
        <f>CE71</f>
        <v>98662117.320000023</v>
      </c>
      <c r="D716" s="180">
        <f>D615</f>
        <v>3390377.3499999996</v>
      </c>
      <c r="E716" s="180">
        <f>E623</f>
        <v>2268964.250235477</v>
      </c>
      <c r="F716" s="180">
        <f>F624</f>
        <v>-259469.48359675953</v>
      </c>
      <c r="G716" s="180">
        <f>G625</f>
        <v>1752744.0545346716</v>
      </c>
      <c r="H716" s="180">
        <f>H628</f>
        <v>53207.881500137577</v>
      </c>
      <c r="I716" s="180">
        <f>I629</f>
        <v>1261448.8953139747</v>
      </c>
      <c r="J716" s="180">
        <f>J630</f>
        <v>1514852.8911186834</v>
      </c>
      <c r="K716" s="180">
        <f>K644</f>
        <v>6107051.2980455495</v>
      </c>
      <c r="L716" s="180">
        <f>L647</f>
        <v>1055022.6462941957</v>
      </c>
      <c r="M716" s="180">
        <f>C648</f>
        <v>12807985.890000001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022*2017*A</v>
      </c>
      <c r="B722" s="271">
        <f>ROUND(C165,0)</f>
        <v>2309554</v>
      </c>
      <c r="C722" s="271">
        <f>ROUND(C166,0)</f>
        <v>0</v>
      </c>
      <c r="D722" s="271">
        <f>ROUND(C167,0)</f>
        <v>348766</v>
      </c>
      <c r="E722" s="271">
        <f>ROUND(C168,0)</f>
        <v>-931944</v>
      </c>
      <c r="F722" s="271">
        <f>ROUND(C169,0)</f>
        <v>0</v>
      </c>
      <c r="G722" s="271">
        <f>ROUND(C170,0)</f>
        <v>1917586</v>
      </c>
      <c r="H722" s="271">
        <f>ROUND(C171+C172,0)</f>
        <v>9498869</v>
      </c>
      <c r="I722" s="271">
        <f>ROUND(C175,0)</f>
        <v>1078075</v>
      </c>
      <c r="J722" s="271">
        <f>ROUND(C176,0)</f>
        <v>1011932</v>
      </c>
      <c r="K722" s="271">
        <f>ROUND(C179,0)</f>
        <v>536339</v>
      </c>
      <c r="L722" s="271">
        <f>ROUND(C180,0)</f>
        <v>39419</v>
      </c>
      <c r="M722" s="271">
        <f>ROUND(C183,0)</f>
        <v>69797</v>
      </c>
      <c r="N722" s="271">
        <f>ROUND(C184,0)</f>
        <v>61934</v>
      </c>
      <c r="O722" s="271">
        <f>ROUND(C185,0)</f>
        <v>0</v>
      </c>
      <c r="P722" s="271">
        <f>ROUND(C188,0)</f>
        <v>0</v>
      </c>
      <c r="Q722" s="271">
        <f>ROUND(C189,0)</f>
        <v>405274</v>
      </c>
      <c r="R722" s="271">
        <f>ROUND(B195,0)</f>
        <v>1005712</v>
      </c>
      <c r="S722" s="271">
        <f>ROUND(C195,0)</f>
        <v>0</v>
      </c>
      <c r="T722" s="271">
        <f>ROUND(D195,0)</f>
        <v>0</v>
      </c>
      <c r="U722" s="271">
        <f>ROUND(B196,0)</f>
        <v>569843</v>
      </c>
      <c r="V722" s="271">
        <f>ROUND(C196,0)</f>
        <v>0</v>
      </c>
      <c r="W722" s="271">
        <f>ROUND(D196,0)</f>
        <v>0</v>
      </c>
      <c r="X722" s="271">
        <f>ROUND(B197,0)</f>
        <v>14985635</v>
      </c>
      <c r="Y722" s="271">
        <f>ROUND(C197,0)</f>
        <v>55946</v>
      </c>
      <c r="Z722" s="271">
        <f>ROUND(D197,0)</f>
        <v>0</v>
      </c>
      <c r="AA722" s="271">
        <f>ROUND(B198,0)</f>
        <v>1806473</v>
      </c>
      <c r="AB722" s="271">
        <f>ROUND(C198,0)</f>
        <v>1888275</v>
      </c>
      <c r="AC722" s="271">
        <f>ROUND(D198,0)</f>
        <v>0</v>
      </c>
      <c r="AD722" s="271">
        <f>ROUND(B199,0)</f>
        <v>6611896</v>
      </c>
      <c r="AE722" s="271">
        <f>ROUND(C199,0)</f>
        <v>0</v>
      </c>
      <c r="AF722" s="271">
        <f>ROUND(D199,0)</f>
        <v>112812</v>
      </c>
      <c r="AG722" s="271">
        <f>ROUND(B200,0)</f>
        <v>2454659</v>
      </c>
      <c r="AH722" s="271">
        <f>ROUND(C200,0)</f>
        <v>293919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906906</v>
      </c>
      <c r="AN722" s="271">
        <f>ROUND(C202,0)</f>
        <v>0</v>
      </c>
      <c r="AO722" s="271">
        <f>ROUND(D202,0)</f>
        <v>0</v>
      </c>
      <c r="AP722" s="271">
        <f>ROUND(B203,0)</f>
        <v>992538</v>
      </c>
      <c r="AQ722" s="271">
        <f>ROUND(C203,0)</f>
        <v>2936758</v>
      </c>
      <c r="AR722" s="271">
        <f>ROUND(D203,0)</f>
        <v>2366716</v>
      </c>
      <c r="AS722" s="271"/>
      <c r="AT722" s="271"/>
      <c r="AU722" s="271"/>
      <c r="AV722" s="271">
        <f>ROUND(B209,0)</f>
        <v>382027</v>
      </c>
      <c r="AW722" s="271">
        <f>ROUND(C209,0)</f>
        <v>43604</v>
      </c>
      <c r="AX722" s="271">
        <f>ROUND(D209,0)</f>
        <v>0</v>
      </c>
      <c r="AY722" s="271">
        <f>ROUND(B210,0)</f>
        <v>5898132</v>
      </c>
      <c r="AZ722" s="271">
        <f>ROUND(C210,0)</f>
        <v>916084</v>
      </c>
      <c r="BA722" s="271">
        <f>ROUND(D210,0)</f>
        <v>0</v>
      </c>
      <c r="BB722" s="271">
        <f>ROUND(B211,0)</f>
        <v>180346</v>
      </c>
      <c r="BC722" s="271">
        <f>ROUND(C211,0)</f>
        <v>298286</v>
      </c>
      <c r="BD722" s="271">
        <f>ROUND(D211,0)</f>
        <v>0</v>
      </c>
      <c r="BE722" s="271">
        <f>ROUND(B212,0)</f>
        <v>4781355</v>
      </c>
      <c r="BF722" s="271">
        <f>ROUND(C212,0)</f>
        <v>523025</v>
      </c>
      <c r="BG722" s="271">
        <f>ROUND(D212,0)</f>
        <v>76497</v>
      </c>
      <c r="BH722" s="271">
        <f>ROUND(B213,0)</f>
        <v>298219</v>
      </c>
      <c r="BI722" s="271">
        <f>ROUND(C213,0)</f>
        <v>507923</v>
      </c>
      <c r="BJ722" s="271">
        <f>ROUND(D213,0)</f>
        <v>0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610465</v>
      </c>
      <c r="BO722" s="271">
        <f>ROUND(C215,0)</f>
        <v>94800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73931256</v>
      </c>
      <c r="BU722" s="271">
        <f>ROUND(C224,0)</f>
        <v>39445014</v>
      </c>
      <c r="BV722" s="271">
        <f>ROUND(C225,0)</f>
        <v>0</v>
      </c>
      <c r="BW722" s="271">
        <f>ROUND(C226,0)</f>
        <v>0</v>
      </c>
      <c r="BX722" s="271">
        <f>ROUND(C227,0)</f>
        <v>47112267</v>
      </c>
      <c r="BY722" s="271">
        <f>ROUND(C228,0)</f>
        <v>0</v>
      </c>
      <c r="BZ722" s="271">
        <f>ROUND(C231,0)</f>
        <v>1934</v>
      </c>
      <c r="CA722" s="271">
        <f>ROUND(C233,0)</f>
        <v>498691</v>
      </c>
      <c r="CB722" s="271">
        <f>ROUND(C234,0)</f>
        <v>3053795</v>
      </c>
      <c r="CC722" s="271">
        <f>ROUND(C238+C239,0)</f>
        <v>3768714</v>
      </c>
      <c r="CD722" s="271">
        <f>D221</f>
        <v>5562296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022*2017*A</v>
      </c>
      <c r="B726" s="271">
        <f>ROUND(C111,0)</f>
        <v>2303</v>
      </c>
      <c r="C726" s="271">
        <f>ROUND(C112,0)</f>
        <v>0</v>
      </c>
      <c r="D726" s="271">
        <f>ROUND(C113,0)</f>
        <v>0</v>
      </c>
      <c r="E726" s="271">
        <f>ROUND(C114,0)</f>
        <v>0</v>
      </c>
      <c r="F726" s="271">
        <f>ROUND(D111,0)</f>
        <v>8843</v>
      </c>
      <c r="G726" s="271">
        <f>ROUND(D112,0)</f>
        <v>0</v>
      </c>
      <c r="H726" s="271">
        <f>ROUND(D113,0)</f>
        <v>0</v>
      </c>
      <c r="I726" s="271">
        <f>ROUND(D114,0)</f>
        <v>0</v>
      </c>
      <c r="J726" s="271">
        <f>ROUND(C116,0)</f>
        <v>6</v>
      </c>
      <c r="K726" s="271">
        <f>ROUND(C117,0)</f>
        <v>0</v>
      </c>
      <c r="L726" s="271">
        <f>ROUND(C118,0)</f>
        <v>19</v>
      </c>
      <c r="M726" s="271">
        <f>ROUND(C119,0)</f>
        <v>0</v>
      </c>
      <c r="N726" s="271">
        <f>ROUND(C120,0)</f>
        <v>0</v>
      </c>
      <c r="O726" s="271">
        <f>ROUND(C121,0)</f>
        <v>10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95</v>
      </c>
      <c r="W726" s="271">
        <f>ROUND(C129,0)</f>
        <v>0</v>
      </c>
      <c r="X726" s="271">
        <f>ROUND(B138,0)</f>
        <v>1341</v>
      </c>
      <c r="Y726" s="271">
        <f>ROUND(B139,0)</f>
        <v>5812</v>
      </c>
      <c r="Z726" s="271">
        <f>ROUND(B140,0)</f>
        <v>0</v>
      </c>
      <c r="AA726" s="271">
        <f>ROUND(B141,0)</f>
        <v>64760861</v>
      </c>
      <c r="AB726" s="271">
        <f>ROUND(B142,0)</f>
        <v>48652459</v>
      </c>
      <c r="AC726" s="271">
        <f>ROUND(C138,0)</f>
        <v>259</v>
      </c>
      <c r="AD726" s="271">
        <f>ROUND(C139,0)</f>
        <v>930</v>
      </c>
      <c r="AE726" s="271">
        <f>ROUND(C140,0)</f>
        <v>0</v>
      </c>
      <c r="AF726" s="271">
        <f>ROUND(C141,0)</f>
        <v>9660915</v>
      </c>
      <c r="AG726" s="271">
        <f>ROUND(C142,0)</f>
        <v>44439334</v>
      </c>
      <c r="AH726" s="271">
        <f>ROUND(D138,0)</f>
        <v>703</v>
      </c>
      <c r="AI726" s="271">
        <f>ROUND(D139,0)</f>
        <v>2101</v>
      </c>
      <c r="AJ726" s="271">
        <f>ROUND(D140,0)</f>
        <v>0</v>
      </c>
      <c r="AK726" s="271">
        <f>ROUND(D141,0)</f>
        <v>39717316</v>
      </c>
      <c r="AL726" s="271">
        <f>ROUND(D142,0)</f>
        <v>69055908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022*2017*A</v>
      </c>
      <c r="B730" s="271">
        <f>ROUND(C250,0)</f>
        <v>342552</v>
      </c>
      <c r="C730" s="271">
        <f>ROUND(C251,0)</f>
        <v>0</v>
      </c>
      <c r="D730" s="271">
        <f>ROUND(C252,0)</f>
        <v>40700051</v>
      </c>
      <c r="E730" s="271">
        <f>ROUND(C253,0)</f>
        <v>27524595</v>
      </c>
      <c r="F730" s="271">
        <f>ROUND(C254,0)</f>
        <v>1000963</v>
      </c>
      <c r="G730" s="271">
        <f>ROUND(C255,0)</f>
        <v>2050374</v>
      </c>
      <c r="H730" s="271">
        <f>ROUND(C256,0)</f>
        <v>0</v>
      </c>
      <c r="I730" s="271">
        <f>ROUND(C257,0)</f>
        <v>1993806</v>
      </c>
      <c r="J730" s="271">
        <f>ROUND(C258,0)</f>
        <v>158104</v>
      </c>
      <c r="K730" s="271">
        <f>ROUND(C259,0)</f>
        <v>0</v>
      </c>
      <c r="L730" s="271">
        <f>ROUND(C262,0)</f>
        <v>0</v>
      </c>
      <c r="M730" s="271">
        <f>ROUND(C263,0)</f>
        <v>0</v>
      </c>
      <c r="N730" s="271">
        <f>ROUND(C264,0)</f>
        <v>0</v>
      </c>
      <c r="O730" s="271">
        <f>ROUND(C267,0)</f>
        <v>1005712</v>
      </c>
      <c r="P730" s="271">
        <f>ROUND(C268,0)</f>
        <v>569843</v>
      </c>
      <c r="Q730" s="271">
        <f>ROUND(C269,0)</f>
        <v>15041581</v>
      </c>
      <c r="R730" s="271">
        <f>ROUND(C270,0)</f>
        <v>3694748</v>
      </c>
      <c r="S730" s="271">
        <f>ROUND(C271,0)</f>
        <v>6499083</v>
      </c>
      <c r="T730" s="271">
        <f>ROUND(C272,0)</f>
        <v>2748578</v>
      </c>
      <c r="U730" s="271">
        <f>ROUND(C273,0)</f>
        <v>906906</v>
      </c>
      <c r="V730" s="271">
        <f>ROUND(C274,0)</f>
        <v>1562581</v>
      </c>
      <c r="W730" s="271">
        <f>ROUND(C275,0)</f>
        <v>0</v>
      </c>
      <c r="X730" s="271">
        <f>ROUND(C276,0)</f>
        <v>14457768</v>
      </c>
      <c r="Y730" s="271">
        <f>ROUND(C279,0)</f>
        <v>0</v>
      </c>
      <c r="Z730" s="271">
        <f>ROUND(C280,0)</f>
        <v>0</v>
      </c>
      <c r="AA730" s="271">
        <f>ROUND(C281,0)</f>
        <v>5291925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3735474</v>
      </c>
      <c r="AG730" s="271">
        <f>ROUND(C304,0)</f>
        <v>0</v>
      </c>
      <c r="AH730" s="271">
        <f>ROUND(C305,0)</f>
        <v>2368281</v>
      </c>
      <c r="AI730" s="271">
        <f>ROUND(C306,0)</f>
        <v>1844719</v>
      </c>
      <c r="AJ730" s="271">
        <f>ROUND(C307,0)</f>
        <v>2562481</v>
      </c>
      <c r="AK730" s="271">
        <f>ROUND(C308,0)</f>
        <v>0</v>
      </c>
      <c r="AL730" s="271">
        <f>ROUND(C309,0)</f>
        <v>2576319</v>
      </c>
      <c r="AM730" s="271">
        <f>ROUND(C310,0)</f>
        <v>0</v>
      </c>
      <c r="AN730" s="271">
        <f>ROUND(C311,0)</f>
        <v>0</v>
      </c>
      <c r="AO730" s="271">
        <f>ROUND(C312,0)</f>
        <v>12127957</v>
      </c>
      <c r="AP730" s="271">
        <f>ROUND(C313,0)</f>
        <v>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0</v>
      </c>
      <c r="AY730" s="271">
        <f>ROUND(C326,0)</f>
        <v>11385362</v>
      </c>
      <c r="AZ730" s="271">
        <f>ROUND(C327,0)</f>
        <v>6995293</v>
      </c>
      <c r="BA730" s="271">
        <f>ROUND(C328,0)</f>
        <v>0</v>
      </c>
      <c r="BB730" s="271">
        <f>ROUND(C332,0)</f>
        <v>5459506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446.57</v>
      </c>
      <c r="BJ730" s="271">
        <f>ROUND(C359,0)</f>
        <v>114139092</v>
      </c>
      <c r="BK730" s="271">
        <f>ROUND(C360,0)</f>
        <v>162147701</v>
      </c>
      <c r="BL730" s="271">
        <f>ROUND(C364,0)</f>
        <v>155469506</v>
      </c>
      <c r="BM730" s="271">
        <f>ROUND(C365,0)</f>
        <v>3552486</v>
      </c>
      <c r="BN730" s="271">
        <f>ROUND(C366,0)</f>
        <v>14350040</v>
      </c>
      <c r="BO730" s="271">
        <f>ROUND(C370,0)</f>
        <v>5017342</v>
      </c>
      <c r="BP730" s="271">
        <f>ROUND(C371,0)</f>
        <v>0</v>
      </c>
      <c r="BQ730" s="271">
        <f>ROUND(C378,0)</f>
        <v>34624097</v>
      </c>
      <c r="BR730" s="271">
        <f>ROUND(C379,0)</f>
        <v>13142829</v>
      </c>
      <c r="BS730" s="271">
        <f>ROUND(C380,0)</f>
        <v>6885714</v>
      </c>
      <c r="BT730" s="271">
        <f>ROUND(C381,0)</f>
        <v>16824054</v>
      </c>
      <c r="BU730" s="271">
        <f>ROUND(C382,0)</f>
        <v>781980</v>
      </c>
      <c r="BV730" s="271">
        <f>ROUND(C383,0)</f>
        <v>6685860</v>
      </c>
      <c r="BW730" s="271">
        <f>ROUND(C384,0)</f>
        <v>2383721</v>
      </c>
      <c r="BX730" s="271">
        <f>ROUND(C385,0)</f>
        <v>2090007</v>
      </c>
      <c r="BY730" s="271">
        <f>ROUND(C386,0)</f>
        <v>475758</v>
      </c>
      <c r="BZ730" s="271">
        <f>ROUND(C387,0)</f>
        <v>131731</v>
      </c>
      <c r="CA730" s="271">
        <f>ROUND(C388,0)</f>
        <v>405274</v>
      </c>
      <c r="CB730" s="271">
        <f>C363</f>
        <v>0</v>
      </c>
      <c r="CC730" s="271">
        <f>ROUND(C389,0)</f>
        <v>20261201</v>
      </c>
      <c r="CD730" s="271">
        <f>ROUND(C392,0)</f>
        <v>-123412</v>
      </c>
      <c r="CE730" s="271">
        <f>ROUND(C394,0)</f>
        <v>0</v>
      </c>
      <c r="CF730" s="201">
        <f>ROUND(C395,0)</f>
        <v>220000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022*2017*6010*A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>
        <f>IF(M668&lt;&gt;0,ROUND(M668,0),0)</f>
        <v>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022*2017*6030*A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022*2017*6070*A</v>
      </c>
      <c r="B736" s="271">
        <f>ROUND(E59,0)</f>
        <v>4565</v>
      </c>
      <c r="C736" s="273">
        <f>ROUND(E60,2)</f>
        <v>43.95</v>
      </c>
      <c r="D736" s="271">
        <f>ROUND(E61,0)</f>
        <v>3190088</v>
      </c>
      <c r="E736" s="271">
        <f>ROUND(E62,0)</f>
        <v>1210914</v>
      </c>
      <c r="F736" s="271">
        <f>ROUND(E63,0)</f>
        <v>0</v>
      </c>
      <c r="G736" s="271">
        <f>ROUND(E64,0)</f>
        <v>242497</v>
      </c>
      <c r="H736" s="271">
        <f>ROUND(E65,0)</f>
        <v>0</v>
      </c>
      <c r="I736" s="271">
        <f>ROUND(E66,0)</f>
        <v>14077</v>
      </c>
      <c r="J736" s="271">
        <f>ROUND(E67,0)</f>
        <v>32626</v>
      </c>
      <c r="K736" s="271">
        <f>ROUND(E68,0)</f>
        <v>10379</v>
      </c>
      <c r="L736" s="271">
        <f>ROUND(E69,0)</f>
        <v>1031944</v>
      </c>
      <c r="M736" s="271">
        <f>ROUND(E70,0)</f>
        <v>8413</v>
      </c>
      <c r="N736" s="271">
        <f>ROUND(E75,0)</f>
        <v>17618846</v>
      </c>
      <c r="O736" s="271">
        <f>ROUND(E73,0)</f>
        <v>14105911</v>
      </c>
      <c r="P736" s="271">
        <f>IF(E76&gt;0,ROUND(E76,0),0)</f>
        <v>20174</v>
      </c>
      <c r="Q736" s="271">
        <f>IF(E77&gt;0,ROUND(E77,0),0)</f>
        <v>27017</v>
      </c>
      <c r="R736" s="271">
        <f>IF(E78&gt;0,ROUND(E78,0),0)</f>
        <v>0</v>
      </c>
      <c r="S736" s="271">
        <f>IF(E79&gt;0,ROUND(E79,0),0)</f>
        <v>0</v>
      </c>
      <c r="T736" s="273">
        <f>IF(E80&gt;0,ROUND(E80,2),0)</f>
        <v>21.58</v>
      </c>
      <c r="U736" s="271"/>
      <c r="V736" s="272"/>
      <c r="W736" s="271"/>
      <c r="X736" s="271"/>
      <c r="Y736" s="271">
        <f t="shared" si="21"/>
        <v>2673847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022*2017*6100*A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022*2017*6120*A</v>
      </c>
      <c r="B738" s="271">
        <f>ROUND(G59,0)</f>
        <v>2433</v>
      </c>
      <c r="C738" s="273">
        <f>ROUND(G60,2)</f>
        <v>17.05</v>
      </c>
      <c r="D738" s="271">
        <f>ROUND(G61,0)</f>
        <v>1108471</v>
      </c>
      <c r="E738" s="271">
        <f>ROUND(G62,0)</f>
        <v>420760</v>
      </c>
      <c r="F738" s="271">
        <f>ROUND(G63,0)</f>
        <v>75831</v>
      </c>
      <c r="G738" s="271">
        <f>ROUND(G64,0)</f>
        <v>44012</v>
      </c>
      <c r="H738" s="271">
        <f>ROUND(G65,0)</f>
        <v>0</v>
      </c>
      <c r="I738" s="271">
        <f>ROUND(G66,0)</f>
        <v>13385</v>
      </c>
      <c r="J738" s="271">
        <f>ROUND(G67,0)</f>
        <v>5581</v>
      </c>
      <c r="K738" s="271">
        <f>ROUND(G68,0)</f>
        <v>2206</v>
      </c>
      <c r="L738" s="271">
        <f>ROUND(G69,0)</f>
        <v>437918</v>
      </c>
      <c r="M738" s="271">
        <f>ROUND(G70,0)</f>
        <v>6663</v>
      </c>
      <c r="N738" s="271">
        <f>ROUND(G75,0)</f>
        <v>5694234</v>
      </c>
      <c r="O738" s="271">
        <f>ROUND(G73,0)</f>
        <v>5694234</v>
      </c>
      <c r="P738" s="271">
        <f>IF(G76&gt;0,ROUND(G76,0),0)</f>
        <v>6931</v>
      </c>
      <c r="Q738" s="271">
        <f>IF(G77&gt;0,ROUND(G77,0),0)</f>
        <v>7116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7.13</v>
      </c>
      <c r="U738" s="271"/>
      <c r="V738" s="272"/>
      <c r="W738" s="271"/>
      <c r="X738" s="271"/>
      <c r="Y738" s="271">
        <f t="shared" si="21"/>
        <v>800171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022*2017*6140*A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0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022*2017*6150*A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022*2017*6170*A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840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21172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022*2017*6200*A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022*2017*6210*A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022*2017*6330*A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022*2017*6400*A</v>
      </c>
      <c r="B745" s="271">
        <f>ROUND(N59,0)</f>
        <v>1845</v>
      </c>
      <c r="C745" s="273">
        <f>ROUND(N60,2)</f>
        <v>14.83</v>
      </c>
      <c r="D745" s="271">
        <f>ROUND(N61,0)</f>
        <v>1007376</v>
      </c>
      <c r="E745" s="271">
        <f>ROUND(N62,0)</f>
        <v>382386</v>
      </c>
      <c r="F745" s="271">
        <f>ROUND(N63,0)</f>
        <v>0</v>
      </c>
      <c r="G745" s="271">
        <f>ROUND(N64,0)</f>
        <v>79302</v>
      </c>
      <c r="H745" s="271">
        <f>ROUND(N65,0)</f>
        <v>0</v>
      </c>
      <c r="I745" s="271">
        <f>ROUND(N66,0)</f>
        <v>4339</v>
      </c>
      <c r="J745" s="271">
        <f>ROUND(N67,0)</f>
        <v>606</v>
      </c>
      <c r="K745" s="271">
        <f>ROUND(N68,0)</f>
        <v>4564</v>
      </c>
      <c r="L745" s="271">
        <f>ROUND(N69,0)</f>
        <v>349238</v>
      </c>
      <c r="M745" s="271">
        <f>ROUND(N70,0)</f>
        <v>0</v>
      </c>
      <c r="N745" s="271">
        <f>ROUND(N75,0)</f>
        <v>4065740</v>
      </c>
      <c r="O745" s="271">
        <f>ROUND(N73,0)</f>
        <v>4016820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8.1999999999999993</v>
      </c>
      <c r="U745" s="271"/>
      <c r="V745" s="272"/>
      <c r="W745" s="271"/>
      <c r="X745" s="271"/>
      <c r="Y745" s="271">
        <f t="shared" si="21"/>
        <v>229318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022*2017*7010*A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1997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>
        <f t="shared" si="21"/>
        <v>50335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022*2017*7020*A</v>
      </c>
      <c r="B747" s="271">
        <f>ROUND(P59,0)</f>
        <v>342239</v>
      </c>
      <c r="C747" s="273">
        <f>ROUND(P60,2)</f>
        <v>28.13</v>
      </c>
      <c r="D747" s="271">
        <f>ROUND(P61,0)</f>
        <v>1995521</v>
      </c>
      <c r="E747" s="271">
        <f>ROUND(P62,0)</f>
        <v>757472</v>
      </c>
      <c r="F747" s="271">
        <f>ROUND(P63,0)</f>
        <v>0</v>
      </c>
      <c r="G747" s="271">
        <f>ROUND(P64,0)</f>
        <v>10446140</v>
      </c>
      <c r="H747" s="271">
        <f>ROUND(P65,0)</f>
        <v>400</v>
      </c>
      <c r="I747" s="271">
        <f>ROUND(P66,0)</f>
        <v>185420</v>
      </c>
      <c r="J747" s="271">
        <f>ROUND(P67,0)</f>
        <v>760598</v>
      </c>
      <c r="K747" s="271">
        <f>ROUND(P68,0)</f>
        <v>240950</v>
      </c>
      <c r="L747" s="271">
        <f>ROUND(P69,0)</f>
        <v>2162626</v>
      </c>
      <c r="M747" s="271">
        <f>ROUND(P70,0)</f>
        <v>11058</v>
      </c>
      <c r="N747" s="271">
        <f>ROUND(P75,0)</f>
        <v>84453895</v>
      </c>
      <c r="O747" s="271">
        <f>ROUND(P73,0)</f>
        <v>59416596</v>
      </c>
      <c r="P747" s="271">
        <f>IF(P76&gt;0,ROUND(P76,0),0)</f>
        <v>8683</v>
      </c>
      <c r="Q747" s="271">
        <f>IF(P77&gt;0,ROUND(P77,0),0)</f>
        <v>0</v>
      </c>
      <c r="R747" s="271">
        <f>IF(P78&gt;0,ROUND(P78,0),0)</f>
        <v>0</v>
      </c>
      <c r="S747" s="271">
        <f>IF(P79&gt;0,ROUND(P79,0),0)</f>
        <v>0</v>
      </c>
      <c r="T747" s="273">
        <f>IF(P80&gt;0,ROUND(P80,2),0)</f>
        <v>11.06</v>
      </c>
      <c r="U747" s="271"/>
      <c r="V747" s="272"/>
      <c r="W747" s="271"/>
      <c r="X747" s="271"/>
      <c r="Y747" s="271">
        <f t="shared" si="21"/>
        <v>2446730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022*2017*7030*A</v>
      </c>
      <c r="B748" s="271">
        <f>ROUND(Q59,0)</f>
        <v>167660</v>
      </c>
      <c r="C748" s="273">
        <f>ROUND(Q60,2)</f>
        <v>6.57</v>
      </c>
      <c r="D748" s="271">
        <f>ROUND(Q61,0)</f>
        <v>663150</v>
      </c>
      <c r="E748" s="271">
        <f>ROUND(Q62,0)</f>
        <v>251722</v>
      </c>
      <c r="F748" s="271">
        <f>ROUND(Q63,0)</f>
        <v>0</v>
      </c>
      <c r="G748" s="271">
        <f>ROUND(Q64,0)</f>
        <v>15185</v>
      </c>
      <c r="H748" s="271">
        <f>ROUND(Q65,0)</f>
        <v>0</v>
      </c>
      <c r="I748" s="271">
        <f>ROUND(Q66,0)</f>
        <v>1509</v>
      </c>
      <c r="J748" s="271">
        <f>ROUND(Q67,0)</f>
        <v>935</v>
      </c>
      <c r="K748" s="271">
        <f>ROUND(Q68,0)</f>
        <v>266</v>
      </c>
      <c r="L748" s="271">
        <f>ROUND(Q69,0)</f>
        <v>140182</v>
      </c>
      <c r="M748" s="271">
        <f>ROUND(Q70,0)</f>
        <v>0</v>
      </c>
      <c r="N748" s="271">
        <f>ROUND(Q75,0)</f>
        <v>2894150</v>
      </c>
      <c r="O748" s="271">
        <f>ROUND(Q73,0)</f>
        <v>1363783</v>
      </c>
      <c r="P748" s="271">
        <f>IF(Q76&gt;0,ROUND(Q76,0),0)</f>
        <v>796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4.74</v>
      </c>
      <c r="U748" s="271"/>
      <c r="V748" s="272"/>
      <c r="W748" s="271"/>
      <c r="X748" s="271"/>
      <c r="Y748" s="271">
        <f t="shared" si="21"/>
        <v>165257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022*2017*7040*A</v>
      </c>
      <c r="B749" s="271">
        <f>ROUND(R59,0)</f>
        <v>342239</v>
      </c>
      <c r="C749" s="273">
        <f>ROUND(R60,2)</f>
        <v>0</v>
      </c>
      <c r="D749" s="271">
        <f>ROUND(R61,0)</f>
        <v>0</v>
      </c>
      <c r="E749" s="271">
        <f>ROUND(R62,0)</f>
        <v>0</v>
      </c>
      <c r="F749" s="271">
        <f>ROUND(R63,0)</f>
        <v>850404</v>
      </c>
      <c r="G749" s="271">
        <f>ROUND(R64,0)</f>
        <v>347945</v>
      </c>
      <c r="H749" s="271">
        <f>ROUND(R65,0)</f>
        <v>1314</v>
      </c>
      <c r="I749" s="271">
        <f>ROUND(R66,0)</f>
        <v>0</v>
      </c>
      <c r="J749" s="271">
        <f>ROUND(R67,0)</f>
        <v>20130</v>
      </c>
      <c r="K749" s="271">
        <f>ROUND(R68,0)</f>
        <v>266</v>
      </c>
      <c r="L749" s="271">
        <f>ROUND(R69,0)</f>
        <v>139613</v>
      </c>
      <c r="M749" s="271">
        <f>ROUND(R70,0)</f>
        <v>8</v>
      </c>
      <c r="N749" s="271">
        <f>ROUND(R75,0)</f>
        <v>5790437</v>
      </c>
      <c r="O749" s="271">
        <f>ROUND(R73,0)</f>
        <v>2165254</v>
      </c>
      <c r="P749" s="271">
        <f>IF(R76&gt;0,ROUND(R76,0),0)</f>
        <v>363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163788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022*2017*7050*A</v>
      </c>
      <c r="B750" s="271"/>
      <c r="C750" s="273">
        <f>ROUND(S60,2)</f>
        <v>4.29</v>
      </c>
      <c r="D750" s="271">
        <f>ROUND(S61,0)</f>
        <v>157524</v>
      </c>
      <c r="E750" s="271">
        <f>ROUND(S62,0)</f>
        <v>59794</v>
      </c>
      <c r="F750" s="271">
        <f>ROUND(S63,0)</f>
        <v>0</v>
      </c>
      <c r="G750" s="271">
        <f>ROUND(S64,0)</f>
        <v>198106</v>
      </c>
      <c r="H750" s="271">
        <f>ROUND(S65,0)</f>
        <v>0</v>
      </c>
      <c r="I750" s="271">
        <f>ROUND(S66,0)</f>
        <v>0</v>
      </c>
      <c r="J750" s="271">
        <f>ROUND(S67,0)</f>
        <v>0</v>
      </c>
      <c r="K750" s="271">
        <f>ROUND(S68,0)</f>
        <v>0</v>
      </c>
      <c r="L750" s="271">
        <f>ROUND(S69,0)</f>
        <v>42419</v>
      </c>
      <c r="M750" s="271">
        <f>ROUND(S70,0)</f>
        <v>0</v>
      </c>
      <c r="N750" s="271">
        <f>ROUND(S75,0)</f>
        <v>0</v>
      </c>
      <c r="O750" s="271">
        <f>ROUND(S73,0)</f>
        <v>0</v>
      </c>
      <c r="P750" s="271">
        <f>IF(S76&gt;0,ROUND(S76,0),0)</f>
        <v>5730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152674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022*2017*7060*A</v>
      </c>
      <c r="B751" s="271"/>
      <c r="C751" s="273">
        <f>ROUND(T60,2)</f>
        <v>1.17</v>
      </c>
      <c r="D751" s="271">
        <f>ROUND(T61,0)</f>
        <v>83561</v>
      </c>
      <c r="E751" s="271">
        <f>ROUND(T62,0)</f>
        <v>31719</v>
      </c>
      <c r="F751" s="271">
        <f>ROUND(T63,0)</f>
        <v>0</v>
      </c>
      <c r="G751" s="271">
        <f>ROUND(T64,0)</f>
        <v>481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13076</v>
      </c>
      <c r="M751" s="271">
        <f>ROUND(T70,0)</f>
        <v>0</v>
      </c>
      <c r="N751" s="271">
        <f>ROUND(T75,0)</f>
        <v>174270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7020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022*2017*7070*A</v>
      </c>
      <c r="B752" s="271">
        <f>ROUND(U59,0)</f>
        <v>101883</v>
      </c>
      <c r="C752" s="273">
        <f>ROUND(U60,2)</f>
        <v>0</v>
      </c>
      <c r="D752" s="271">
        <f>ROUND(U61,0)</f>
        <v>0</v>
      </c>
      <c r="E752" s="271">
        <f>ROUND(U62,0)</f>
        <v>0</v>
      </c>
      <c r="F752" s="271">
        <f>ROUND(U63,0)</f>
        <v>379843</v>
      </c>
      <c r="G752" s="271">
        <f>ROUND(U64,0)</f>
        <v>592011</v>
      </c>
      <c r="H752" s="271">
        <f>ROUND(U65,0)</f>
        <v>2859</v>
      </c>
      <c r="I752" s="271">
        <f>ROUND(U66,0)</f>
        <v>1859020</v>
      </c>
      <c r="J752" s="271">
        <f>ROUND(U67,0)</f>
        <v>2670</v>
      </c>
      <c r="K752" s="271">
        <f>ROUND(U68,0)</f>
        <v>13575</v>
      </c>
      <c r="L752" s="271">
        <f>ROUND(U69,0)</f>
        <v>362541</v>
      </c>
      <c r="M752" s="271">
        <f>ROUND(U70,0)</f>
        <v>0</v>
      </c>
      <c r="N752" s="271">
        <f>ROUND(U75,0)</f>
        <v>15790596</v>
      </c>
      <c r="O752" s="271">
        <f>ROUND(U73,0)</f>
        <v>4737865</v>
      </c>
      <c r="P752" s="271">
        <f>IF(U76&gt;0,ROUND(U76,0),0)</f>
        <v>1895</v>
      </c>
      <c r="Q752" s="271">
        <f>IF(U77&gt;0,ROUND(U77,0),0)</f>
        <v>0</v>
      </c>
      <c r="R752" s="271">
        <f>IF(U78&gt;0,ROUND(U78,0),0)</f>
        <v>0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463301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022*2017*7110*A</v>
      </c>
      <c r="B753" s="271">
        <f>ROUND(V59,0)</f>
        <v>0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0</v>
      </c>
      <c r="O753" s="271">
        <f>ROUND(V73,0)</f>
        <v>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0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022*2017*7120*A</v>
      </c>
      <c r="B754" s="271">
        <f>ROUND(W59,0)</f>
        <v>34828</v>
      </c>
      <c r="C754" s="273">
        <f>ROUND(W60,2)</f>
        <v>1.92</v>
      </c>
      <c r="D754" s="271">
        <f>ROUND(W61,0)</f>
        <v>198899</v>
      </c>
      <c r="E754" s="271">
        <f>ROUND(W62,0)</f>
        <v>75499</v>
      </c>
      <c r="F754" s="271">
        <f>ROUND(W63,0)</f>
        <v>0</v>
      </c>
      <c r="G754" s="271">
        <f>ROUND(W64,0)</f>
        <v>15230</v>
      </c>
      <c r="H754" s="271">
        <f>ROUND(W65,0)</f>
        <v>0</v>
      </c>
      <c r="I754" s="271">
        <f>ROUND(W66,0)</f>
        <v>73</v>
      </c>
      <c r="J754" s="271">
        <f>ROUND(W67,0)</f>
        <v>84238</v>
      </c>
      <c r="K754" s="271">
        <f>ROUND(W68,0)</f>
        <v>322682</v>
      </c>
      <c r="L754" s="271">
        <f>ROUND(W69,0)</f>
        <v>96278</v>
      </c>
      <c r="M754" s="271">
        <f>ROUND(W70,0)</f>
        <v>514</v>
      </c>
      <c r="N754" s="271">
        <f>ROUND(W75,0)</f>
        <v>3650238</v>
      </c>
      <c r="O754" s="271">
        <f>ROUND(W73,0)</f>
        <v>236035</v>
      </c>
      <c r="P754" s="271">
        <f>IF(W76&gt;0,ROUND(W76,0),0)</f>
        <v>3812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195418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022*2017*7130*A</v>
      </c>
      <c r="B755" s="271">
        <f>ROUND(X59,0)</f>
        <v>70712</v>
      </c>
      <c r="C755" s="273">
        <f>ROUND(X60,2)</f>
        <v>1.89</v>
      </c>
      <c r="D755" s="271">
        <f>ROUND(X61,0)</f>
        <v>136741</v>
      </c>
      <c r="E755" s="271">
        <f>ROUND(X62,0)</f>
        <v>51905</v>
      </c>
      <c r="F755" s="271">
        <f>ROUND(X63,0)</f>
        <v>0</v>
      </c>
      <c r="G755" s="271">
        <f>ROUND(X64,0)</f>
        <v>51189</v>
      </c>
      <c r="H755" s="271">
        <f>ROUND(X65,0)</f>
        <v>0</v>
      </c>
      <c r="I755" s="271">
        <f>ROUND(X66,0)</f>
        <v>5806</v>
      </c>
      <c r="J755" s="271">
        <f>ROUND(X67,0)</f>
        <v>0</v>
      </c>
      <c r="K755" s="271">
        <f>ROUND(X68,0)</f>
        <v>116228</v>
      </c>
      <c r="L755" s="271">
        <f>ROUND(X69,0)</f>
        <v>112990</v>
      </c>
      <c r="M755" s="271">
        <f>ROUND(X70,0)</f>
        <v>664</v>
      </c>
      <c r="N755" s="271">
        <f>ROUND(X75,0)</f>
        <v>11099430</v>
      </c>
      <c r="O755" s="271">
        <f>ROUND(X73,0)</f>
        <v>850104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255947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022*2017*7140*A</v>
      </c>
      <c r="B756" s="271">
        <f>ROUND(Y59,0)</f>
        <v>32473</v>
      </c>
      <c r="C756" s="273">
        <f>ROUND(Y60,2)</f>
        <v>21.7</v>
      </c>
      <c r="D756" s="271">
        <f>ROUND(Y61,0)</f>
        <v>1641205</v>
      </c>
      <c r="E756" s="271">
        <f>ROUND(Y62,0)</f>
        <v>622979</v>
      </c>
      <c r="F756" s="271">
        <f>ROUND(Y63,0)</f>
        <v>114550</v>
      </c>
      <c r="G756" s="271">
        <f>ROUND(Y64,0)</f>
        <v>130730</v>
      </c>
      <c r="H756" s="271">
        <f>ROUND(Y65,0)</f>
        <v>14023</v>
      </c>
      <c r="I756" s="271">
        <f>ROUND(Y66,0)</f>
        <v>36403</v>
      </c>
      <c r="J756" s="271">
        <f>ROUND(Y67,0)</f>
        <v>253144</v>
      </c>
      <c r="K756" s="271">
        <f>ROUND(Y68,0)</f>
        <v>333306</v>
      </c>
      <c r="L756" s="271">
        <f>ROUND(Y69,0)</f>
        <v>638595</v>
      </c>
      <c r="M756" s="271">
        <f>ROUND(Y70,0)</f>
        <v>105609</v>
      </c>
      <c r="N756" s="271">
        <f>ROUND(Y75,0)</f>
        <v>10733394</v>
      </c>
      <c r="O756" s="271">
        <f>ROUND(Y73,0)</f>
        <v>1538984</v>
      </c>
      <c r="P756" s="271">
        <f>IF(Y76&gt;0,ROUND(Y76,0),0)</f>
        <v>8247</v>
      </c>
      <c r="Q756" s="271">
        <f>IF(Y77&gt;0,ROUND(Y77,0),0)</f>
        <v>0</v>
      </c>
      <c r="R756" s="271">
        <f>IF(Y78&gt;0,ROUND(Y78,0),0)</f>
        <v>0</v>
      </c>
      <c r="S756" s="271">
        <f>IF(Y79&gt;0,ROUND(Y79,0),0)</f>
        <v>0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532357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022*2017*7150*A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022*2017*7160*A</v>
      </c>
      <c r="B758" s="271">
        <f>ROUND(AA59,0)</f>
        <v>10099</v>
      </c>
      <c r="C758" s="273">
        <f>ROUND(AA60,2)</f>
        <v>1.47</v>
      </c>
      <c r="D758" s="271">
        <f>ROUND(AA61,0)</f>
        <v>176814</v>
      </c>
      <c r="E758" s="271">
        <f>ROUND(AA62,0)</f>
        <v>67116</v>
      </c>
      <c r="F758" s="271">
        <f>ROUND(AA63,0)</f>
        <v>60145</v>
      </c>
      <c r="G758" s="271">
        <f>ROUND(AA64,0)</f>
        <v>229347</v>
      </c>
      <c r="H758" s="271">
        <f>ROUND(AA65,0)</f>
        <v>0</v>
      </c>
      <c r="I758" s="271">
        <f>ROUND(AA66,0)</f>
        <v>4258</v>
      </c>
      <c r="J758" s="271">
        <f>ROUND(AA67,0)</f>
        <v>3505</v>
      </c>
      <c r="K758" s="271">
        <f>ROUND(AA68,0)</f>
        <v>67093</v>
      </c>
      <c r="L758" s="271">
        <f>ROUND(AA69,0)</f>
        <v>121896</v>
      </c>
      <c r="M758" s="271">
        <f>ROUND(AA70,0)</f>
        <v>558</v>
      </c>
      <c r="N758" s="271">
        <f>ROUND(AA75,0)</f>
        <v>2652557</v>
      </c>
      <c r="O758" s="271">
        <f>ROUND(AA73,0)</f>
        <v>40519</v>
      </c>
      <c r="P758" s="271">
        <f>IF(AA76&gt;0,ROUND(AA76,0),0)</f>
        <v>1314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105573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022*2017*7170*A</v>
      </c>
      <c r="B759" s="271"/>
      <c r="C759" s="273">
        <f>ROUND(AB60,2)</f>
        <v>11.82</v>
      </c>
      <c r="D759" s="271">
        <f>ROUND(AB61,0)</f>
        <v>1147686</v>
      </c>
      <c r="E759" s="271">
        <f>ROUND(AB62,0)</f>
        <v>435646</v>
      </c>
      <c r="F759" s="271">
        <f>ROUND(AB63,0)</f>
        <v>1012</v>
      </c>
      <c r="G759" s="271">
        <f>ROUND(AB64,0)</f>
        <v>2296821</v>
      </c>
      <c r="H759" s="271">
        <f>ROUND(AB65,0)</f>
        <v>23133</v>
      </c>
      <c r="I759" s="271">
        <f>ROUND(AB66,0)</f>
        <v>96093</v>
      </c>
      <c r="J759" s="271">
        <f>ROUND(AB67,0)</f>
        <v>65044</v>
      </c>
      <c r="K759" s="271">
        <f>ROUND(AB68,0)</f>
        <v>18383</v>
      </c>
      <c r="L759" s="271">
        <f>ROUND(AB69,0)</f>
        <v>2567963</v>
      </c>
      <c r="M759" s="271">
        <f>ROUND(AB70,0)</f>
        <v>2729459</v>
      </c>
      <c r="N759" s="271">
        <f>ROUND(AB75,0)</f>
        <v>17547707</v>
      </c>
      <c r="O759" s="271">
        <f>ROUND(AB73,0)</f>
        <v>7414123</v>
      </c>
      <c r="P759" s="271">
        <f>IF(AB76&gt;0,ROUND(AB76,0),0)</f>
        <v>1361</v>
      </c>
      <c r="Q759" s="271">
        <f>IF(AB77&gt;0,ROUND(AB77,0),0)</f>
        <v>0</v>
      </c>
      <c r="R759" s="271">
        <f>IF(AB78&gt;0,ROUND(AB78,0),0)</f>
        <v>0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480574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022*2017*7180*A</v>
      </c>
      <c r="B760" s="271">
        <f>ROUND(AC59,0)</f>
        <v>0</v>
      </c>
      <c r="C760" s="273">
        <f>ROUND(AC60,2)</f>
        <v>6.29</v>
      </c>
      <c r="D760" s="271">
        <f>ROUND(AC61,0)</f>
        <v>534251</v>
      </c>
      <c r="E760" s="271">
        <f>ROUND(AC62,0)</f>
        <v>202794</v>
      </c>
      <c r="F760" s="271">
        <f>ROUND(AC63,0)</f>
        <v>103898</v>
      </c>
      <c r="G760" s="271">
        <f>ROUND(AC64,0)</f>
        <v>35122</v>
      </c>
      <c r="H760" s="271">
        <f>ROUND(AC65,0)</f>
        <v>8</v>
      </c>
      <c r="I760" s="271">
        <f>ROUND(AC66,0)</f>
        <v>62913</v>
      </c>
      <c r="J760" s="271">
        <f>ROUND(AC67,0)</f>
        <v>15855</v>
      </c>
      <c r="K760" s="271">
        <f>ROUND(AC68,0)</f>
        <v>784</v>
      </c>
      <c r="L760" s="271">
        <f>ROUND(AC69,0)</f>
        <v>169740</v>
      </c>
      <c r="M760" s="271">
        <f>ROUND(AC70,0)</f>
        <v>923</v>
      </c>
      <c r="N760" s="271">
        <f>ROUND(AC75,0)</f>
        <v>6845153</v>
      </c>
      <c r="O760" s="271">
        <f>ROUND(AC73,0)</f>
        <v>3895335</v>
      </c>
      <c r="P760" s="271">
        <f>IF(AC76&gt;0,ROUND(AC76,0),0)</f>
        <v>587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192794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022*2017*7190*A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022*2017*7200*A</v>
      </c>
      <c r="B762" s="271">
        <f>ROUND(AE59,0)</f>
        <v>30129</v>
      </c>
      <c r="C762" s="273">
        <f>ROUND(AE60,2)</f>
        <v>14.61</v>
      </c>
      <c r="D762" s="271">
        <f>ROUND(AE61,0)</f>
        <v>1025508</v>
      </c>
      <c r="E762" s="271">
        <f>ROUND(AE62,0)</f>
        <v>389269</v>
      </c>
      <c r="F762" s="271">
        <f>ROUND(AE63,0)</f>
        <v>10560</v>
      </c>
      <c r="G762" s="271">
        <f>ROUND(AE64,0)</f>
        <v>41963</v>
      </c>
      <c r="H762" s="271">
        <f>ROUND(AE65,0)</f>
        <v>5675</v>
      </c>
      <c r="I762" s="271">
        <f>ROUND(AE66,0)</f>
        <v>79965</v>
      </c>
      <c r="J762" s="271">
        <f>ROUND(AE67,0)</f>
        <v>655</v>
      </c>
      <c r="K762" s="271">
        <f>ROUND(AE68,0)</f>
        <v>83847</v>
      </c>
      <c r="L762" s="271">
        <f>ROUND(AE69,0)</f>
        <v>344619</v>
      </c>
      <c r="M762" s="271">
        <f>ROUND(AE70,0)</f>
        <v>1938</v>
      </c>
      <c r="N762" s="271">
        <f>ROUND(AE75,0)</f>
        <v>6714915</v>
      </c>
      <c r="O762" s="271">
        <f>ROUND(AE73,0)</f>
        <v>3032633</v>
      </c>
      <c r="P762" s="271">
        <f>IF(AE76&gt;0,ROUND(AE76,0),0)</f>
        <v>2188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0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251320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022*2017*7220*A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022*2017*7230*A</v>
      </c>
      <c r="B764" s="271">
        <f>ROUND(AG59,0)</f>
        <v>22114</v>
      </c>
      <c r="C764" s="273">
        <f>ROUND(AG60,2)</f>
        <v>24.97</v>
      </c>
      <c r="D764" s="271">
        <f>ROUND(AG61,0)</f>
        <v>2211023</v>
      </c>
      <c r="E764" s="271">
        <f>ROUND(AG62,0)</f>
        <v>839274</v>
      </c>
      <c r="F764" s="271">
        <f>ROUND(AG63,0)</f>
        <v>3300273</v>
      </c>
      <c r="G764" s="271">
        <f>ROUND(AG64,0)</f>
        <v>224544</v>
      </c>
      <c r="H764" s="271">
        <f>ROUND(AG65,0)</f>
        <v>0</v>
      </c>
      <c r="I764" s="271">
        <f>ROUND(AG66,0)</f>
        <v>4780</v>
      </c>
      <c r="J764" s="271">
        <f>ROUND(AG67,0)</f>
        <v>127517</v>
      </c>
      <c r="K764" s="271">
        <f>ROUND(AG68,0)</f>
        <v>-61</v>
      </c>
      <c r="L764" s="271">
        <f>ROUND(AG69,0)</f>
        <v>1073197</v>
      </c>
      <c r="M764" s="271">
        <f>ROUND(AG70,0)</f>
        <v>23608</v>
      </c>
      <c r="N764" s="271">
        <f>ROUND(AG75,0)</f>
        <v>35845721</v>
      </c>
      <c r="O764" s="271">
        <f>ROUND(AG73,0)</f>
        <v>1311044</v>
      </c>
      <c r="P764" s="271">
        <f>IF(AG76&gt;0,ROUND(AG76,0),0)</f>
        <v>4928</v>
      </c>
      <c r="Q764" s="271">
        <f>IF(AG77&gt;0,ROUND(AG77,0),0)</f>
        <v>0</v>
      </c>
      <c r="R764" s="271">
        <f>IF(AG78&gt;0,ROUND(AG78,0),0)</f>
        <v>0</v>
      </c>
      <c r="S764" s="271">
        <f>IF(AG79&gt;0,ROUND(AG79,0),0)</f>
        <v>0</v>
      </c>
      <c r="T764" s="273">
        <f>IF(AG80&gt;0,ROUND(AG80,2),0)</f>
        <v>14.7</v>
      </c>
      <c r="U764" s="271"/>
      <c r="V764" s="272"/>
      <c r="W764" s="271"/>
      <c r="X764" s="271"/>
      <c r="Y764" s="271">
        <f t="shared" si="21"/>
        <v>1270526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022*2017*7240*A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022*2017*7250*A</v>
      </c>
      <c r="B766" s="271">
        <f>ROUND(AI59,0)</f>
        <v>6594</v>
      </c>
      <c r="C766" s="273">
        <f>ROUND(AI60,2)</f>
        <v>11.54</v>
      </c>
      <c r="D766" s="271">
        <f>ROUND(AI61,0)</f>
        <v>885067</v>
      </c>
      <c r="E766" s="271">
        <f>ROUND(AI62,0)</f>
        <v>335959</v>
      </c>
      <c r="F766" s="271">
        <f>ROUND(AI63,0)</f>
        <v>0</v>
      </c>
      <c r="G766" s="271">
        <f>ROUND(AI64,0)</f>
        <v>300977</v>
      </c>
      <c r="H766" s="271">
        <f>ROUND(AI65,0)</f>
        <v>0</v>
      </c>
      <c r="I766" s="271">
        <f>ROUND(AI66,0)</f>
        <v>4333</v>
      </c>
      <c r="J766" s="271">
        <f>ROUND(AI67,0)</f>
        <v>235966</v>
      </c>
      <c r="K766" s="271">
        <f>ROUND(AI68,0)</f>
        <v>2209</v>
      </c>
      <c r="L766" s="271">
        <f>ROUND(AI69,0)</f>
        <v>490140</v>
      </c>
      <c r="M766" s="271">
        <f>ROUND(AI70,0)</f>
        <v>30570</v>
      </c>
      <c r="N766" s="271">
        <f>ROUND(AI75,0)</f>
        <v>8650292</v>
      </c>
      <c r="O766" s="271">
        <f>ROUND(AI73,0)</f>
        <v>239613</v>
      </c>
      <c r="P766" s="271">
        <f>IF(AI76&gt;0,ROUND(AI76,0),0)</f>
        <v>8953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6.44</v>
      </c>
      <c r="U766" s="271"/>
      <c r="V766" s="272"/>
      <c r="W766" s="271"/>
      <c r="X766" s="271"/>
      <c r="Y766" s="271">
        <f t="shared" si="21"/>
        <v>541259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022*2017*7260*A</v>
      </c>
      <c r="B767" s="271">
        <f>ROUND(AJ59,0)</f>
        <v>7683</v>
      </c>
      <c r="C767" s="273">
        <f>ROUND(AJ60,2)</f>
        <v>12.07</v>
      </c>
      <c r="D767" s="271">
        <f>ROUND(AJ61,0)</f>
        <v>1312873</v>
      </c>
      <c r="E767" s="271">
        <f>ROUND(AJ62,0)</f>
        <v>498349</v>
      </c>
      <c r="F767" s="271">
        <f>ROUND(AJ63,0)</f>
        <v>680206</v>
      </c>
      <c r="G767" s="271">
        <f>ROUND(AJ64,0)</f>
        <v>112135</v>
      </c>
      <c r="H767" s="271">
        <f>ROUND(AJ65,0)</f>
        <v>17539</v>
      </c>
      <c r="I767" s="271">
        <f>ROUND(AJ66,0)</f>
        <v>55627</v>
      </c>
      <c r="J767" s="271">
        <f>ROUND(AJ67,0)</f>
        <v>8358</v>
      </c>
      <c r="K767" s="271">
        <f>ROUND(AJ68,0)</f>
        <v>45367</v>
      </c>
      <c r="L767" s="271">
        <f>ROUND(AJ69,0)</f>
        <v>590546</v>
      </c>
      <c r="M767" s="271">
        <f>ROUND(AJ70,0)</f>
        <v>3356</v>
      </c>
      <c r="N767" s="271">
        <f>ROUND(AJ75,0)</f>
        <v>2176263</v>
      </c>
      <c r="O767" s="271">
        <f>ROUND(AJ73,0)</f>
        <v>50912</v>
      </c>
      <c r="P767" s="271">
        <f>IF(AJ76&gt;0,ROUND(AJ76,0),0)</f>
        <v>3317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0</v>
      </c>
      <c r="T767" s="273">
        <f>IF(AJ80&gt;0,ROUND(AJ80,2),0)</f>
        <v>1.1399999999999999</v>
      </c>
      <c r="U767" s="271"/>
      <c r="V767" s="272"/>
      <c r="W767" s="271"/>
      <c r="X767" s="271"/>
      <c r="Y767" s="271">
        <f t="shared" si="21"/>
        <v>222872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022*2017*7310*A</v>
      </c>
      <c r="B768" s="271">
        <f>ROUND(AK59,0)</f>
        <v>8675</v>
      </c>
      <c r="C768" s="273">
        <f>ROUND(AK60,2)</f>
        <v>4.04</v>
      </c>
      <c r="D768" s="271">
        <f>ROUND(AK61,0)</f>
        <v>429758</v>
      </c>
      <c r="E768" s="271">
        <f>ROUND(AK62,0)</f>
        <v>163130</v>
      </c>
      <c r="F768" s="271">
        <f>ROUND(AK63,0)</f>
        <v>0</v>
      </c>
      <c r="G768" s="271">
        <f>ROUND(AK64,0)</f>
        <v>8614</v>
      </c>
      <c r="H768" s="271">
        <f>ROUND(AK65,0)</f>
        <v>3495</v>
      </c>
      <c r="I768" s="271">
        <f>ROUND(AK66,0)</f>
        <v>16113</v>
      </c>
      <c r="J768" s="271">
        <f>ROUND(AK67,0)</f>
        <v>0</v>
      </c>
      <c r="K768" s="271">
        <f>ROUND(AK68,0)</f>
        <v>33341</v>
      </c>
      <c r="L768" s="271">
        <f>ROUND(AK69,0)</f>
        <v>111269</v>
      </c>
      <c r="M768" s="271">
        <f>ROUND(AK70,0)</f>
        <v>643</v>
      </c>
      <c r="N768" s="271">
        <f>ROUND(AK75,0)</f>
        <v>3679656</v>
      </c>
      <c r="O768" s="271">
        <f>ROUND(AK73,0)</f>
        <v>1780807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99704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022*2017*7320*A</v>
      </c>
      <c r="B769" s="271">
        <f>ROUND(AL59,0)</f>
        <v>3664</v>
      </c>
      <c r="C769" s="273">
        <f>ROUND(AL60,2)</f>
        <v>2.78</v>
      </c>
      <c r="D769" s="271">
        <f>ROUND(AL61,0)</f>
        <v>286175</v>
      </c>
      <c r="E769" s="271">
        <f>ROUND(AL62,0)</f>
        <v>108628</v>
      </c>
      <c r="F769" s="271">
        <f>ROUND(AL63,0)</f>
        <v>0</v>
      </c>
      <c r="G769" s="271">
        <f>ROUND(AL64,0)</f>
        <v>14157</v>
      </c>
      <c r="H769" s="271">
        <f>ROUND(AL65,0)</f>
        <v>1236</v>
      </c>
      <c r="I769" s="271">
        <f>ROUND(AL66,0)</f>
        <v>1526</v>
      </c>
      <c r="J769" s="271">
        <f>ROUND(AL67,0)</f>
        <v>0</v>
      </c>
      <c r="K769" s="271">
        <f>ROUND(AL68,0)</f>
        <v>0</v>
      </c>
      <c r="L769" s="271">
        <f>ROUND(AL69,0)</f>
        <v>94237</v>
      </c>
      <c r="M769" s="271">
        <f>ROUND(AL70,0)</f>
        <v>544</v>
      </c>
      <c r="N769" s="271">
        <f>ROUND(AL75,0)</f>
        <v>1720227</v>
      </c>
      <c r="O769" s="271">
        <f>ROUND(AL73,0)</f>
        <v>869261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50041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022*2017*7330*A</v>
      </c>
      <c r="B770" s="271">
        <f>ROUND(AM59,0)</f>
        <v>0</v>
      </c>
      <c r="C770" s="273">
        <f>ROUND(AM60,2)</f>
        <v>0.6</v>
      </c>
      <c r="D770" s="271">
        <f>ROUND(AM61,0)</f>
        <v>29768</v>
      </c>
      <c r="E770" s="271">
        <f>ROUND(AM62,0)</f>
        <v>11299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123840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3777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022*2017*7340*A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022*2017*7350*A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022*2017*7380*A</v>
      </c>
      <c r="B773" s="271">
        <f>ROUND(AP59,0)</f>
        <v>83310</v>
      </c>
      <c r="C773" s="273">
        <f>ROUND(AP60,2)</f>
        <v>142.13999999999999</v>
      </c>
      <c r="D773" s="271">
        <f>ROUND(AP61,0)</f>
        <v>12252808</v>
      </c>
      <c r="E773" s="271">
        <f>ROUND(AP62,0)</f>
        <v>4650997</v>
      </c>
      <c r="F773" s="271">
        <f>ROUND(AP63,0)</f>
        <v>1093207</v>
      </c>
      <c r="G773" s="271">
        <f>ROUND(AP64,0)</f>
        <v>1269218</v>
      </c>
      <c r="H773" s="271">
        <f>ROUND(AP65,0)</f>
        <v>116524</v>
      </c>
      <c r="I773" s="271">
        <f>ROUND(AP66,0)</f>
        <v>348145</v>
      </c>
      <c r="J773" s="271">
        <f>ROUND(AP67,0)</f>
        <v>185130</v>
      </c>
      <c r="K773" s="271">
        <f>ROUND(AP68,0)</f>
        <v>672810</v>
      </c>
      <c r="L773" s="271">
        <f>ROUND(AP69,0)</f>
        <v>4392726</v>
      </c>
      <c r="M773" s="271">
        <f>ROUND(AP70,0)</f>
        <v>418696</v>
      </c>
      <c r="N773" s="271">
        <f>ROUND(AP75,0)</f>
        <v>23323519</v>
      </c>
      <c r="O773" s="271">
        <f>ROUND(AP73,0)</f>
        <v>1379260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15.28</v>
      </c>
      <c r="U773" s="271"/>
      <c r="V773" s="272"/>
      <c r="W773" s="271"/>
      <c r="X773" s="271"/>
      <c r="Y773" s="271">
        <f t="shared" si="21"/>
        <v>1270094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022*2017*7390*A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022*2017*7400*A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022*2017*7410*A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022*2017*7420*A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022*2017*7430*A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022*2017*7490*A</v>
      </c>
      <c r="B779" s="271"/>
      <c r="C779" s="273">
        <f>ROUND(AV60,2)</f>
        <v>14.7</v>
      </c>
      <c r="D779" s="271">
        <f>ROUND(AV61,0)</f>
        <v>911942</v>
      </c>
      <c r="E779" s="271">
        <f>ROUND(AV62,0)</f>
        <v>346161</v>
      </c>
      <c r="F779" s="271">
        <f>ROUND(AV63,0)</f>
        <v>91622</v>
      </c>
      <c r="G779" s="271">
        <f>ROUND(AV64,0)</f>
        <v>52604</v>
      </c>
      <c r="H779" s="271">
        <f>ROUND(AV65,0)</f>
        <v>5497</v>
      </c>
      <c r="I779" s="271">
        <f>ROUND(AV66,0)</f>
        <v>253014</v>
      </c>
      <c r="J779" s="271">
        <f>ROUND(AV67,0)</f>
        <v>10874</v>
      </c>
      <c r="K779" s="271">
        <f>ROUND(AV68,0)</f>
        <v>80025</v>
      </c>
      <c r="L779" s="271">
        <f>ROUND(AV69,0)</f>
        <v>570229</v>
      </c>
      <c r="M779" s="271">
        <f>ROUND(AV70,0)</f>
        <v>766643</v>
      </c>
      <c r="N779" s="271">
        <f>ROUND(AV75,0)</f>
        <v>5041713</v>
      </c>
      <c r="O779" s="271">
        <f>ROUND(AV73,0)</f>
        <v>0</v>
      </c>
      <c r="P779" s="271">
        <f>IF(AV76&gt;0,ROUND(AV76,0),0)</f>
        <v>519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>
        <f t="shared" si="21"/>
        <v>162117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022*2017*8200*A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022*2017*8310*A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3134</v>
      </c>
      <c r="H781" s="271">
        <f>ROUND(AX65,0)</f>
        <v>0</v>
      </c>
      <c r="I781" s="271">
        <f>ROUND(AX66,0)</f>
        <v>-522</v>
      </c>
      <c r="J781" s="271">
        <f>ROUND(AX67,0)</f>
        <v>0</v>
      </c>
      <c r="K781" s="271">
        <f>ROUND(AX68,0)</f>
        <v>0</v>
      </c>
      <c r="L781" s="271">
        <f>ROUND(AX69,0)</f>
        <v>55073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022*2017*8320*A</v>
      </c>
      <c r="B782" s="271">
        <f>ROUND(AY59,0)</f>
        <v>34133</v>
      </c>
      <c r="C782" s="273">
        <f>ROUND(AY60,2)</f>
        <v>0</v>
      </c>
      <c r="D782" s="271">
        <f>ROUND(AY61,0)</f>
        <v>453</v>
      </c>
      <c r="E782" s="271">
        <f>ROUND(AY62,0)</f>
        <v>172</v>
      </c>
      <c r="F782" s="271">
        <f>ROUND(AY63,0)</f>
        <v>0</v>
      </c>
      <c r="G782" s="271">
        <f>ROUND(AY64,0)</f>
        <v>4122</v>
      </c>
      <c r="H782" s="271">
        <f>ROUND(AY65,0)</f>
        <v>27484</v>
      </c>
      <c r="I782" s="271">
        <f>ROUND(AY66,0)</f>
        <v>1431651</v>
      </c>
      <c r="J782" s="271">
        <f>ROUND(AY67,0)</f>
        <v>23311</v>
      </c>
      <c r="K782" s="271">
        <f>ROUND(AY68,0)</f>
        <v>0</v>
      </c>
      <c r="L782" s="271">
        <f>ROUND(AY69,0)</f>
        <v>369626</v>
      </c>
      <c r="M782" s="271">
        <f>ROUND(AY70,0)</f>
        <v>242307</v>
      </c>
      <c r="N782" s="271"/>
      <c r="O782" s="271"/>
      <c r="P782" s="271">
        <f>IF(AY76&gt;0,ROUND(AY76,0),0)</f>
        <v>3979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022*2017*8330*A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022*2017*8350*A</v>
      </c>
      <c r="B784" s="271">
        <f>ROUND(BA59,0)</f>
        <v>0</v>
      </c>
      <c r="C784" s="273">
        <f>ROUND(BA60,2)</f>
        <v>0</v>
      </c>
      <c r="D784" s="271">
        <f>ROUND(BA61,0)</f>
        <v>0</v>
      </c>
      <c r="E784" s="271">
        <f>ROUND(BA62,0)</f>
        <v>0</v>
      </c>
      <c r="F784" s="271">
        <f>ROUND(BA63,0)</f>
        <v>0</v>
      </c>
      <c r="G784" s="271">
        <f>ROUND(BA64,0)</f>
        <v>35400</v>
      </c>
      <c r="H784" s="271">
        <f>ROUND(BA65,0)</f>
        <v>0</v>
      </c>
      <c r="I784" s="271">
        <f>ROUND(BA66,0)</f>
        <v>154500</v>
      </c>
      <c r="J784" s="271">
        <f>ROUND(BA67,0)</f>
        <v>0</v>
      </c>
      <c r="K784" s="271">
        <f>ROUND(BA68,0)</f>
        <v>0</v>
      </c>
      <c r="L784" s="271">
        <f>ROUND(BA69,0)</f>
        <v>15779</v>
      </c>
      <c r="M784" s="271">
        <f>ROUND(BA70,0)</f>
        <v>0</v>
      </c>
      <c r="N784" s="271"/>
      <c r="O784" s="271"/>
      <c r="P784" s="271">
        <f>IF(BA76&gt;0,ROUND(BA76,0),0)</f>
        <v>1723</v>
      </c>
      <c r="Q784" s="271">
        <f>IF(BA77&gt;0,ROUND(BA77,0),0)</f>
        <v>0</v>
      </c>
      <c r="R784" s="271">
        <f>IF(BA78&gt;0,ROUND(BA78,0),0)</f>
        <v>38483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022*2017*8360*A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0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022*2017*8370*A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022*2017*8420*A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-260334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-19468</v>
      </c>
      <c r="M787" s="271">
        <f>ROUND(BD70,0)</f>
        <v>0</v>
      </c>
      <c r="N787" s="271"/>
      <c r="O787" s="271"/>
      <c r="P787" s="271">
        <f>IF(BD76&gt;0,ROUND(BD76,0),0)</f>
        <v>1068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022*2017*8430*A</v>
      </c>
      <c r="B788" s="271">
        <f>ROUND(BE59,0)</f>
        <v>159228</v>
      </c>
      <c r="C788" s="273">
        <f>ROUND(BE60,2)</f>
        <v>10.32</v>
      </c>
      <c r="D788" s="271">
        <f>ROUND(BE61,0)</f>
        <v>569522</v>
      </c>
      <c r="E788" s="271">
        <f>ROUND(BE62,0)</f>
        <v>216183</v>
      </c>
      <c r="F788" s="271">
        <f>ROUND(BE63,0)</f>
        <v>11031</v>
      </c>
      <c r="G788" s="271">
        <f>ROUND(BE64,0)</f>
        <v>120155</v>
      </c>
      <c r="H788" s="271">
        <f>ROUND(BE65,0)</f>
        <v>517906</v>
      </c>
      <c r="I788" s="271">
        <f>ROUND(BE66,0)</f>
        <v>1408659</v>
      </c>
      <c r="J788" s="271">
        <f>ROUND(BE67,0)</f>
        <v>397673</v>
      </c>
      <c r="K788" s="271">
        <f>ROUND(BE68,0)</f>
        <v>25026</v>
      </c>
      <c r="L788" s="271">
        <f>ROUND(BE69,0)</f>
        <v>608554</v>
      </c>
      <c r="M788" s="271">
        <f>ROUND(BE70,0)</f>
        <v>19</v>
      </c>
      <c r="N788" s="271"/>
      <c r="O788" s="271"/>
      <c r="P788" s="271">
        <f>IF(BE76&gt;0,ROUND(BE76,0),0)</f>
        <v>21550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022*2017*8460*A</v>
      </c>
      <c r="B789" s="271"/>
      <c r="C789" s="273">
        <f>ROUND(BF60,2)</f>
        <v>0.01</v>
      </c>
      <c r="D789" s="271">
        <f>ROUND(BF61,0)</f>
        <v>0</v>
      </c>
      <c r="E789" s="271">
        <f>ROUND(BF62,0)</f>
        <v>0</v>
      </c>
      <c r="F789" s="271">
        <f>ROUND(BF63,0)</f>
        <v>0</v>
      </c>
      <c r="G789" s="271">
        <f>ROUND(BF64,0)</f>
        <v>16341</v>
      </c>
      <c r="H789" s="271">
        <f>ROUND(BF65,0)</f>
        <v>26987</v>
      </c>
      <c r="I789" s="271">
        <f>ROUND(BF66,0)</f>
        <v>1073982</v>
      </c>
      <c r="J789" s="271">
        <f>ROUND(BF67,0)</f>
        <v>2695</v>
      </c>
      <c r="K789" s="271">
        <f>ROUND(BF68,0)</f>
        <v>0</v>
      </c>
      <c r="L789" s="271">
        <f>ROUND(BF69,0)</f>
        <v>99036</v>
      </c>
      <c r="M789" s="271">
        <f>ROUND(BF70,0)</f>
        <v>0</v>
      </c>
      <c r="N789" s="271"/>
      <c r="O789" s="271"/>
      <c r="P789" s="271">
        <f>IF(BF76&gt;0,ROUND(BF76,0),0)</f>
        <v>554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022*2017*8470*A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16918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729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022*2017*8480*A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-442806</v>
      </c>
      <c r="J791" s="271">
        <f>ROUND(BH67,0)</f>
        <v>139666</v>
      </c>
      <c r="K791" s="271">
        <f>ROUND(BH68,0)</f>
        <v>0</v>
      </c>
      <c r="L791" s="271">
        <f>ROUND(BH69,0)</f>
        <v>1117560</v>
      </c>
      <c r="M791" s="271">
        <f>ROUND(BH70,0)</f>
        <v>0</v>
      </c>
      <c r="N791" s="271"/>
      <c r="O791" s="271"/>
      <c r="P791" s="271">
        <f>IF(BH76&gt;0,ROUND(BH76,0),0)</f>
        <v>1658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022*2017*8490*A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346018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022*2017*8510*A</v>
      </c>
      <c r="B793" s="271"/>
      <c r="C793" s="273">
        <f>ROUND(BJ60,2)</f>
        <v>0</v>
      </c>
      <c r="D793" s="271">
        <f>ROUND(BJ61,0)</f>
        <v>0</v>
      </c>
      <c r="E793" s="271">
        <f>ROUND(BJ62,0)</f>
        <v>0</v>
      </c>
      <c r="F793" s="271">
        <f>ROUND(BJ63,0)</f>
        <v>0</v>
      </c>
      <c r="G793" s="271">
        <f>ROUND(BJ64,0)</f>
        <v>0</v>
      </c>
      <c r="H793" s="271">
        <f>ROUND(BJ65,0)</f>
        <v>0</v>
      </c>
      <c r="I793" s="271">
        <f>ROUND(BJ66,0)</f>
        <v>0</v>
      </c>
      <c r="J793" s="271">
        <f>ROUND(BJ67,0)</f>
        <v>0</v>
      </c>
      <c r="K793" s="271">
        <f>ROUND(BJ68,0)</f>
        <v>0</v>
      </c>
      <c r="L793" s="271">
        <f>ROUND(BJ69,0)</f>
        <v>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022*2017*8530*A</v>
      </c>
      <c r="B794" s="271"/>
      <c r="C794" s="273">
        <f>ROUND(BK60,2)</f>
        <v>0</v>
      </c>
      <c r="D794" s="271">
        <f>ROUND(BK61,0)</f>
        <v>0</v>
      </c>
      <c r="E794" s="271">
        <f>ROUND(BK62,0)</f>
        <v>0</v>
      </c>
      <c r="F794" s="271">
        <f>ROUND(BK63,0)</f>
        <v>0</v>
      </c>
      <c r="G794" s="271">
        <f>ROUND(BK64,0)</f>
        <v>0</v>
      </c>
      <c r="H794" s="271">
        <f>ROUND(BK65,0)</f>
        <v>0</v>
      </c>
      <c r="I794" s="271">
        <f>ROUND(BK66,0)</f>
        <v>0</v>
      </c>
      <c r="J794" s="271">
        <f>ROUND(BK67,0)</f>
        <v>0</v>
      </c>
      <c r="K794" s="271">
        <f>ROUND(BK68,0)</f>
        <v>0</v>
      </c>
      <c r="L794" s="271">
        <f>ROUND(BK69,0)</f>
        <v>0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022*2017*8560*A</v>
      </c>
      <c r="B795" s="271"/>
      <c r="C795" s="273">
        <f>ROUND(BL60,2)</f>
        <v>20.49</v>
      </c>
      <c r="D795" s="271">
        <f>ROUND(BL61,0)</f>
        <v>860126</v>
      </c>
      <c r="E795" s="271">
        <f>ROUND(BL62,0)</f>
        <v>326492</v>
      </c>
      <c r="F795" s="271">
        <f>ROUND(BL63,0)</f>
        <v>0</v>
      </c>
      <c r="G795" s="271">
        <f>ROUND(BL64,0)</f>
        <v>23592</v>
      </c>
      <c r="H795" s="271">
        <f>ROUND(BL65,0)</f>
        <v>0</v>
      </c>
      <c r="I795" s="271">
        <f>ROUND(BL66,0)</f>
        <v>1245</v>
      </c>
      <c r="J795" s="271">
        <f>ROUND(BL67,0)</f>
        <v>0</v>
      </c>
      <c r="K795" s="271">
        <f>ROUND(BL68,0)</f>
        <v>-45</v>
      </c>
      <c r="L795" s="271">
        <f>ROUND(BL69,0)</f>
        <v>195188</v>
      </c>
      <c r="M795" s="271">
        <f>ROUND(BL70,0)</f>
        <v>0</v>
      </c>
      <c r="N795" s="271"/>
      <c r="O795" s="271"/>
      <c r="P795" s="271">
        <f>IF(BL76&gt;0,ROUND(BL76,0),0)</f>
        <v>1112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022*2017*8590*A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49</v>
      </c>
      <c r="H796" s="271">
        <f>ROUND(BM65,0)</f>
        <v>0</v>
      </c>
      <c r="I796" s="271">
        <f>ROUND(BM66,0)</f>
        <v>564</v>
      </c>
      <c r="J796" s="271">
        <f>ROUND(BM67,0)</f>
        <v>0</v>
      </c>
      <c r="K796" s="271">
        <f>ROUND(BM68,0)</f>
        <v>0</v>
      </c>
      <c r="L796" s="271">
        <f>ROUND(BM69,0)</f>
        <v>1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022*2017*8610*A</v>
      </c>
      <c r="B797" s="271"/>
      <c r="C797" s="273">
        <f>ROUND(BN60,2)</f>
        <v>0</v>
      </c>
      <c r="D797" s="271">
        <f>ROUND(BN61,0)</f>
        <v>0</v>
      </c>
      <c r="E797" s="271">
        <f>ROUND(BN62,0)</f>
        <v>0</v>
      </c>
      <c r="F797" s="271">
        <f>ROUND(BN63,0)</f>
        <v>7523</v>
      </c>
      <c r="G797" s="271">
        <f>ROUND(BN64,0)</f>
        <v>21</v>
      </c>
      <c r="H797" s="271">
        <f>ROUND(BN65,0)</f>
        <v>1034</v>
      </c>
      <c r="I797" s="271">
        <f>ROUND(BN66,0)</f>
        <v>63</v>
      </c>
      <c r="J797" s="271">
        <f>ROUND(BN67,0)</f>
        <v>0</v>
      </c>
      <c r="K797" s="271">
        <f>ROUND(BN68,0)</f>
        <v>0</v>
      </c>
      <c r="L797" s="271">
        <f>ROUND(BN69,0)</f>
        <v>42793</v>
      </c>
      <c r="M797" s="271">
        <f>ROUND(BN70,0)</f>
        <v>-42</v>
      </c>
      <c r="N797" s="271"/>
      <c r="O797" s="271"/>
      <c r="P797" s="271">
        <f>IF(BN76&gt;0,ROUND(BN76,0),0)</f>
        <v>35783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022*2017*8620*A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022*2017*8630*A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022*2017*8640*A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022*2017*8650*A</v>
      </c>
      <c r="B801" s="271"/>
      <c r="C801" s="273">
        <f>ROUND(BR60,2)</f>
        <v>0</v>
      </c>
      <c r="D801" s="271">
        <f>ROUND(BR61,0)</f>
        <v>0</v>
      </c>
      <c r="E801" s="271">
        <f>ROUND(BR62,0)</f>
        <v>0</v>
      </c>
      <c r="F801" s="271">
        <f>ROUND(BR63,0)</f>
        <v>0</v>
      </c>
      <c r="G801" s="271">
        <f>ROUND(BR64,0)</f>
        <v>0</v>
      </c>
      <c r="H801" s="271">
        <f>ROUND(BR65,0)</f>
        <v>0</v>
      </c>
      <c r="I801" s="271">
        <f>ROUND(BR66,0)</f>
        <v>0</v>
      </c>
      <c r="J801" s="271">
        <f>ROUND(BR67,0)</f>
        <v>0</v>
      </c>
      <c r="K801" s="271">
        <f>ROUND(BR68,0)</f>
        <v>0</v>
      </c>
      <c r="L801" s="271">
        <f>ROUND(BR69,0)</f>
        <v>0</v>
      </c>
      <c r="M801" s="271">
        <f>ROUND(BR70,0)</f>
        <v>0</v>
      </c>
      <c r="N801" s="271"/>
      <c r="O801" s="271"/>
      <c r="P801" s="271">
        <f>IF(BR76&gt;0,ROUND(BR76,0),0)</f>
        <v>2111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022*2017*8660*A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022*2017*8670*A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1691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022*2017*8680*A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022*2017*8690*A</v>
      </c>
      <c r="B805" s="271"/>
      <c r="C805" s="273">
        <f>ROUND(BV60,2)</f>
        <v>19.13</v>
      </c>
      <c r="D805" s="271">
        <f>ROUND(BV61,0)</f>
        <v>876832</v>
      </c>
      <c r="E805" s="271">
        <f>ROUND(BV62,0)</f>
        <v>332833</v>
      </c>
      <c r="F805" s="271">
        <f>ROUND(BV63,0)</f>
        <v>12992</v>
      </c>
      <c r="G805" s="271">
        <f>ROUND(BV64,0)</f>
        <v>12329</v>
      </c>
      <c r="H805" s="271">
        <f>ROUND(BV65,0)</f>
        <v>0</v>
      </c>
      <c r="I805" s="271">
        <f>ROUND(BV66,0)</f>
        <v>5320</v>
      </c>
      <c r="J805" s="271">
        <f>ROUND(BV67,0)</f>
        <v>0</v>
      </c>
      <c r="K805" s="271">
        <f>ROUND(BV68,0)</f>
        <v>-112</v>
      </c>
      <c r="L805" s="271">
        <f>ROUND(BV69,0)</f>
        <v>607804</v>
      </c>
      <c r="M805" s="271">
        <f>ROUND(BV70,0)</f>
        <v>0</v>
      </c>
      <c r="N805" s="271"/>
      <c r="O805" s="271"/>
      <c r="P805" s="271">
        <f>IF(BV76&gt;0,ROUND(BV76,0),0)</f>
        <v>4177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022*2017*8700*A</v>
      </c>
      <c r="B806" s="271"/>
      <c r="C806" s="273">
        <f>ROUND(BW60,2)</f>
        <v>1.77</v>
      </c>
      <c r="D806" s="271">
        <f>ROUND(BW61,0)</f>
        <v>94504</v>
      </c>
      <c r="E806" s="271">
        <f>ROUND(BW62,0)</f>
        <v>35872</v>
      </c>
      <c r="F806" s="271">
        <f>ROUND(BW63,0)</f>
        <v>0</v>
      </c>
      <c r="G806" s="271">
        <f>ROUND(BW64,0)</f>
        <v>6453</v>
      </c>
      <c r="H806" s="271">
        <f>ROUND(BW65,0)</f>
        <v>0</v>
      </c>
      <c r="I806" s="271">
        <f>ROUND(BW66,0)</f>
        <v>5860</v>
      </c>
      <c r="J806" s="271">
        <f>ROUND(BW67,0)</f>
        <v>0</v>
      </c>
      <c r="K806" s="271">
        <f>ROUND(BW68,0)</f>
        <v>0</v>
      </c>
      <c r="L806" s="271">
        <f>ROUND(BW69,0)</f>
        <v>66664</v>
      </c>
      <c r="M806" s="271">
        <f>ROUND(BW70,0)</f>
        <v>9400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022*2017*8710*A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022*2017*8720*A</v>
      </c>
      <c r="B808" s="271"/>
      <c r="C808" s="273">
        <f>ROUND(BY60,2)</f>
        <v>6.31</v>
      </c>
      <c r="D808" s="271">
        <f>ROUND(BY61,0)</f>
        <v>666277</v>
      </c>
      <c r="E808" s="271">
        <f>ROUND(BY62,0)</f>
        <v>252909</v>
      </c>
      <c r="F808" s="271">
        <f>ROUND(BY63,0)</f>
        <v>0</v>
      </c>
      <c r="G808" s="271">
        <f>ROUND(BY64,0)</f>
        <v>1634</v>
      </c>
      <c r="H808" s="271">
        <f>ROUND(BY65,0)</f>
        <v>716</v>
      </c>
      <c r="I808" s="271">
        <f>ROUND(BY66,0)</f>
        <v>0</v>
      </c>
      <c r="J808" s="271">
        <f>ROUND(BY67,0)</f>
        <v>0</v>
      </c>
      <c r="K808" s="271">
        <f>ROUND(BY68,0)</f>
        <v>0</v>
      </c>
      <c r="L808" s="271">
        <f>ROUND(BY69,0)</f>
        <v>97218</v>
      </c>
      <c r="M808" s="271">
        <f>ROUND(BY70,0)</f>
        <v>0</v>
      </c>
      <c r="N808" s="271"/>
      <c r="O808" s="271"/>
      <c r="P808" s="271">
        <f>IF(BY76&gt;0,ROUND(BY76,0),0)</f>
        <v>458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022*2017*8730*A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022*2017*8740*A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0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022*2017*8770*A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022*2017*8790*A</v>
      </c>
      <c r="B812" s="271"/>
      <c r="C812" s="273">
        <f>ROUND(CC60,2)</f>
        <v>0.01</v>
      </c>
      <c r="D812" s="271">
        <f>ROUND(CC61,0)</f>
        <v>170174</v>
      </c>
      <c r="E812" s="271">
        <f>ROUND(CC62,0)</f>
        <v>64596</v>
      </c>
      <c r="F812" s="271">
        <f>ROUND(CC63,0)</f>
        <v>92617</v>
      </c>
      <c r="G812" s="271">
        <f>ROUND(CC64,0)</f>
        <v>112829</v>
      </c>
      <c r="H812" s="271">
        <f>ROUND(CC65,0)</f>
        <v>16150</v>
      </c>
      <c r="I812" s="271">
        <f>ROUND(CC66,0)</f>
        <v>546</v>
      </c>
      <c r="J812" s="271">
        <f>ROUND(CC67,0)</f>
        <v>6941</v>
      </c>
      <c r="K812" s="271">
        <f>ROUND(CC68,0)</f>
        <v>0</v>
      </c>
      <c r="L812" s="271">
        <f>ROUND(CC69,0)</f>
        <v>779909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022*2017*9000*A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171482</v>
      </c>
      <c r="V813" s="272">
        <f>ROUND(CD70,0)</f>
        <v>655794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446.56999999999988</v>
      </c>
      <c r="D815" s="272">
        <f t="shared" si="22"/>
        <v>34624097</v>
      </c>
      <c r="E815" s="272">
        <f t="shared" si="22"/>
        <v>13142829</v>
      </c>
      <c r="F815" s="272">
        <f t="shared" si="22"/>
        <v>6885714</v>
      </c>
      <c r="G815" s="272">
        <f t="shared" si="22"/>
        <v>16824055</v>
      </c>
      <c r="H815" s="272">
        <f t="shared" si="22"/>
        <v>781980</v>
      </c>
      <c r="I815" s="272">
        <f t="shared" si="22"/>
        <v>6685861</v>
      </c>
      <c r="J815" s="272">
        <f t="shared" si="22"/>
        <v>2383718</v>
      </c>
      <c r="K815" s="272">
        <f t="shared" si="22"/>
        <v>2090007</v>
      </c>
      <c r="L815" s="272">
        <f>SUM(L734:L813)+SUM(U734:U813)</f>
        <v>20261201</v>
      </c>
      <c r="M815" s="272">
        <f>SUM(M734:M813)+SUM(V734:V813)</f>
        <v>5017345</v>
      </c>
      <c r="N815" s="272">
        <f t="shared" ref="N815:Y815" si="23">SUM(N734:N813)</f>
        <v>276286793</v>
      </c>
      <c r="O815" s="272">
        <f t="shared" si="23"/>
        <v>114139093</v>
      </c>
      <c r="P815" s="272">
        <f t="shared" si="23"/>
        <v>159228</v>
      </c>
      <c r="Q815" s="272">
        <f t="shared" si="23"/>
        <v>34133</v>
      </c>
      <c r="R815" s="272">
        <f t="shared" si="23"/>
        <v>38483</v>
      </c>
      <c r="S815" s="272">
        <f t="shared" si="23"/>
        <v>346018</v>
      </c>
      <c r="T815" s="276">
        <f t="shared" si="23"/>
        <v>90.27</v>
      </c>
      <c r="U815" s="272">
        <f t="shared" si="23"/>
        <v>171482</v>
      </c>
      <c r="V815" s="272">
        <f t="shared" si="23"/>
        <v>655794</v>
      </c>
      <c r="W815" s="272">
        <f t="shared" si="23"/>
        <v>0</v>
      </c>
      <c r="X815" s="272">
        <f t="shared" si="23"/>
        <v>0</v>
      </c>
      <c r="Y815" s="272">
        <f t="shared" si="23"/>
        <v>12807986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446.57242788461537</v>
      </c>
      <c r="D816" s="272">
        <f>CE61</f>
        <v>34624096.680000007</v>
      </c>
      <c r="E816" s="272">
        <f>CE62</f>
        <v>13142829</v>
      </c>
      <c r="F816" s="272">
        <f>CE63</f>
        <v>6885713.5899999999</v>
      </c>
      <c r="G816" s="272">
        <f>CE64</f>
        <v>16824053.880000006</v>
      </c>
      <c r="H816" s="275">
        <f>CE65</f>
        <v>781980.05999999994</v>
      </c>
      <c r="I816" s="275">
        <f>CE66</f>
        <v>6685860.4399999985</v>
      </c>
      <c r="J816" s="275">
        <f>CE67</f>
        <v>2383718</v>
      </c>
      <c r="K816" s="275">
        <f>CE68</f>
        <v>2090006.7499999998</v>
      </c>
      <c r="L816" s="275">
        <f>CE69</f>
        <v>20261200.860000003</v>
      </c>
      <c r="M816" s="275">
        <f>CE70</f>
        <v>5017341.9399999995</v>
      </c>
      <c r="N816" s="272">
        <f>CE75</f>
        <v>276286792.88000005</v>
      </c>
      <c r="O816" s="272">
        <f>CE73</f>
        <v>114139091.55000003</v>
      </c>
      <c r="P816" s="272">
        <f>CE76</f>
        <v>159228</v>
      </c>
      <c r="Q816" s="272">
        <f>CE77</f>
        <v>34133</v>
      </c>
      <c r="R816" s="272">
        <f>CE78</f>
        <v>38482.5</v>
      </c>
      <c r="S816" s="272">
        <f>CE79</f>
        <v>346018</v>
      </c>
      <c r="T816" s="276">
        <f>CE80</f>
        <v>90.27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12807985.890000001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34624097</v>
      </c>
      <c r="E817" s="180">
        <f>C379</f>
        <v>13142829</v>
      </c>
      <c r="F817" s="180">
        <f>C380</f>
        <v>6885714</v>
      </c>
      <c r="G817" s="237">
        <f>C381</f>
        <v>16824054</v>
      </c>
      <c r="H817" s="237">
        <f>C382</f>
        <v>781980</v>
      </c>
      <c r="I817" s="237">
        <f>C383</f>
        <v>6685860</v>
      </c>
      <c r="J817" s="237">
        <f>C384</f>
        <v>2383721.14</v>
      </c>
      <c r="K817" s="237">
        <f>C385</f>
        <v>2090007</v>
      </c>
      <c r="L817" s="237">
        <f>C386+C387+C388+C389</f>
        <v>21273964</v>
      </c>
      <c r="M817" s="237">
        <f>C370</f>
        <v>5017342</v>
      </c>
      <c r="N817" s="180">
        <f>D361</f>
        <v>276286793</v>
      </c>
      <c r="O817" s="180">
        <f>C359</f>
        <v>114139092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Lourdes Medical Center Year End Report</dc:title>
  <dc:subject>2018 Lourdes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2019-05-01T20:37:41Z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