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-28920" yWindow="-120" windowWidth="29040" windowHeight="15840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data!$DR$823:$DR$868</definedName>
    <definedName name="Costcenter" localSheetId="9">'Prior Year'!$A$732:$W$813</definedName>
    <definedName name="Costcenter">data!#REF!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data!#REF!</definedName>
    <definedName name="Hospital" localSheetId="9">'Prior Year'!$A$724:$BR$726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3" i="1" l="1"/>
  <c r="O59" i="1"/>
  <c r="BK60" i="1" l="1"/>
  <c r="C252" i="1" l="1"/>
  <c r="D260" i="1" l="1"/>
  <c r="C378" i="1" l="1"/>
  <c r="CE69" i="1"/>
  <c r="AO80" i="1" l="1"/>
  <c r="L80" i="1"/>
  <c r="E80" i="1"/>
  <c r="C168" i="1" l="1"/>
  <c r="O817" i="11" l="1"/>
  <c r="M817" i="11"/>
  <c r="L817" i="11"/>
  <c r="K817" i="11"/>
  <c r="J817" i="11"/>
  <c r="I817" i="11"/>
  <c r="H817" i="11"/>
  <c r="G817" i="11"/>
  <c r="F817" i="11"/>
  <c r="E817" i="11"/>
  <c r="D817" i="11"/>
  <c r="X813" i="11"/>
  <c r="X815" i="11" s="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E550" i="11"/>
  <c r="E546" i="11"/>
  <c r="H545" i="11"/>
  <c r="F545" i="11"/>
  <c r="E545" i="11"/>
  <c r="E544" i="11"/>
  <c r="F544" i="11"/>
  <c r="H540" i="11"/>
  <c r="E540" i="11"/>
  <c r="F540" i="11"/>
  <c r="F539" i="11"/>
  <c r="E539" i="11"/>
  <c r="H539" i="11"/>
  <c r="H538" i="11"/>
  <c r="F538" i="11"/>
  <c r="E538" i="11"/>
  <c r="E537" i="11"/>
  <c r="H536" i="11"/>
  <c r="F536" i="11"/>
  <c r="E536" i="11"/>
  <c r="H535" i="11"/>
  <c r="E535" i="11"/>
  <c r="F535" i="11"/>
  <c r="E534" i="11"/>
  <c r="H533" i="11"/>
  <c r="F533" i="11"/>
  <c r="E533" i="11"/>
  <c r="H532" i="11"/>
  <c r="E532" i="11"/>
  <c r="F532" i="11"/>
  <c r="F531" i="11"/>
  <c r="E531" i="11"/>
  <c r="H531" i="11"/>
  <c r="H530" i="11"/>
  <c r="E530" i="11"/>
  <c r="F530" i="11"/>
  <c r="E529" i="11"/>
  <c r="H528" i="11"/>
  <c r="F528" i="11"/>
  <c r="E528" i="11"/>
  <c r="H527" i="11"/>
  <c r="E527" i="11"/>
  <c r="F527" i="11"/>
  <c r="F526" i="11"/>
  <c r="E526" i="11"/>
  <c r="H525" i="11"/>
  <c r="F525" i="11"/>
  <c r="E525" i="11"/>
  <c r="E524" i="11"/>
  <c r="F523" i="11"/>
  <c r="E523" i="11"/>
  <c r="H523" i="11"/>
  <c r="E522" i="11"/>
  <c r="F522" i="11"/>
  <c r="F521" i="11"/>
  <c r="E520" i="11"/>
  <c r="H520" i="11"/>
  <c r="H519" i="11"/>
  <c r="F519" i="11"/>
  <c r="E519" i="11"/>
  <c r="E518" i="11"/>
  <c r="E517" i="11"/>
  <c r="F517" i="11"/>
  <c r="F516" i="11"/>
  <c r="E516" i="11"/>
  <c r="E515" i="11"/>
  <c r="F514" i="11"/>
  <c r="E514" i="11"/>
  <c r="F513" i="11"/>
  <c r="F512" i="11"/>
  <c r="E511" i="11"/>
  <c r="H510" i="11"/>
  <c r="F510" i="11"/>
  <c r="E510" i="11"/>
  <c r="E509" i="11"/>
  <c r="F509" i="11"/>
  <c r="E508" i="11"/>
  <c r="F508" i="11"/>
  <c r="H507" i="11"/>
  <c r="F507" i="11"/>
  <c r="E507" i="11"/>
  <c r="H506" i="11"/>
  <c r="E506" i="11"/>
  <c r="F506" i="11"/>
  <c r="E505" i="11"/>
  <c r="F505" i="11"/>
  <c r="H504" i="11"/>
  <c r="F504" i="11"/>
  <c r="E504" i="11"/>
  <c r="E503" i="11"/>
  <c r="H502" i="11"/>
  <c r="F502" i="11"/>
  <c r="E502" i="11"/>
  <c r="H501" i="11"/>
  <c r="E501" i="11"/>
  <c r="F501" i="11"/>
  <c r="E500" i="11"/>
  <c r="H500" i="11"/>
  <c r="H499" i="11"/>
  <c r="F499" i="11"/>
  <c r="E499" i="11"/>
  <c r="E498" i="11"/>
  <c r="F497" i="11"/>
  <c r="E497" i="11"/>
  <c r="H497" i="11"/>
  <c r="H496" i="11"/>
  <c r="E496" i="11"/>
  <c r="F496" i="11"/>
  <c r="G493" i="11"/>
  <c r="E493" i="11"/>
  <c r="C493" i="11"/>
  <c r="A493" i="11"/>
  <c r="B478" i="11"/>
  <c r="B475" i="11"/>
  <c r="B474" i="11"/>
  <c r="B473" i="11"/>
  <c r="B472" i="11"/>
  <c r="B471" i="11"/>
  <c r="B470" i="11"/>
  <c r="B469" i="11"/>
  <c r="B468" i="11"/>
  <c r="B464" i="11"/>
  <c r="B463" i="11"/>
  <c r="C459" i="11"/>
  <c r="B459" i="11"/>
  <c r="B458" i="11"/>
  <c r="B455" i="11"/>
  <c r="B454" i="11"/>
  <c r="B453" i="11"/>
  <c r="C447" i="11"/>
  <c r="C446" i="11"/>
  <c r="C445" i="11"/>
  <c r="C444" i="11"/>
  <c r="C439" i="11"/>
  <c r="B439" i="11"/>
  <c r="C438" i="11"/>
  <c r="B438" i="11"/>
  <c r="B437" i="11"/>
  <c r="B436" i="11"/>
  <c r="B435" i="11"/>
  <c r="B434" i="11"/>
  <c r="D433" i="11"/>
  <c r="B433" i="11"/>
  <c r="B432" i="11"/>
  <c r="B431" i="11"/>
  <c r="B430" i="11"/>
  <c r="B429" i="11"/>
  <c r="B428" i="11"/>
  <c r="B427" i="11"/>
  <c r="D424" i="11"/>
  <c r="B424" i="11"/>
  <c r="B423" i="11"/>
  <c r="D421" i="11"/>
  <c r="B421" i="11"/>
  <c r="B420" i="11"/>
  <c r="D418" i="11"/>
  <c r="B418" i="11"/>
  <c r="B417" i="11"/>
  <c r="D415" i="11"/>
  <c r="B415" i="11"/>
  <c r="B414" i="11"/>
  <c r="A412" i="11"/>
  <c r="D390" i="11"/>
  <c r="B441" i="11" s="1"/>
  <c r="D372" i="11"/>
  <c r="D367" i="11"/>
  <c r="C448" i="11" s="1"/>
  <c r="D361" i="11"/>
  <c r="N817" i="11" s="1"/>
  <c r="D329" i="11"/>
  <c r="D328" i="11"/>
  <c r="D319" i="11"/>
  <c r="D314" i="11"/>
  <c r="D290" i="11"/>
  <c r="D283" i="11"/>
  <c r="D275" i="11"/>
  <c r="B476" i="11" s="1"/>
  <c r="D265" i="11"/>
  <c r="D260" i="11"/>
  <c r="D240" i="11"/>
  <c r="B447" i="11" s="1"/>
  <c r="D236" i="11"/>
  <c r="B446" i="11" s="1"/>
  <c r="D229" i="11"/>
  <c r="B445" i="11" s="1"/>
  <c r="D221" i="11"/>
  <c r="CD722" i="11" s="1"/>
  <c r="D217" i="11"/>
  <c r="C217" i="11"/>
  <c r="B217" i="11"/>
  <c r="E216" i="11"/>
  <c r="E215" i="11"/>
  <c r="E214" i="11"/>
  <c r="E213" i="11"/>
  <c r="E212" i="11"/>
  <c r="E211" i="11"/>
  <c r="E210" i="11"/>
  <c r="E209" i="11"/>
  <c r="D204" i="11"/>
  <c r="C204" i="11"/>
  <c r="B204" i="11"/>
  <c r="E203" i="11"/>
  <c r="C475" i="11" s="1"/>
  <c r="E202" i="11"/>
  <c r="C474" i="11" s="1"/>
  <c r="E201" i="11"/>
  <c r="E200" i="11"/>
  <c r="E199" i="11"/>
  <c r="C472" i="11" s="1"/>
  <c r="E198" i="11"/>
  <c r="C471" i="11" s="1"/>
  <c r="E197" i="11"/>
  <c r="C470" i="11" s="1"/>
  <c r="E196" i="11"/>
  <c r="E195" i="11"/>
  <c r="C468" i="11" s="1"/>
  <c r="D190" i="11"/>
  <c r="D437" i="11" s="1"/>
  <c r="D186" i="11"/>
  <c r="D436" i="11" s="1"/>
  <c r="D181" i="11"/>
  <c r="D177" i="11"/>
  <c r="D434" i="11" s="1"/>
  <c r="D173" i="11"/>
  <c r="D428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C417" i="11" s="1"/>
  <c r="E142" i="11"/>
  <c r="E141" i="11"/>
  <c r="E140" i="11"/>
  <c r="E139" i="11"/>
  <c r="C415" i="11" s="1"/>
  <c r="E138" i="11"/>
  <c r="C414" i="11" s="1"/>
  <c r="E127" i="11"/>
  <c r="CE80" i="11"/>
  <c r="CF79" i="11"/>
  <c r="CE79" i="11"/>
  <c r="CE78" i="11"/>
  <c r="R816" i="11" s="1"/>
  <c r="CE77" i="11"/>
  <c r="CE76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N734" i="11" s="1"/>
  <c r="CE74" i="11"/>
  <c r="C464" i="11" s="1"/>
  <c r="CE73" i="11"/>
  <c r="CD71" i="11"/>
  <c r="C575" i="11" s="1"/>
  <c r="CE70" i="11"/>
  <c r="CE69" i="11"/>
  <c r="L816" i="11" s="1"/>
  <c r="CE68" i="11"/>
  <c r="K816" i="11" s="1"/>
  <c r="CE66" i="11"/>
  <c r="CE65" i="11"/>
  <c r="H816" i="11" s="1"/>
  <c r="CE64" i="11"/>
  <c r="G816" i="11" s="1"/>
  <c r="CE63" i="11"/>
  <c r="CE61" i="11"/>
  <c r="D816" i="11" s="1"/>
  <c r="CE60" i="11"/>
  <c r="B53" i="11"/>
  <c r="CE51" i="11"/>
  <c r="B49" i="11"/>
  <c r="CE47" i="11"/>
  <c r="D463" i="11" l="1"/>
  <c r="C473" i="11"/>
  <c r="W48" i="11"/>
  <c r="W62" i="11" s="1"/>
  <c r="E754" i="11" s="1"/>
  <c r="AU48" i="11"/>
  <c r="AU62" i="11" s="1"/>
  <c r="E778" i="11" s="1"/>
  <c r="X48" i="11"/>
  <c r="X62" i="11" s="1"/>
  <c r="AN48" i="11"/>
  <c r="AN62" i="11" s="1"/>
  <c r="BC48" i="11"/>
  <c r="BC62" i="11" s="1"/>
  <c r="E786" i="11" s="1"/>
  <c r="D330" i="11"/>
  <c r="D339" i="11" s="1"/>
  <c r="C482" i="11" s="1"/>
  <c r="BD48" i="11"/>
  <c r="BD62" i="11" s="1"/>
  <c r="BK48" i="11"/>
  <c r="BK62" i="11" s="1"/>
  <c r="E794" i="11" s="1"/>
  <c r="AV48" i="11"/>
  <c r="AV62" i="11" s="1"/>
  <c r="E779" i="11" s="1"/>
  <c r="BL48" i="11"/>
  <c r="BL62" i="11" s="1"/>
  <c r="BS48" i="11"/>
  <c r="BS62" i="11" s="1"/>
  <c r="E802" i="11" s="1"/>
  <c r="AF48" i="11"/>
  <c r="AF62" i="11" s="1"/>
  <c r="G48" i="11"/>
  <c r="G62" i="11" s="1"/>
  <c r="BT48" i="11"/>
  <c r="BT62" i="11" s="1"/>
  <c r="E803" i="11" s="1"/>
  <c r="AM48" i="11"/>
  <c r="AM62" i="11" s="1"/>
  <c r="E770" i="11" s="1"/>
  <c r="H48" i="11"/>
  <c r="H62" i="11" s="1"/>
  <c r="O48" i="11"/>
  <c r="O62" i="11" s="1"/>
  <c r="E746" i="11" s="1"/>
  <c r="P48" i="11"/>
  <c r="P62" i="11" s="1"/>
  <c r="E747" i="11" s="1"/>
  <c r="CA48" i="11"/>
  <c r="CA62" i="11" s="1"/>
  <c r="E810" i="11" s="1"/>
  <c r="CB48" i="11"/>
  <c r="CB62" i="11" s="1"/>
  <c r="AE48" i="11"/>
  <c r="AE62" i="11" s="1"/>
  <c r="E762" i="11" s="1"/>
  <c r="D277" i="11"/>
  <c r="D292" i="11" s="1"/>
  <c r="D341" i="11" s="1"/>
  <c r="C481" i="11" s="1"/>
  <c r="D815" i="11"/>
  <c r="F815" i="11"/>
  <c r="G815" i="11"/>
  <c r="H815" i="11"/>
  <c r="C434" i="11"/>
  <c r="CF76" i="11"/>
  <c r="E52" i="11" s="1"/>
  <c r="E67" i="11" s="1"/>
  <c r="J736" i="11" s="1"/>
  <c r="L815" i="11"/>
  <c r="D52" i="11"/>
  <c r="D67" i="11" s="1"/>
  <c r="J735" i="11" s="1"/>
  <c r="O815" i="11"/>
  <c r="F612" i="11"/>
  <c r="B440" i="11"/>
  <c r="Q815" i="11"/>
  <c r="C427" i="11"/>
  <c r="B465" i="11"/>
  <c r="R815" i="11"/>
  <c r="E787" i="11"/>
  <c r="E763" i="11"/>
  <c r="E795" i="11"/>
  <c r="E755" i="11"/>
  <c r="E738" i="11"/>
  <c r="E739" i="11"/>
  <c r="E771" i="11"/>
  <c r="E811" i="11"/>
  <c r="F503" i="11"/>
  <c r="Q48" i="11"/>
  <c r="Q62" i="11" s="1"/>
  <c r="BM48" i="11"/>
  <c r="BM62" i="11" s="1"/>
  <c r="Z48" i="11"/>
  <c r="Z62" i="11" s="1"/>
  <c r="H515" i="11"/>
  <c r="F515" i="11"/>
  <c r="C48" i="11"/>
  <c r="K48" i="11"/>
  <c r="K62" i="11" s="1"/>
  <c r="S48" i="11"/>
  <c r="S62" i="11" s="1"/>
  <c r="AA48" i="11"/>
  <c r="AA62" i="11" s="1"/>
  <c r="AI48" i="11"/>
  <c r="AI62" i="11" s="1"/>
  <c r="AQ48" i="11"/>
  <c r="AQ62" i="11" s="1"/>
  <c r="AY48" i="11"/>
  <c r="AY62" i="11" s="1"/>
  <c r="BG48" i="11"/>
  <c r="BG62" i="11" s="1"/>
  <c r="BO48" i="11"/>
  <c r="BO62" i="11" s="1"/>
  <c r="BW48" i="11"/>
  <c r="BW62" i="11" s="1"/>
  <c r="E204" i="11"/>
  <c r="C476" i="11" s="1"/>
  <c r="C469" i="11"/>
  <c r="F500" i="11"/>
  <c r="M816" i="11"/>
  <c r="C458" i="11"/>
  <c r="Q816" i="11"/>
  <c r="G612" i="11"/>
  <c r="CF77" i="11"/>
  <c r="I48" i="11"/>
  <c r="I62" i="11" s="1"/>
  <c r="AO48" i="11"/>
  <c r="AO62" i="11" s="1"/>
  <c r="AH48" i="11"/>
  <c r="AH62" i="11" s="1"/>
  <c r="BF48" i="11"/>
  <c r="BF62" i="11" s="1"/>
  <c r="D48" i="11"/>
  <c r="D62" i="11" s="1"/>
  <c r="L48" i="11"/>
  <c r="L62" i="11" s="1"/>
  <c r="T48" i="11"/>
  <c r="T62" i="11" s="1"/>
  <c r="AB48" i="11"/>
  <c r="AB62" i="11" s="1"/>
  <c r="AJ48" i="11"/>
  <c r="AJ62" i="11" s="1"/>
  <c r="AR48" i="11"/>
  <c r="AR62" i="11" s="1"/>
  <c r="AZ48" i="11"/>
  <c r="AZ62" i="11" s="1"/>
  <c r="BH48" i="11"/>
  <c r="BH62" i="11" s="1"/>
  <c r="BP48" i="11"/>
  <c r="BP62" i="11" s="1"/>
  <c r="BX48" i="11"/>
  <c r="BX62" i="11" s="1"/>
  <c r="T816" i="11"/>
  <c r="L612" i="11"/>
  <c r="C440" i="11"/>
  <c r="Y48" i="11"/>
  <c r="Y62" i="11" s="1"/>
  <c r="BE48" i="11"/>
  <c r="BE62" i="11" s="1"/>
  <c r="J48" i="11"/>
  <c r="J62" i="11" s="1"/>
  <c r="M48" i="11"/>
  <c r="M62" i="11" s="1"/>
  <c r="AC48" i="11"/>
  <c r="AC62" i="11" s="1"/>
  <c r="AS48" i="11"/>
  <c r="AS62" i="11" s="1"/>
  <c r="BA48" i="11"/>
  <c r="BA62" i="11" s="1"/>
  <c r="BI48" i="11"/>
  <c r="BI62" i="11" s="1"/>
  <c r="BQ48" i="11"/>
  <c r="BQ62" i="11" s="1"/>
  <c r="BY48" i="11"/>
  <c r="BY62" i="11" s="1"/>
  <c r="O816" i="11"/>
  <c r="C463" i="11"/>
  <c r="CE75" i="11"/>
  <c r="D242" i="11"/>
  <c r="B448" i="11" s="1"/>
  <c r="AG48" i="11"/>
  <c r="AG62" i="11" s="1"/>
  <c r="BU48" i="11"/>
  <c r="BU62" i="11" s="1"/>
  <c r="I816" i="11"/>
  <c r="C432" i="11"/>
  <c r="R48" i="11"/>
  <c r="R62" i="11" s="1"/>
  <c r="AP48" i="11"/>
  <c r="AP62" i="11" s="1"/>
  <c r="AX48" i="11"/>
  <c r="AX62" i="11" s="1"/>
  <c r="BN48" i="11"/>
  <c r="BN62" i="11" s="1"/>
  <c r="BV48" i="11"/>
  <c r="BV62" i="11" s="1"/>
  <c r="D464" i="11"/>
  <c r="D465" i="11" s="1"/>
  <c r="I612" i="11"/>
  <c r="E48" i="11"/>
  <c r="E62" i="11" s="1"/>
  <c r="U48" i="11"/>
  <c r="U62" i="11" s="1"/>
  <c r="AK48" i="11"/>
  <c r="AK62" i="11" s="1"/>
  <c r="F48" i="11"/>
  <c r="F62" i="11" s="1"/>
  <c r="N48" i="11"/>
  <c r="N62" i="11" s="1"/>
  <c r="V48" i="11"/>
  <c r="V62" i="11" s="1"/>
  <c r="AD48" i="11"/>
  <c r="AD62" i="11" s="1"/>
  <c r="AL48" i="11"/>
  <c r="AL62" i="11" s="1"/>
  <c r="AT48" i="11"/>
  <c r="AT62" i="11" s="1"/>
  <c r="BB48" i="11"/>
  <c r="BB62" i="11" s="1"/>
  <c r="BJ48" i="11"/>
  <c r="BJ62" i="11" s="1"/>
  <c r="BR48" i="11"/>
  <c r="BR62" i="11" s="1"/>
  <c r="BZ48" i="11"/>
  <c r="BZ62" i="11" s="1"/>
  <c r="C816" i="11"/>
  <c r="BI730" i="11"/>
  <c r="H612" i="11"/>
  <c r="F816" i="11"/>
  <c r="C429" i="11"/>
  <c r="E217" i="11"/>
  <c r="C478" i="11" s="1"/>
  <c r="C431" i="11"/>
  <c r="B444" i="11"/>
  <c r="F498" i="11"/>
  <c r="F520" i="11"/>
  <c r="D435" i="11"/>
  <c r="D438" i="11"/>
  <c r="AW48" i="11"/>
  <c r="AW62" i="11" s="1"/>
  <c r="CC48" i="11"/>
  <c r="CC62" i="11" s="1"/>
  <c r="F511" i="11"/>
  <c r="F518" i="11"/>
  <c r="P816" i="11"/>
  <c r="D612" i="11"/>
  <c r="N815" i="11"/>
  <c r="F524" i="11"/>
  <c r="H537" i="11"/>
  <c r="F537" i="11"/>
  <c r="D368" i="11"/>
  <c r="D373" i="11" s="1"/>
  <c r="D391" i="11" s="1"/>
  <c r="D393" i="11" s="1"/>
  <c r="D396" i="11" s="1"/>
  <c r="F534" i="11"/>
  <c r="S816" i="11"/>
  <c r="J612" i="11"/>
  <c r="C430" i="11"/>
  <c r="F529" i="11"/>
  <c r="F546" i="11"/>
  <c r="F550" i="11"/>
  <c r="I815" i="11"/>
  <c r="S815" i="11"/>
  <c r="K815" i="11"/>
  <c r="T815" i="11"/>
  <c r="C815" i="11"/>
  <c r="M815" i="11"/>
  <c r="P815" i="11"/>
  <c r="AJ52" i="11" l="1"/>
  <c r="AJ67" i="11" s="1"/>
  <c r="J767" i="11" s="1"/>
  <c r="T52" i="11"/>
  <c r="T67" i="11" s="1"/>
  <c r="J751" i="11" s="1"/>
  <c r="BP52" i="11"/>
  <c r="BP67" i="11" s="1"/>
  <c r="J799" i="11" s="1"/>
  <c r="AZ52" i="11"/>
  <c r="AZ67" i="11" s="1"/>
  <c r="J783" i="11" s="1"/>
  <c r="BT52" i="11"/>
  <c r="BT67" i="11" s="1"/>
  <c r="BD52" i="11"/>
  <c r="BD67" i="11" s="1"/>
  <c r="AN52" i="11"/>
  <c r="AN67" i="11" s="1"/>
  <c r="X52" i="11"/>
  <c r="X67" i="11" s="1"/>
  <c r="H52" i="11"/>
  <c r="H67" i="11" s="1"/>
  <c r="CC52" i="11"/>
  <c r="CC67" i="11" s="1"/>
  <c r="J812" i="11" s="1"/>
  <c r="AV52" i="11"/>
  <c r="AV67" i="11" s="1"/>
  <c r="BK52" i="11"/>
  <c r="BK67" i="11" s="1"/>
  <c r="BZ52" i="11"/>
  <c r="BZ67" i="11" s="1"/>
  <c r="J809" i="11" s="1"/>
  <c r="BG52" i="11"/>
  <c r="BG67" i="11" s="1"/>
  <c r="J790" i="11" s="1"/>
  <c r="J52" i="11"/>
  <c r="J67" i="11" s="1"/>
  <c r="J741" i="11" s="1"/>
  <c r="BS52" i="11"/>
  <c r="BS67" i="11" s="1"/>
  <c r="BC52" i="11"/>
  <c r="BC67" i="11" s="1"/>
  <c r="AM52" i="11"/>
  <c r="AM67" i="11" s="1"/>
  <c r="W52" i="11"/>
  <c r="W67" i="11" s="1"/>
  <c r="G52" i="11"/>
  <c r="G67" i="11" s="1"/>
  <c r="R52" i="11"/>
  <c r="R67" i="11" s="1"/>
  <c r="J749" i="11" s="1"/>
  <c r="AW52" i="11"/>
  <c r="AW67" i="11" s="1"/>
  <c r="J780" i="11" s="1"/>
  <c r="AF52" i="11"/>
  <c r="AF67" i="11" s="1"/>
  <c r="AE52" i="11"/>
  <c r="AE67" i="11" s="1"/>
  <c r="BR52" i="11"/>
  <c r="BR67" i="11" s="1"/>
  <c r="J801" i="11" s="1"/>
  <c r="BB52" i="11"/>
  <c r="BB67" i="11" s="1"/>
  <c r="J785" i="11" s="1"/>
  <c r="AL52" i="11"/>
  <c r="AL67" i="11" s="1"/>
  <c r="J769" i="11" s="1"/>
  <c r="V52" i="11"/>
  <c r="V67" i="11" s="1"/>
  <c r="J753" i="11" s="1"/>
  <c r="F52" i="11"/>
  <c r="F67" i="11" s="1"/>
  <c r="J737" i="11" s="1"/>
  <c r="Q52" i="11"/>
  <c r="Q67" i="11" s="1"/>
  <c r="J748" i="11" s="1"/>
  <c r="CB52" i="11"/>
  <c r="CB67" i="11" s="1"/>
  <c r="BJ52" i="11"/>
  <c r="BJ67" i="11" s="1"/>
  <c r="J793" i="11" s="1"/>
  <c r="BV52" i="11"/>
  <c r="BV67" i="11" s="1"/>
  <c r="J805" i="11" s="1"/>
  <c r="BO52" i="11"/>
  <c r="BO67" i="11" s="1"/>
  <c r="J798" i="11" s="1"/>
  <c r="S52" i="11"/>
  <c r="S67" i="11" s="1"/>
  <c r="J750" i="11" s="1"/>
  <c r="BN52" i="11"/>
  <c r="BN67" i="11" s="1"/>
  <c r="J797" i="11" s="1"/>
  <c r="BM52" i="11"/>
  <c r="BM67" i="11" s="1"/>
  <c r="J796" i="11" s="1"/>
  <c r="AD52" i="11"/>
  <c r="AD67" i="11" s="1"/>
  <c r="J761" i="11" s="1"/>
  <c r="AI52" i="11"/>
  <c r="AI67" i="11" s="1"/>
  <c r="J766" i="11" s="1"/>
  <c r="AT52" i="11"/>
  <c r="AT67" i="11" s="1"/>
  <c r="J777" i="11" s="1"/>
  <c r="AY52" i="11"/>
  <c r="AY67" i="11" s="1"/>
  <c r="J782" i="11" s="1"/>
  <c r="C52" i="11"/>
  <c r="AX52" i="11"/>
  <c r="AX67" i="11" s="1"/>
  <c r="J781" i="11" s="1"/>
  <c r="CA52" i="11"/>
  <c r="CA67" i="11" s="1"/>
  <c r="BW52" i="11"/>
  <c r="BW67" i="11" s="1"/>
  <c r="J806" i="11" s="1"/>
  <c r="AH52" i="11"/>
  <c r="AH67" i="11" s="1"/>
  <c r="J765" i="11" s="1"/>
  <c r="BL52" i="11"/>
  <c r="BL67" i="11" s="1"/>
  <c r="AU52" i="11"/>
  <c r="AU67" i="11" s="1"/>
  <c r="N52" i="11"/>
  <c r="N67" i="11" s="1"/>
  <c r="J745" i="11" s="1"/>
  <c r="AP52" i="11"/>
  <c r="AP67" i="11" s="1"/>
  <c r="J773" i="11" s="1"/>
  <c r="AG52" i="11"/>
  <c r="AG67" i="11" s="1"/>
  <c r="J764" i="11" s="1"/>
  <c r="O52" i="11"/>
  <c r="O67" i="11" s="1"/>
  <c r="AQ52" i="11"/>
  <c r="AQ67" i="11" s="1"/>
  <c r="J774" i="11" s="1"/>
  <c r="Z52" i="11"/>
  <c r="Z67" i="11" s="1"/>
  <c r="J757" i="11" s="1"/>
  <c r="P52" i="11"/>
  <c r="P67" i="11" s="1"/>
  <c r="BF52" i="11"/>
  <c r="BF67" i="11" s="1"/>
  <c r="J789" i="11" s="1"/>
  <c r="K52" i="11"/>
  <c r="K67" i="11" s="1"/>
  <c r="J742" i="11" s="1"/>
  <c r="BY52" i="11"/>
  <c r="BY67" i="11" s="1"/>
  <c r="J808" i="11" s="1"/>
  <c r="BI52" i="11"/>
  <c r="BI67" i="11" s="1"/>
  <c r="J792" i="11" s="1"/>
  <c r="AS52" i="11"/>
  <c r="AS67" i="11" s="1"/>
  <c r="J776" i="11" s="1"/>
  <c r="AC52" i="11"/>
  <c r="AC67" i="11" s="1"/>
  <c r="J760" i="11" s="1"/>
  <c r="M52" i="11"/>
  <c r="M67" i="11" s="1"/>
  <c r="J744" i="11" s="1"/>
  <c r="BX52" i="11"/>
  <c r="BX67" i="11" s="1"/>
  <c r="J807" i="11" s="1"/>
  <c r="BH52" i="11"/>
  <c r="BH67" i="11" s="1"/>
  <c r="J791" i="11" s="1"/>
  <c r="AR52" i="11"/>
  <c r="AR67" i="11" s="1"/>
  <c r="J775" i="11" s="1"/>
  <c r="AB52" i="11"/>
  <c r="AB67" i="11" s="1"/>
  <c r="J759" i="11" s="1"/>
  <c r="L52" i="11"/>
  <c r="L67" i="11" s="1"/>
  <c r="J743" i="11" s="1"/>
  <c r="AA52" i="11"/>
  <c r="AA67" i="11" s="1"/>
  <c r="J758" i="11" s="1"/>
  <c r="BU52" i="11"/>
  <c r="BU67" i="11" s="1"/>
  <c r="J804" i="11" s="1"/>
  <c r="BE52" i="11"/>
  <c r="BE67" i="11" s="1"/>
  <c r="J788" i="11" s="1"/>
  <c r="AO52" i="11"/>
  <c r="AO67" i="11" s="1"/>
  <c r="J772" i="11" s="1"/>
  <c r="Y52" i="11"/>
  <c r="Y67" i="11" s="1"/>
  <c r="J756" i="11" s="1"/>
  <c r="I52" i="11"/>
  <c r="I67" i="11" s="1"/>
  <c r="J740" i="11" s="1"/>
  <c r="BA52" i="11"/>
  <c r="BA67" i="11" s="1"/>
  <c r="J784" i="11" s="1"/>
  <c r="AK52" i="11"/>
  <c r="AK67" i="11" s="1"/>
  <c r="J768" i="11" s="1"/>
  <c r="U52" i="11"/>
  <c r="U67" i="11" s="1"/>
  <c r="J752" i="11" s="1"/>
  <c r="BQ52" i="11"/>
  <c r="BQ67" i="11" s="1"/>
  <c r="J800" i="11" s="1"/>
  <c r="E812" i="11"/>
  <c r="CC71" i="11"/>
  <c r="E809" i="11"/>
  <c r="E745" i="11"/>
  <c r="E805" i="11"/>
  <c r="E764" i="11"/>
  <c r="E800" i="11"/>
  <c r="E756" i="11"/>
  <c r="E807" i="11"/>
  <c r="E743" i="11"/>
  <c r="E798" i="11"/>
  <c r="C62" i="11"/>
  <c r="CE48" i="11"/>
  <c r="E748" i="11"/>
  <c r="E780" i="11"/>
  <c r="AW71" i="11"/>
  <c r="E801" i="11"/>
  <c r="BR71" i="11"/>
  <c r="E737" i="11"/>
  <c r="E797" i="11"/>
  <c r="E792" i="11"/>
  <c r="E799" i="11"/>
  <c r="BP71" i="11"/>
  <c r="E735" i="11"/>
  <c r="D71" i="11"/>
  <c r="E790" i="11"/>
  <c r="E793" i="11"/>
  <c r="E781" i="11"/>
  <c r="N816" i="11"/>
  <c r="K612" i="11"/>
  <c r="C465" i="11"/>
  <c r="E784" i="11"/>
  <c r="E791" i="11"/>
  <c r="E789" i="11"/>
  <c r="E782" i="11"/>
  <c r="E785" i="11"/>
  <c r="E768" i="11"/>
  <c r="E773" i="11"/>
  <c r="E776" i="11"/>
  <c r="E783" i="11"/>
  <c r="AZ71" i="11"/>
  <c r="E765" i="11"/>
  <c r="E774" i="11"/>
  <c r="AQ71" i="11"/>
  <c r="E777" i="11"/>
  <c r="AT71" i="11"/>
  <c r="E752" i="11"/>
  <c r="E749" i="11"/>
  <c r="R71" i="11"/>
  <c r="E760" i="11"/>
  <c r="E775" i="11"/>
  <c r="E772" i="11"/>
  <c r="E766" i="11"/>
  <c r="E769" i="11"/>
  <c r="E736" i="11"/>
  <c r="E71" i="11"/>
  <c r="E744" i="11"/>
  <c r="E767" i="11"/>
  <c r="AJ71" i="11"/>
  <c r="E740" i="11"/>
  <c r="I71" i="11"/>
  <c r="E758" i="11"/>
  <c r="E761" i="11"/>
  <c r="AD71" i="11"/>
  <c r="E741" i="11"/>
  <c r="E759" i="11"/>
  <c r="E750" i="11"/>
  <c r="E757" i="11"/>
  <c r="Z71" i="11"/>
  <c r="E753" i="11"/>
  <c r="E804" i="11"/>
  <c r="BU71" i="11"/>
  <c r="E808" i="11"/>
  <c r="E788" i="11"/>
  <c r="BE71" i="11"/>
  <c r="E751" i="11"/>
  <c r="T71" i="11"/>
  <c r="E806" i="11"/>
  <c r="E742" i="11"/>
  <c r="E796" i="11"/>
  <c r="BM71" i="11"/>
  <c r="BF71" i="11" l="1"/>
  <c r="F71" i="11"/>
  <c r="BZ71" i="11"/>
  <c r="C646" i="11" s="1"/>
  <c r="BY71" i="11"/>
  <c r="AI71" i="11"/>
  <c r="AL71" i="11"/>
  <c r="AX71" i="11"/>
  <c r="C616" i="11" s="1"/>
  <c r="AO71" i="11"/>
  <c r="C706" i="11" s="1"/>
  <c r="AK71" i="11"/>
  <c r="C530" i="11" s="1"/>
  <c r="G530" i="11" s="1"/>
  <c r="K71" i="11"/>
  <c r="C504" i="11" s="1"/>
  <c r="G504" i="11" s="1"/>
  <c r="BB71" i="11"/>
  <c r="C632" i="11" s="1"/>
  <c r="AY71" i="11"/>
  <c r="C625" i="11" s="1"/>
  <c r="BO71" i="11"/>
  <c r="C560" i="11" s="1"/>
  <c r="AA71" i="11"/>
  <c r="C692" i="11" s="1"/>
  <c r="BI71" i="11"/>
  <c r="C634" i="11" s="1"/>
  <c r="AB71" i="11"/>
  <c r="C693" i="11" s="1"/>
  <c r="V71" i="11"/>
  <c r="C687" i="11" s="1"/>
  <c r="Y71" i="11"/>
  <c r="C518" i="11" s="1"/>
  <c r="AP71" i="11"/>
  <c r="C707" i="11" s="1"/>
  <c r="U71" i="11"/>
  <c r="C686" i="11" s="1"/>
  <c r="BN71" i="11"/>
  <c r="C559" i="11" s="1"/>
  <c r="BA71" i="11"/>
  <c r="C546" i="11" s="1"/>
  <c r="J811" i="11"/>
  <c r="CB71" i="11"/>
  <c r="S71" i="11"/>
  <c r="C512" i="11" s="1"/>
  <c r="J746" i="11"/>
  <c r="O71" i="11"/>
  <c r="J738" i="11"/>
  <c r="G71" i="11"/>
  <c r="J754" i="11"/>
  <c r="W71" i="11"/>
  <c r="N71" i="11"/>
  <c r="C679" i="11" s="1"/>
  <c r="J770" i="11"/>
  <c r="AM71" i="11"/>
  <c r="J795" i="11"/>
  <c r="BL71" i="11"/>
  <c r="M71" i="11"/>
  <c r="C678" i="11" s="1"/>
  <c r="J779" i="11"/>
  <c r="AV71" i="11"/>
  <c r="J786" i="11"/>
  <c r="BC71" i="11"/>
  <c r="C67" i="11"/>
  <c r="C71" i="11" s="1"/>
  <c r="CE52" i="11"/>
  <c r="J71" i="11"/>
  <c r="C675" i="11" s="1"/>
  <c r="BG71" i="11"/>
  <c r="C618" i="11" s="1"/>
  <c r="BQ71" i="11"/>
  <c r="C623" i="11" s="1"/>
  <c r="J739" i="11"/>
  <c r="H71" i="11"/>
  <c r="BX71" i="11"/>
  <c r="C569" i="11" s="1"/>
  <c r="J794" i="11"/>
  <c r="BK71" i="11"/>
  <c r="AH71" i="11"/>
  <c r="C699" i="11" s="1"/>
  <c r="AC71" i="11"/>
  <c r="C694" i="11" s="1"/>
  <c r="J762" i="11"/>
  <c r="AE71" i="11"/>
  <c r="J755" i="11"/>
  <c r="X71" i="11"/>
  <c r="AG71" i="11"/>
  <c r="C526" i="11" s="1"/>
  <c r="J747" i="11"/>
  <c r="P71" i="11"/>
  <c r="J763" i="11"/>
  <c r="AF71" i="11"/>
  <c r="J771" i="11"/>
  <c r="AN71" i="11"/>
  <c r="J802" i="11"/>
  <c r="BS71" i="11"/>
  <c r="J810" i="11"/>
  <c r="CA71" i="11"/>
  <c r="AR71" i="11"/>
  <c r="C709" i="11" s="1"/>
  <c r="BH71" i="11"/>
  <c r="C636" i="11" s="1"/>
  <c r="J787" i="11"/>
  <c r="BD71" i="11"/>
  <c r="J778" i="11"/>
  <c r="AU71" i="11"/>
  <c r="L71" i="11"/>
  <c r="C505" i="11" s="1"/>
  <c r="BJ71" i="11"/>
  <c r="C617" i="11" s="1"/>
  <c r="BW71" i="11"/>
  <c r="C568" i="11" s="1"/>
  <c r="AS71" i="11"/>
  <c r="C538" i="11" s="1"/>
  <c r="G538" i="11" s="1"/>
  <c r="Q71" i="11"/>
  <c r="C510" i="11" s="1"/>
  <c r="G510" i="11" s="1"/>
  <c r="BV71" i="11"/>
  <c r="C642" i="11" s="1"/>
  <c r="J803" i="11"/>
  <c r="BT71" i="11"/>
  <c r="C645" i="11"/>
  <c r="C570" i="11"/>
  <c r="C708" i="11"/>
  <c r="C536" i="11"/>
  <c r="G536" i="11" s="1"/>
  <c r="C621" i="11"/>
  <c r="C561" i="11"/>
  <c r="C626" i="11"/>
  <c r="C563" i="11"/>
  <c r="C641" i="11"/>
  <c r="C566" i="11"/>
  <c r="C711" i="11"/>
  <c r="C539" i="11"/>
  <c r="G539" i="11" s="1"/>
  <c r="C702" i="11"/>
  <c r="C542" i="11"/>
  <c r="C631" i="11"/>
  <c r="E734" i="11"/>
  <c r="E815" i="11" s="1"/>
  <c r="CE62" i="11"/>
  <c r="C685" i="11"/>
  <c r="C513" i="11"/>
  <c r="C695" i="11"/>
  <c r="C523" i="11"/>
  <c r="G523" i="11" s="1"/>
  <c r="C502" i="11"/>
  <c r="G502" i="11" s="1"/>
  <c r="C674" i="11"/>
  <c r="C670" i="11"/>
  <c r="C498" i="11"/>
  <c r="C628" i="11"/>
  <c r="C545" i="11"/>
  <c r="G545" i="11" s="1"/>
  <c r="C629" i="11"/>
  <c r="C551" i="11"/>
  <c r="C571" i="11"/>
  <c r="C638" i="11"/>
  <c r="C558" i="11"/>
  <c r="C550" i="11"/>
  <c r="C614" i="11"/>
  <c r="C691" i="11"/>
  <c r="C519" i="11"/>
  <c r="G519" i="11" s="1"/>
  <c r="C701" i="11"/>
  <c r="C529" i="11"/>
  <c r="C703" i="11"/>
  <c r="C531" i="11"/>
  <c r="G531" i="11" s="1"/>
  <c r="C700" i="11"/>
  <c r="C528" i="11"/>
  <c r="G528" i="11" s="1"/>
  <c r="C511" i="11"/>
  <c r="C683" i="11"/>
  <c r="C669" i="11"/>
  <c r="C497" i="11"/>
  <c r="G497" i="11" s="1"/>
  <c r="C671" i="11"/>
  <c r="C499" i="11"/>
  <c r="G499" i="11" s="1"/>
  <c r="C620" i="11"/>
  <c r="C574" i="11"/>
  <c r="C676" i="11" l="1"/>
  <c r="C543" i="11"/>
  <c r="C643" i="11"/>
  <c r="C534" i="11"/>
  <c r="C562" i="11"/>
  <c r="C627" i="11"/>
  <c r="C547" i="11"/>
  <c r="C690" i="11"/>
  <c r="C554" i="11"/>
  <c r="C567" i="11"/>
  <c r="C544" i="11"/>
  <c r="C710" i="11"/>
  <c r="C521" i="11"/>
  <c r="G521" i="11" s="1"/>
  <c r="C630" i="11"/>
  <c r="C515" i="11"/>
  <c r="G515" i="11" s="1"/>
  <c r="C520" i="11"/>
  <c r="G520" i="11" s="1"/>
  <c r="C514" i="11"/>
  <c r="C552" i="11"/>
  <c r="C684" i="11"/>
  <c r="C698" i="11"/>
  <c r="C535" i="11"/>
  <c r="G535" i="11" s="1"/>
  <c r="C677" i="11"/>
  <c r="C619" i="11"/>
  <c r="C557" i="11"/>
  <c r="C637" i="11"/>
  <c r="C532" i="11"/>
  <c r="G532" i="11" s="1"/>
  <c r="C704" i="11"/>
  <c r="C553" i="11"/>
  <c r="C688" i="11"/>
  <c r="C516" i="11"/>
  <c r="G516" i="11" s="1"/>
  <c r="H516" i="11" s="1"/>
  <c r="C697" i="11"/>
  <c r="C525" i="11"/>
  <c r="G525" i="11" s="1"/>
  <c r="C644" i="11"/>
  <c r="C507" i="11"/>
  <c r="G507" i="11" s="1"/>
  <c r="C537" i="11"/>
  <c r="G537" i="11" s="1"/>
  <c r="C682" i="11"/>
  <c r="C672" i="11"/>
  <c r="C500" i="11"/>
  <c r="G500" i="11" s="1"/>
  <c r="C640" i="11"/>
  <c r="C565" i="11"/>
  <c r="C506" i="11"/>
  <c r="G506" i="11" s="1"/>
  <c r="C509" i="11"/>
  <c r="C681" i="11"/>
  <c r="C556" i="11"/>
  <c r="C635" i="11"/>
  <c r="C527" i="11"/>
  <c r="G527" i="11" s="1"/>
  <c r="C673" i="11"/>
  <c r="C501" i="11"/>
  <c r="G501" i="11" s="1"/>
  <c r="C508" i="11"/>
  <c r="C680" i="11"/>
  <c r="C503" i="11"/>
  <c r="G503" i="11" s="1"/>
  <c r="H503" i="11" s="1"/>
  <c r="C712" i="11"/>
  <c r="C540" i="11"/>
  <c r="G540" i="11" s="1"/>
  <c r="J734" i="11"/>
  <c r="J815" i="11" s="1"/>
  <c r="CE67" i="11"/>
  <c r="C647" i="11"/>
  <c r="C572" i="11"/>
  <c r="C522" i="11"/>
  <c r="H522" i="11" s="1"/>
  <c r="C639" i="11"/>
  <c r="C564" i="11"/>
  <c r="C705" i="11"/>
  <c r="C533" i="11"/>
  <c r="G533" i="11" s="1"/>
  <c r="C517" i="11"/>
  <c r="C689" i="11"/>
  <c r="C548" i="11"/>
  <c r="C633" i="11"/>
  <c r="C555" i="11"/>
  <c r="C549" i="11"/>
  <c r="C624" i="11"/>
  <c r="C622" i="11"/>
  <c r="C573" i="11"/>
  <c r="C524" i="11"/>
  <c r="C696" i="11"/>
  <c r="C713" i="11"/>
  <c r="C541" i="11"/>
  <c r="G511" i="11"/>
  <c r="H511" i="11" s="1"/>
  <c r="G512" i="11"/>
  <c r="H512" i="11"/>
  <c r="G498" i="11"/>
  <c r="H498" i="11" s="1"/>
  <c r="D615" i="11"/>
  <c r="H513" i="11"/>
  <c r="G513" i="11"/>
  <c r="G505" i="11"/>
  <c r="H505" i="11" s="1"/>
  <c r="G526" i="11"/>
  <c r="H526" i="11" s="1"/>
  <c r="G550" i="11"/>
  <c r="H550" i="11" s="1"/>
  <c r="G518" i="11"/>
  <c r="H518" i="11" s="1"/>
  <c r="G529" i="11"/>
  <c r="H529" i="11" s="1"/>
  <c r="E816" i="11"/>
  <c r="C428" i="11"/>
  <c r="G546" i="11"/>
  <c r="H546" i="11"/>
  <c r="G544" i="11"/>
  <c r="H544" i="11" s="1"/>
  <c r="G534" i="11"/>
  <c r="H534" i="11"/>
  <c r="C668" i="11"/>
  <c r="C496" i="11"/>
  <c r="G496" i="11" s="1"/>
  <c r="H521" i="11" l="1"/>
  <c r="G522" i="11"/>
  <c r="G514" i="11"/>
  <c r="H514" i="11" s="1"/>
  <c r="C648" i="11"/>
  <c r="M716" i="11" s="1"/>
  <c r="Y816" i="11" s="1"/>
  <c r="C433" i="11"/>
  <c r="J816" i="11"/>
  <c r="CE71" i="11"/>
  <c r="C716" i="11" s="1"/>
  <c r="G508" i="11"/>
  <c r="H508" i="11"/>
  <c r="C441" i="11"/>
  <c r="G517" i="11"/>
  <c r="H517" i="11" s="1"/>
  <c r="G509" i="11"/>
  <c r="H509" i="11" s="1"/>
  <c r="C715" i="11"/>
  <c r="G524" i="11"/>
  <c r="H524" i="11" s="1"/>
  <c r="D712" i="11"/>
  <c r="D704" i="11"/>
  <c r="D696" i="11"/>
  <c r="D688" i="11"/>
  <c r="D706" i="11"/>
  <c r="D698" i="11"/>
  <c r="D690" i="11"/>
  <c r="D682" i="11"/>
  <c r="D708" i="11"/>
  <c r="D700" i="11"/>
  <c r="D692" i="11"/>
  <c r="D684" i="11"/>
  <c r="D710" i="11"/>
  <c r="D702" i="11"/>
  <c r="D694" i="11"/>
  <c r="D686" i="11"/>
  <c r="D716" i="11"/>
  <c r="D707" i="11"/>
  <c r="D699" i="11"/>
  <c r="D691" i="11"/>
  <c r="D683" i="11"/>
  <c r="D681" i="11"/>
  <c r="D673" i="11"/>
  <c r="D675" i="11"/>
  <c r="D644" i="11"/>
  <c r="D643" i="11"/>
  <c r="D642" i="11"/>
  <c r="D641" i="11"/>
  <c r="D640" i="11"/>
  <c r="D639" i="11"/>
  <c r="D638" i="11"/>
  <c r="D637" i="11"/>
  <c r="D636" i="11"/>
  <c r="D635" i="11"/>
  <c r="D634" i="11"/>
  <c r="D633" i="11"/>
  <c r="D632" i="11"/>
  <c r="D631" i="11"/>
  <c r="D630" i="11"/>
  <c r="D624" i="11"/>
  <c r="D705" i="11"/>
  <c r="D703" i="11"/>
  <c r="D701" i="11"/>
  <c r="D677" i="11"/>
  <c r="D669" i="11"/>
  <c r="D627" i="11"/>
  <c r="D697" i="11"/>
  <c r="D695" i="11"/>
  <c r="D693" i="11"/>
  <c r="D674" i="11"/>
  <c r="D623" i="11"/>
  <c r="D619" i="11"/>
  <c r="D668" i="11"/>
  <c r="D628" i="11"/>
  <c r="D618" i="11"/>
  <c r="D713" i="11"/>
  <c r="D709" i="11"/>
  <c r="D672" i="11"/>
  <c r="D616" i="11"/>
  <c r="D676" i="11"/>
  <c r="D622" i="11"/>
  <c r="D670" i="11"/>
  <c r="D647" i="11"/>
  <c r="D645" i="11"/>
  <c r="D629" i="11"/>
  <c r="D626" i="11"/>
  <c r="D621" i="11"/>
  <c r="D687" i="11"/>
  <c r="D625" i="11"/>
  <c r="D678" i="11"/>
  <c r="D685" i="11"/>
  <c r="D680" i="11"/>
  <c r="D620" i="11"/>
  <c r="D671" i="11"/>
  <c r="D646" i="11"/>
  <c r="D617" i="11"/>
  <c r="D711" i="11"/>
  <c r="D689" i="11"/>
  <c r="D679" i="11"/>
  <c r="E612" i="11" l="1"/>
  <c r="D715" i="11"/>
  <c r="E623" i="11"/>
  <c r="E709" i="11" l="1"/>
  <c r="E701" i="11"/>
  <c r="E693" i="11"/>
  <c r="E685" i="11"/>
  <c r="E711" i="11"/>
  <c r="E703" i="11"/>
  <c r="E695" i="11"/>
  <c r="E687" i="11"/>
  <c r="E713" i="11"/>
  <c r="E705" i="11"/>
  <c r="E697" i="11"/>
  <c r="E689" i="11"/>
  <c r="E716" i="11"/>
  <c r="E707" i="11"/>
  <c r="E699" i="11"/>
  <c r="E691" i="11"/>
  <c r="E683" i="11"/>
  <c r="E712" i="11"/>
  <c r="E704" i="11"/>
  <c r="E696" i="11"/>
  <c r="E688" i="11"/>
  <c r="E702" i="11"/>
  <c r="E700" i="11"/>
  <c r="E698" i="11"/>
  <c r="E678" i="11"/>
  <c r="E670" i="11"/>
  <c r="E647" i="11"/>
  <c r="E646" i="11"/>
  <c r="E645" i="11"/>
  <c r="E629" i="11"/>
  <c r="E626" i="11"/>
  <c r="E686" i="11"/>
  <c r="E680" i="11"/>
  <c r="E672" i="11"/>
  <c r="E674" i="11"/>
  <c r="E679" i="11"/>
  <c r="E671" i="11"/>
  <c r="E625" i="11"/>
  <c r="E710" i="11"/>
  <c r="E706" i="11"/>
  <c r="E681" i="11"/>
  <c r="E669" i="11"/>
  <c r="E627" i="11"/>
  <c r="E708" i="11"/>
  <c r="E673" i="11"/>
  <c r="E692" i="11"/>
  <c r="E643" i="11"/>
  <c r="E641" i="11"/>
  <c r="E639" i="11"/>
  <c r="E637" i="11"/>
  <c r="E635" i="11"/>
  <c r="E633" i="11"/>
  <c r="E631" i="11"/>
  <c r="E642" i="11"/>
  <c r="E684" i="11"/>
  <c r="E677" i="11"/>
  <c r="E694" i="11"/>
  <c r="E634" i="11"/>
  <c r="E668" i="11"/>
  <c r="E628" i="11"/>
  <c r="E624" i="11"/>
  <c r="E690" i="11"/>
  <c r="E644" i="11"/>
  <c r="E640" i="11"/>
  <c r="E636" i="11"/>
  <c r="E632" i="11"/>
  <c r="E630" i="11"/>
  <c r="E682" i="11"/>
  <c r="E676" i="11"/>
  <c r="E675" i="11"/>
  <c r="E638" i="11"/>
  <c r="E715" i="11" l="1"/>
  <c r="F624" i="11"/>
  <c r="F706" i="11" l="1"/>
  <c r="F698" i="11"/>
  <c r="F690" i="11"/>
  <c r="F708" i="11"/>
  <c r="F700" i="11"/>
  <c r="F692" i="11"/>
  <c r="F684" i="11"/>
  <c r="F710" i="11"/>
  <c r="F702" i="11"/>
  <c r="F694" i="11"/>
  <c r="F686" i="11"/>
  <c r="F712" i="11"/>
  <c r="F704" i="11"/>
  <c r="F696" i="11"/>
  <c r="F688" i="11"/>
  <c r="F709" i="11"/>
  <c r="F701" i="11"/>
  <c r="F693" i="11"/>
  <c r="F685" i="11"/>
  <c r="F683" i="11"/>
  <c r="F67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716" i="11"/>
  <c r="F713" i="11"/>
  <c r="F711" i="11"/>
  <c r="F677" i="11"/>
  <c r="F669" i="11"/>
  <c r="F627" i="11"/>
  <c r="F699" i="11"/>
  <c r="F697" i="11"/>
  <c r="F695" i="11"/>
  <c r="F679" i="11"/>
  <c r="F671" i="11"/>
  <c r="F625" i="11"/>
  <c r="F691" i="11"/>
  <c r="F689" i="11"/>
  <c r="F687" i="11"/>
  <c r="F682" i="11"/>
  <c r="F676" i="11"/>
  <c r="F668" i="11"/>
  <c r="F628" i="11"/>
  <c r="F678" i="11"/>
  <c r="F646" i="11"/>
  <c r="F705" i="11"/>
  <c r="F670" i="11"/>
  <c r="F647" i="11"/>
  <c r="F645" i="11"/>
  <c r="F629" i="11"/>
  <c r="F626" i="11"/>
  <c r="F680" i="11"/>
  <c r="F681" i="11"/>
  <c r="F707" i="11"/>
  <c r="F674" i="11"/>
  <c r="F672" i="11"/>
  <c r="F673" i="11"/>
  <c r="F703" i="11"/>
  <c r="F715" i="11" l="1"/>
  <c r="G625" i="11"/>
  <c r="G711" i="11" l="1"/>
  <c r="G703" i="11"/>
  <c r="G695" i="11"/>
  <c r="G687" i="11"/>
  <c r="G713" i="11"/>
  <c r="G705" i="11"/>
  <c r="G697" i="11"/>
  <c r="G689" i="11"/>
  <c r="G716" i="11"/>
  <c r="G707" i="11"/>
  <c r="G699" i="11"/>
  <c r="G691" i="11"/>
  <c r="G683" i="11"/>
  <c r="G709" i="11"/>
  <c r="G701" i="11"/>
  <c r="G693" i="11"/>
  <c r="G685" i="11"/>
  <c r="G706" i="11"/>
  <c r="G698" i="11"/>
  <c r="G690" i="11"/>
  <c r="G682" i="11"/>
  <c r="G696" i="11"/>
  <c r="G694" i="11"/>
  <c r="G692" i="11"/>
  <c r="G680" i="11"/>
  <c r="G672" i="11"/>
  <c r="G684" i="11"/>
  <c r="G674" i="11"/>
  <c r="G676" i="11"/>
  <c r="G668" i="11"/>
  <c r="G628" i="11"/>
  <c r="G681" i="11"/>
  <c r="G673" i="11"/>
  <c r="G702" i="11"/>
  <c r="G675" i="11"/>
  <c r="G644" i="11"/>
  <c r="G642" i="11"/>
  <c r="G640" i="11"/>
  <c r="G638" i="11"/>
  <c r="G636" i="11"/>
  <c r="G634" i="11"/>
  <c r="G632" i="11"/>
  <c r="G630" i="11"/>
  <c r="G679" i="11"/>
  <c r="G704" i="11"/>
  <c r="G700" i="11"/>
  <c r="G643" i="11"/>
  <c r="G641" i="11"/>
  <c r="G639" i="11"/>
  <c r="G637" i="11"/>
  <c r="G635" i="11"/>
  <c r="G633" i="11"/>
  <c r="G631" i="11"/>
  <c r="G688" i="11"/>
  <c r="G677" i="11"/>
  <c r="G710" i="11"/>
  <c r="G678" i="11"/>
  <c r="G646" i="11"/>
  <c r="G708" i="11"/>
  <c r="G645" i="11"/>
  <c r="G629" i="11"/>
  <c r="G671" i="11"/>
  <c r="G627" i="11"/>
  <c r="G686" i="11"/>
  <c r="G669" i="11"/>
  <c r="G712" i="11"/>
  <c r="G670" i="11"/>
  <c r="G647" i="11"/>
  <c r="G626" i="11"/>
  <c r="H628" i="11" l="1"/>
  <c r="G715" i="11"/>
  <c r="H708" i="11" l="1"/>
  <c r="H700" i="11"/>
  <c r="H692" i="11"/>
  <c r="H710" i="11"/>
  <c r="H702" i="11"/>
  <c r="H694" i="11"/>
  <c r="H686" i="11"/>
  <c r="H712" i="11"/>
  <c r="H704" i="11"/>
  <c r="H696" i="11"/>
  <c r="H688" i="11"/>
  <c r="H706" i="11"/>
  <c r="H698" i="11"/>
  <c r="H690" i="11"/>
  <c r="H682" i="11"/>
  <c r="H711" i="11"/>
  <c r="H703" i="11"/>
  <c r="H695" i="11"/>
  <c r="H687" i="11"/>
  <c r="H677" i="11"/>
  <c r="H669" i="11"/>
  <c r="H709" i="11"/>
  <c r="H707" i="11"/>
  <c r="H705" i="11"/>
  <c r="H679" i="11"/>
  <c r="H671" i="11"/>
  <c r="H693" i="11"/>
  <c r="H691" i="11"/>
  <c r="H689" i="11"/>
  <c r="H681" i="11"/>
  <c r="H673" i="11"/>
  <c r="H685" i="11"/>
  <c r="H678" i="11"/>
  <c r="H670" i="11"/>
  <c r="H647" i="11"/>
  <c r="H646" i="11"/>
  <c r="H645" i="11"/>
  <c r="H629" i="11"/>
  <c r="H683" i="11"/>
  <c r="H672" i="11"/>
  <c r="H701" i="11"/>
  <c r="H697" i="11"/>
  <c r="H676" i="11"/>
  <c r="H680" i="11"/>
  <c r="H716" i="11"/>
  <c r="H684" i="11"/>
  <c r="H674" i="11"/>
  <c r="H675" i="11"/>
  <c r="H642" i="11"/>
  <c r="H638" i="11"/>
  <c r="H634" i="11"/>
  <c r="H630" i="11"/>
  <c r="H641" i="11"/>
  <c r="H637" i="11"/>
  <c r="H633" i="11"/>
  <c r="H699" i="11"/>
  <c r="H668" i="11"/>
  <c r="H644" i="11"/>
  <c r="H640" i="11"/>
  <c r="H636" i="11"/>
  <c r="H632" i="11"/>
  <c r="H713" i="11"/>
  <c r="H643" i="11"/>
  <c r="H639" i="11"/>
  <c r="H635" i="11"/>
  <c r="H631" i="11"/>
  <c r="H715" i="11" l="1"/>
  <c r="I629" i="11"/>
  <c r="I713" i="11" l="1"/>
  <c r="I705" i="11"/>
  <c r="I697" i="11"/>
  <c r="I689" i="11"/>
  <c r="I716" i="11"/>
  <c r="I707" i="11"/>
  <c r="I699" i="11"/>
  <c r="I691" i="11"/>
  <c r="I683" i="11"/>
  <c r="I709" i="11"/>
  <c r="I701" i="11"/>
  <c r="I693" i="11"/>
  <c r="I685" i="11"/>
  <c r="I711" i="11"/>
  <c r="I703" i="11"/>
  <c r="I695" i="11"/>
  <c r="I687" i="11"/>
  <c r="I708" i="11"/>
  <c r="I700" i="11"/>
  <c r="I692" i="11"/>
  <c r="I684" i="11"/>
  <c r="I690" i="11"/>
  <c r="I688" i="11"/>
  <c r="I686" i="11"/>
  <c r="I674" i="11"/>
  <c r="I676" i="11"/>
  <c r="I668" i="11"/>
  <c r="I682" i="11"/>
  <c r="I678" i="11"/>
  <c r="I670" i="11"/>
  <c r="I647" i="11"/>
  <c r="I646" i="11"/>
  <c r="I645" i="11"/>
  <c r="I712" i="11"/>
  <c r="I710" i="11"/>
  <c r="I67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698" i="11"/>
  <c r="I694" i="11"/>
  <c r="I669" i="11"/>
  <c r="I673" i="11"/>
  <c r="I696" i="11"/>
  <c r="I677" i="11"/>
  <c r="I671" i="11"/>
  <c r="I702" i="11"/>
  <c r="I672" i="11"/>
  <c r="I680" i="11"/>
  <c r="I706" i="11"/>
  <c r="I679" i="11"/>
  <c r="I704" i="11"/>
  <c r="I681" i="11"/>
  <c r="I715" i="11" l="1"/>
  <c r="J630" i="11"/>
  <c r="J710" i="11" l="1"/>
  <c r="J702" i="11"/>
  <c r="J694" i="11"/>
  <c r="J686" i="11"/>
  <c r="J712" i="11"/>
  <c r="J704" i="11"/>
  <c r="J696" i="11"/>
  <c r="J688" i="11"/>
  <c r="J706" i="11"/>
  <c r="J698" i="11"/>
  <c r="J690" i="11"/>
  <c r="J682" i="11"/>
  <c r="J708" i="11"/>
  <c r="J700" i="11"/>
  <c r="J692" i="11"/>
  <c r="J684" i="11"/>
  <c r="J713" i="11"/>
  <c r="J705" i="11"/>
  <c r="J697" i="11"/>
  <c r="J689" i="11"/>
  <c r="J716" i="11"/>
  <c r="J679" i="11"/>
  <c r="J671" i="11"/>
  <c r="J703" i="11"/>
  <c r="J701" i="11"/>
  <c r="J699" i="11"/>
  <c r="J681" i="11"/>
  <c r="J673" i="11"/>
  <c r="J687" i="11"/>
  <c r="J685" i="11"/>
  <c r="J675" i="11"/>
  <c r="J644" i="11"/>
  <c r="K644" i="11" s="1"/>
  <c r="J643" i="11"/>
  <c r="J642" i="11"/>
  <c r="J641" i="11"/>
  <c r="J640" i="11"/>
  <c r="J639" i="11"/>
  <c r="J638" i="11"/>
  <c r="J637" i="11"/>
  <c r="J636" i="11"/>
  <c r="J635" i="11"/>
  <c r="J634" i="11"/>
  <c r="J633" i="11"/>
  <c r="J632" i="11"/>
  <c r="J631" i="11"/>
  <c r="J680" i="11"/>
  <c r="J672" i="11"/>
  <c r="J693" i="11"/>
  <c r="J670" i="11"/>
  <c r="J647" i="11"/>
  <c r="J645" i="11"/>
  <c r="J674" i="11"/>
  <c r="J711" i="11"/>
  <c r="J707" i="11"/>
  <c r="J668" i="11"/>
  <c r="J669" i="11"/>
  <c r="J677" i="11"/>
  <c r="J691" i="11"/>
  <c r="J695" i="11"/>
  <c r="J678" i="11"/>
  <c r="J646" i="11"/>
  <c r="J683" i="11"/>
  <c r="J676" i="11"/>
  <c r="J709" i="11"/>
  <c r="K716" i="11" l="1"/>
  <c r="K707" i="11"/>
  <c r="K699" i="11"/>
  <c r="K691" i="11"/>
  <c r="K709" i="11"/>
  <c r="K701" i="11"/>
  <c r="K693" i="11"/>
  <c r="K685" i="11"/>
  <c r="K711" i="11"/>
  <c r="K703" i="11"/>
  <c r="K695" i="11"/>
  <c r="K687" i="11"/>
  <c r="K713" i="11"/>
  <c r="K705" i="11"/>
  <c r="K697" i="11"/>
  <c r="K689" i="11"/>
  <c r="K710" i="11"/>
  <c r="K702" i="11"/>
  <c r="K694" i="11"/>
  <c r="K686" i="11"/>
  <c r="K684" i="11"/>
  <c r="K676" i="11"/>
  <c r="K668" i="11"/>
  <c r="K678" i="11"/>
  <c r="K670" i="11"/>
  <c r="K712" i="11"/>
  <c r="K680" i="11"/>
  <c r="K672" i="11"/>
  <c r="K708" i="11"/>
  <c r="K706" i="11"/>
  <c r="K704" i="11"/>
  <c r="K683" i="11"/>
  <c r="K677" i="11"/>
  <c r="K669" i="11"/>
  <c r="K690" i="11"/>
  <c r="K679" i="11"/>
  <c r="K682" i="11"/>
  <c r="K692" i="11"/>
  <c r="K688" i="11"/>
  <c r="K671" i="11"/>
  <c r="K681" i="11"/>
  <c r="K700" i="11"/>
  <c r="K674" i="11"/>
  <c r="K698" i="11"/>
  <c r="K673" i="11"/>
  <c r="K675" i="11"/>
  <c r="K696" i="11"/>
  <c r="J715" i="11"/>
  <c r="L647" i="11"/>
  <c r="K715" i="11" l="1"/>
  <c r="L712" i="11"/>
  <c r="M712" i="11" s="1"/>
  <c r="Y778" i="11" s="1"/>
  <c r="L704" i="11"/>
  <c r="M704" i="11" s="1"/>
  <c r="Y770" i="11" s="1"/>
  <c r="L696" i="11"/>
  <c r="M696" i="11" s="1"/>
  <c r="Y762" i="11" s="1"/>
  <c r="L688" i="11"/>
  <c r="M688" i="11" s="1"/>
  <c r="Y754" i="11" s="1"/>
  <c r="L706" i="11"/>
  <c r="M706" i="11" s="1"/>
  <c r="Y772" i="11" s="1"/>
  <c r="L698" i="11"/>
  <c r="M698" i="11" s="1"/>
  <c r="Y764" i="11" s="1"/>
  <c r="L690" i="11"/>
  <c r="M690" i="11" s="1"/>
  <c r="Y756" i="11" s="1"/>
  <c r="L682" i="11"/>
  <c r="M682" i="11" s="1"/>
  <c r="Y748" i="11" s="1"/>
  <c r="L708" i="11"/>
  <c r="M708" i="11" s="1"/>
  <c r="Y774" i="11" s="1"/>
  <c r="L700" i="11"/>
  <c r="M700" i="11" s="1"/>
  <c r="Y766" i="11" s="1"/>
  <c r="L692" i="11"/>
  <c r="M692" i="11" s="1"/>
  <c r="Y758" i="11" s="1"/>
  <c r="L684" i="11"/>
  <c r="M684" i="11" s="1"/>
  <c r="Y750" i="11" s="1"/>
  <c r="L710" i="11"/>
  <c r="M710" i="11" s="1"/>
  <c r="Y776" i="11" s="1"/>
  <c r="L702" i="11"/>
  <c r="M702" i="11" s="1"/>
  <c r="Y768" i="11" s="1"/>
  <c r="L694" i="11"/>
  <c r="M694" i="11" s="1"/>
  <c r="Y760" i="11" s="1"/>
  <c r="L686" i="11"/>
  <c r="M686" i="11" s="1"/>
  <c r="Y752" i="11" s="1"/>
  <c r="L716" i="11"/>
  <c r="L707" i="11"/>
  <c r="M707" i="11" s="1"/>
  <c r="Y773" i="11" s="1"/>
  <c r="L699" i="11"/>
  <c r="M699" i="11" s="1"/>
  <c r="Y765" i="11" s="1"/>
  <c r="L691" i="11"/>
  <c r="M691" i="11" s="1"/>
  <c r="Y757" i="11" s="1"/>
  <c r="L683" i="11"/>
  <c r="M683" i="11" s="1"/>
  <c r="Y749" i="11" s="1"/>
  <c r="L713" i="11"/>
  <c r="M713" i="11" s="1"/>
  <c r="Y779" i="11" s="1"/>
  <c r="L711" i="11"/>
  <c r="M711" i="11" s="1"/>
  <c r="Y777" i="11" s="1"/>
  <c r="L709" i="11"/>
  <c r="M709" i="11" s="1"/>
  <c r="Y775" i="11" s="1"/>
  <c r="L681" i="11"/>
  <c r="M681" i="11" s="1"/>
  <c r="Y747" i="11" s="1"/>
  <c r="L673" i="11"/>
  <c r="M673" i="11" s="1"/>
  <c r="Y739" i="11" s="1"/>
  <c r="L697" i="11"/>
  <c r="M697" i="11" s="1"/>
  <c r="Y763" i="11" s="1"/>
  <c r="L695" i="11"/>
  <c r="M695" i="11" s="1"/>
  <c r="Y761" i="11" s="1"/>
  <c r="L693" i="11"/>
  <c r="M693" i="11" s="1"/>
  <c r="Y759" i="11" s="1"/>
  <c r="L675" i="11"/>
  <c r="M675" i="11" s="1"/>
  <c r="Y741" i="11" s="1"/>
  <c r="L677" i="11"/>
  <c r="M677" i="11" s="1"/>
  <c r="Y743" i="11" s="1"/>
  <c r="L669" i="11"/>
  <c r="M669" i="11" s="1"/>
  <c r="Y735" i="11" s="1"/>
  <c r="L674" i="11"/>
  <c r="M674" i="11" s="1"/>
  <c r="Y740" i="11" s="1"/>
  <c r="L676" i="11"/>
  <c r="M676" i="11" s="1"/>
  <c r="Y742" i="11" s="1"/>
  <c r="L689" i="11"/>
  <c r="M689" i="11" s="1"/>
  <c r="Y755" i="11" s="1"/>
  <c r="L685" i="11"/>
  <c r="M685" i="11" s="1"/>
  <c r="Y751" i="11" s="1"/>
  <c r="L680" i="11"/>
  <c r="M680" i="11" s="1"/>
  <c r="Y746" i="11" s="1"/>
  <c r="L668" i="11"/>
  <c r="L703" i="11"/>
  <c r="M703" i="11" s="1"/>
  <c r="Y769" i="11" s="1"/>
  <c r="L678" i="11"/>
  <c r="M678" i="11" s="1"/>
  <c r="Y744" i="11" s="1"/>
  <c r="L701" i="11"/>
  <c r="M701" i="11" s="1"/>
  <c r="Y767" i="11" s="1"/>
  <c r="L671" i="11"/>
  <c r="M671" i="11" s="1"/>
  <c r="Y737" i="11" s="1"/>
  <c r="L672" i="11"/>
  <c r="M672" i="11" s="1"/>
  <c r="Y738" i="11" s="1"/>
  <c r="L679" i="11"/>
  <c r="M679" i="11" s="1"/>
  <c r="Y745" i="11" s="1"/>
  <c r="L705" i="11"/>
  <c r="M705" i="11" s="1"/>
  <c r="Y771" i="11" s="1"/>
  <c r="L670" i="11"/>
  <c r="M670" i="11" s="1"/>
  <c r="Y736" i="11" s="1"/>
  <c r="L687" i="11"/>
  <c r="M687" i="11" s="1"/>
  <c r="Y753" i="11" s="1"/>
  <c r="L715" i="11" l="1"/>
  <c r="M668" i="11"/>
  <c r="Y734" i="11" l="1"/>
  <c r="Y815" i="11" s="1"/>
  <c r="M715" i="1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D550" i="1"/>
  <c r="B550" i="1"/>
  <c r="B549" i="1"/>
  <c r="B548" i="1"/>
  <c r="B547" i="1"/>
  <c r="D546" i="1"/>
  <c r="B546" i="1"/>
  <c r="D545" i="1"/>
  <c r="B545" i="1"/>
  <c r="D544" i="1"/>
  <c r="B544" i="1"/>
  <c r="B543" i="1"/>
  <c r="B542" i="1"/>
  <c r="B541" i="1"/>
  <c r="D540" i="1"/>
  <c r="B540" i="1"/>
  <c r="D539" i="1"/>
  <c r="B539" i="1"/>
  <c r="D538" i="1"/>
  <c r="B538" i="1"/>
  <c r="D537" i="1"/>
  <c r="B537" i="1"/>
  <c r="D536" i="1"/>
  <c r="B536" i="1"/>
  <c r="D535" i="1"/>
  <c r="B535" i="1"/>
  <c r="D534" i="1"/>
  <c r="B534" i="1"/>
  <c r="D533" i="1"/>
  <c r="B533" i="1"/>
  <c r="D532" i="1"/>
  <c r="B532" i="1"/>
  <c r="D531" i="1"/>
  <c r="B531" i="1"/>
  <c r="D530" i="1"/>
  <c r="B530" i="1"/>
  <c r="D529" i="1"/>
  <c r="B529" i="1"/>
  <c r="D528" i="1"/>
  <c r="B528" i="1"/>
  <c r="D527" i="1"/>
  <c r="B527" i="1"/>
  <c r="D526" i="1"/>
  <c r="B526" i="1"/>
  <c r="D525" i="1"/>
  <c r="B525" i="1"/>
  <c r="D524" i="1"/>
  <c r="B524" i="1"/>
  <c r="D523" i="1"/>
  <c r="B523" i="1"/>
  <c r="D522" i="1"/>
  <c r="B522" i="1"/>
  <c r="B521" i="1"/>
  <c r="D520" i="1"/>
  <c r="B520" i="1"/>
  <c r="D519" i="1"/>
  <c r="B519" i="1"/>
  <c r="D518" i="1"/>
  <c r="B518" i="1"/>
  <c r="D517" i="1"/>
  <c r="B517" i="1"/>
  <c r="D516" i="1"/>
  <c r="B516" i="1"/>
  <c r="D515" i="1"/>
  <c r="B515" i="1"/>
  <c r="D514" i="1"/>
  <c r="B514" i="1"/>
  <c r="B513" i="1"/>
  <c r="B512" i="1"/>
  <c r="D511" i="1"/>
  <c r="B511" i="1"/>
  <c r="D510" i="1"/>
  <c r="B510" i="1"/>
  <c r="D509" i="1"/>
  <c r="B509" i="1"/>
  <c r="D508" i="1"/>
  <c r="B508" i="1"/>
  <c r="D507" i="1"/>
  <c r="B507" i="1"/>
  <c r="D506" i="1"/>
  <c r="B506" i="1"/>
  <c r="D505" i="1"/>
  <c r="B505" i="1"/>
  <c r="D504" i="1"/>
  <c r="B504" i="1"/>
  <c r="D503" i="1"/>
  <c r="B503" i="1"/>
  <c r="D502" i="1"/>
  <c r="B502" i="1"/>
  <c r="D501" i="1"/>
  <c r="B501" i="1"/>
  <c r="D500" i="1"/>
  <c r="B500" i="1"/>
  <c r="D499" i="1"/>
  <c r="B499" i="1"/>
  <c r="D497" i="1"/>
  <c r="D496" i="1"/>
  <c r="F493" i="1"/>
  <c r="D493" i="1"/>
  <c r="D498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I371" i="9"/>
  <c r="D361" i="1"/>
  <c r="D372" i="1"/>
  <c r="C125" i="8" s="1"/>
  <c r="C16" i="8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E196" i="1"/>
  <c r="C469" i="1" s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177" i="1"/>
  <c r="C20" i="5" s="1"/>
  <c r="E154" i="1"/>
  <c r="G28" i="4" s="1"/>
  <c r="E153" i="1"/>
  <c r="E152" i="1"/>
  <c r="D28" i="4" s="1"/>
  <c r="E151" i="1"/>
  <c r="C28" i="4" s="1"/>
  <c r="E150" i="1"/>
  <c r="E148" i="1"/>
  <c r="F19" i="4" s="1"/>
  <c r="E147" i="1"/>
  <c r="E146" i="1"/>
  <c r="D19" i="4" s="1"/>
  <c r="E145" i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4" i="1"/>
  <c r="E503" i="1"/>
  <c r="E502" i="1"/>
  <c r="E501" i="1"/>
  <c r="E500" i="1"/>
  <c r="E499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31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B418" i="1"/>
  <c r="B417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C473" i="1"/>
  <c r="F12" i="6"/>
  <c r="G122" i="9"/>
  <c r="D366" i="9"/>
  <c r="CE64" i="1"/>
  <c r="F612" i="1" s="1"/>
  <c r="D368" i="9"/>
  <c r="C276" i="9"/>
  <c r="CE70" i="1"/>
  <c r="C458" i="1" s="1"/>
  <c r="CE76" i="1"/>
  <c r="CE77" i="1"/>
  <c r="I381" i="9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AE48" i="1"/>
  <c r="AE62" i="1" s="1"/>
  <c r="CD71" i="1"/>
  <c r="C575" i="1" s="1"/>
  <c r="C615" i="1"/>
  <c r="E372" i="9"/>
  <c r="F8" i="6" l="1"/>
  <c r="D436" i="1"/>
  <c r="I372" i="9"/>
  <c r="G19" i="4"/>
  <c r="I122" i="9"/>
  <c r="C417" i="1"/>
  <c r="D186" i="9"/>
  <c r="G10" i="4"/>
  <c r="E19" i="4"/>
  <c r="D463" i="1"/>
  <c r="C19" i="4"/>
  <c r="L59" i="1"/>
  <c r="C415" i="1"/>
  <c r="E59" i="1"/>
  <c r="CF77" i="1"/>
  <c r="G612" i="1"/>
  <c r="I380" i="9"/>
  <c r="CF76" i="1"/>
  <c r="AO52" i="1" s="1"/>
  <c r="AO67" i="1" s="1"/>
  <c r="F177" i="9" s="1"/>
  <c r="D612" i="1"/>
  <c r="D5" i="7"/>
  <c r="C464" i="1"/>
  <c r="E58" i="9"/>
  <c r="C10" i="4"/>
  <c r="B476" i="1"/>
  <c r="C33" i="8"/>
  <c r="B440" i="1"/>
  <c r="E373" i="9"/>
  <c r="C440" i="1"/>
  <c r="C434" i="1"/>
  <c r="C432" i="1"/>
  <c r="B445" i="1"/>
  <c r="I362" i="9"/>
  <c r="I612" i="1"/>
  <c r="I90" i="9"/>
  <c r="F11" i="6"/>
  <c r="F10" i="4"/>
  <c r="C421" i="1"/>
  <c r="B10" i="4"/>
  <c r="C430" i="1"/>
  <c r="I366" i="9"/>
  <c r="C141" i="8"/>
  <c r="C429" i="1"/>
  <c r="J48" i="1"/>
  <c r="J62" i="1" s="1"/>
  <c r="C44" i="9" s="1"/>
  <c r="Z48" i="1"/>
  <c r="Z62" i="1" s="1"/>
  <c r="E108" i="9" s="1"/>
  <c r="AF48" i="1"/>
  <c r="AF62" i="1" s="1"/>
  <c r="K48" i="1"/>
  <c r="K62" i="1" s="1"/>
  <c r="AZ48" i="1"/>
  <c r="AZ62" i="1" s="1"/>
  <c r="AO48" i="1"/>
  <c r="AO62" i="1" s="1"/>
  <c r="BH48" i="1"/>
  <c r="BH62" i="1" s="1"/>
  <c r="BU48" i="1"/>
  <c r="BU62" i="1" s="1"/>
  <c r="C332" i="9" s="1"/>
  <c r="E48" i="1"/>
  <c r="E62" i="1" s="1"/>
  <c r="E12" i="9" s="1"/>
  <c r="N48" i="1"/>
  <c r="N62" i="1" s="1"/>
  <c r="G44" i="9" s="1"/>
  <c r="AW48" i="1"/>
  <c r="AW62" i="1" s="1"/>
  <c r="M48" i="1"/>
  <c r="M62" i="1" s="1"/>
  <c r="I363" i="9"/>
  <c r="W48" i="1"/>
  <c r="W62" i="1" s="1"/>
  <c r="R48" i="1"/>
  <c r="R62" i="1" s="1"/>
  <c r="D76" i="9" s="1"/>
  <c r="BE48" i="1"/>
  <c r="BE62" i="1" s="1"/>
  <c r="AU48" i="1"/>
  <c r="AU62" i="1" s="1"/>
  <c r="V48" i="1"/>
  <c r="V62" i="1" s="1"/>
  <c r="H76" i="9" s="1"/>
  <c r="BM48" i="1"/>
  <c r="BM62" i="1" s="1"/>
  <c r="AX48" i="1"/>
  <c r="AX62" i="1" s="1"/>
  <c r="AK48" i="1"/>
  <c r="AK62" i="1" s="1"/>
  <c r="BB48" i="1"/>
  <c r="BB62" i="1" s="1"/>
  <c r="BD48" i="1"/>
  <c r="BD62" i="1" s="1"/>
  <c r="BF48" i="1"/>
  <c r="BF62" i="1" s="1"/>
  <c r="I236" i="9" s="1"/>
  <c r="BL48" i="1"/>
  <c r="BL62" i="1" s="1"/>
  <c r="H268" i="9" s="1"/>
  <c r="S48" i="1"/>
  <c r="S62" i="1" s="1"/>
  <c r="BI48" i="1"/>
  <c r="BI62" i="1" s="1"/>
  <c r="CA48" i="1"/>
  <c r="CA62" i="1" s="1"/>
  <c r="AA48" i="1"/>
  <c r="AA62" i="1" s="1"/>
  <c r="F108" i="9" s="1"/>
  <c r="AM48" i="1"/>
  <c r="AM62" i="1" s="1"/>
  <c r="AI48" i="1"/>
  <c r="AI62" i="1" s="1"/>
  <c r="O48" i="1"/>
  <c r="O62" i="1" s="1"/>
  <c r="F48" i="1"/>
  <c r="F62" i="1" s="1"/>
  <c r="F12" i="9" s="1"/>
  <c r="AY48" i="1"/>
  <c r="AY62" i="1" s="1"/>
  <c r="BC48" i="1"/>
  <c r="BC62" i="1" s="1"/>
  <c r="F236" i="9" s="1"/>
  <c r="AD48" i="1"/>
  <c r="AD62" i="1" s="1"/>
  <c r="I108" i="9" s="1"/>
  <c r="BJ48" i="1"/>
  <c r="BJ62" i="1" s="1"/>
  <c r="AQ48" i="1"/>
  <c r="AQ62" i="1" s="1"/>
  <c r="U48" i="1"/>
  <c r="U62" i="1" s="1"/>
  <c r="G76" i="9" s="1"/>
  <c r="BS48" i="1"/>
  <c r="BS62" i="1" s="1"/>
  <c r="AH48" i="1"/>
  <c r="AH62" i="1" s="1"/>
  <c r="BN48" i="1"/>
  <c r="BN62" i="1" s="1"/>
  <c r="BG48" i="1"/>
  <c r="BG62" i="1" s="1"/>
  <c r="C268" i="9" s="1"/>
  <c r="BA48" i="1"/>
  <c r="BA62" i="1" s="1"/>
  <c r="D236" i="9" s="1"/>
  <c r="AC48" i="1"/>
  <c r="AC62" i="1" s="1"/>
  <c r="H108" i="9" s="1"/>
  <c r="AJ48" i="1"/>
  <c r="AJ62" i="1" s="1"/>
  <c r="BP48" i="1"/>
  <c r="BP62" i="1" s="1"/>
  <c r="BO48" i="1"/>
  <c r="BO62" i="1" s="1"/>
  <c r="D300" i="9" s="1"/>
  <c r="BQ48" i="1"/>
  <c r="BQ62" i="1" s="1"/>
  <c r="F300" i="9" s="1"/>
  <c r="G48" i="1"/>
  <c r="G62" i="1" s="1"/>
  <c r="G12" i="9" s="1"/>
  <c r="D48" i="1"/>
  <c r="D62" i="1" s="1"/>
  <c r="BW48" i="1"/>
  <c r="BW62" i="1" s="1"/>
  <c r="BZ48" i="1"/>
  <c r="BZ62" i="1" s="1"/>
  <c r="H332" i="9" s="1"/>
  <c r="H48" i="1"/>
  <c r="H62" i="1" s="1"/>
  <c r="AN48" i="1"/>
  <c r="AN62" i="1" s="1"/>
  <c r="E172" i="9" s="1"/>
  <c r="CB48" i="1"/>
  <c r="CB62" i="1" s="1"/>
  <c r="C364" i="9" s="1"/>
  <c r="CC48" i="1"/>
  <c r="CC62" i="1" s="1"/>
  <c r="L48" i="1"/>
  <c r="L62" i="1" s="1"/>
  <c r="AL48" i="1"/>
  <c r="AL62" i="1" s="1"/>
  <c r="BR48" i="1"/>
  <c r="BR62" i="1" s="1"/>
  <c r="AP48" i="1"/>
  <c r="AP62" i="1" s="1"/>
  <c r="BT48" i="1"/>
  <c r="BT62" i="1" s="1"/>
  <c r="I300" i="9" s="1"/>
  <c r="C48" i="1"/>
  <c r="C62" i="1" s="1"/>
  <c r="C12" i="9" s="1"/>
  <c r="I48" i="1"/>
  <c r="I62" i="1" s="1"/>
  <c r="P48" i="1"/>
  <c r="P62" i="1" s="1"/>
  <c r="AR48" i="1"/>
  <c r="AR62" i="1" s="1"/>
  <c r="I172" i="9" s="1"/>
  <c r="T48" i="1"/>
  <c r="T62" i="1" s="1"/>
  <c r="F76" i="9" s="1"/>
  <c r="AT48" i="1"/>
  <c r="AT62" i="1" s="1"/>
  <c r="BX48" i="1"/>
  <c r="BX62" i="1" s="1"/>
  <c r="F332" i="9" s="1"/>
  <c r="Y48" i="1"/>
  <c r="Y62" i="1" s="1"/>
  <c r="X48" i="1"/>
  <c r="X62" i="1" s="1"/>
  <c r="BV48" i="1"/>
  <c r="BV62" i="1" s="1"/>
  <c r="D332" i="9" s="1"/>
  <c r="Q48" i="1"/>
  <c r="Q62" i="1" s="1"/>
  <c r="C76" i="9" s="1"/>
  <c r="AV48" i="1"/>
  <c r="AV62" i="1" s="1"/>
  <c r="F204" i="9" s="1"/>
  <c r="BY48" i="1"/>
  <c r="BY62" i="1" s="1"/>
  <c r="AG48" i="1"/>
  <c r="AG62" i="1" s="1"/>
  <c r="C427" i="1"/>
  <c r="AB48" i="1"/>
  <c r="AB62" i="1" s="1"/>
  <c r="AS48" i="1"/>
  <c r="AS62" i="1" s="1"/>
  <c r="C140" i="9"/>
  <c r="C14" i="5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D292" i="1"/>
  <c r="C58" i="9"/>
  <c r="D465" i="1" l="1"/>
  <c r="BR52" i="1"/>
  <c r="BR67" i="1" s="1"/>
  <c r="BR71" i="1" s="1"/>
  <c r="C563" i="1" s="1"/>
  <c r="G52" i="1"/>
  <c r="G67" i="1" s="1"/>
  <c r="G71" i="1" s="1"/>
  <c r="C500" i="1" s="1"/>
  <c r="G500" i="1" s="1"/>
  <c r="BE52" i="1"/>
  <c r="BE67" i="1" s="1"/>
  <c r="AM52" i="1"/>
  <c r="AM67" i="1" s="1"/>
  <c r="BD52" i="1"/>
  <c r="BD67" i="1" s="1"/>
  <c r="G241" i="9" s="1"/>
  <c r="AD52" i="1"/>
  <c r="AD67" i="1" s="1"/>
  <c r="I113" i="9" s="1"/>
  <c r="D418" i="1"/>
  <c r="E41" i="9"/>
  <c r="E505" i="1"/>
  <c r="E498" i="1"/>
  <c r="E9" i="9"/>
  <c r="D415" i="1"/>
  <c r="BP52" i="1"/>
  <c r="BP67" i="1" s="1"/>
  <c r="O52" i="1"/>
  <c r="O67" i="1" s="1"/>
  <c r="U52" i="1"/>
  <c r="U67" i="1" s="1"/>
  <c r="U71" i="1" s="1"/>
  <c r="C514" i="1" s="1"/>
  <c r="G514" i="1" s="1"/>
  <c r="AT52" i="1"/>
  <c r="AT67" i="1" s="1"/>
  <c r="AT71" i="1" s="1"/>
  <c r="C711" i="1" s="1"/>
  <c r="AG52" i="1"/>
  <c r="AG67" i="1" s="1"/>
  <c r="E145" i="9" s="1"/>
  <c r="BB52" i="1"/>
  <c r="BB67" i="1" s="1"/>
  <c r="BB71" i="1" s="1"/>
  <c r="E245" i="9" s="1"/>
  <c r="AK52" i="1"/>
  <c r="AK67" i="1" s="1"/>
  <c r="I145" i="9" s="1"/>
  <c r="M52" i="1"/>
  <c r="M67" i="1" s="1"/>
  <c r="M71" i="1" s="1"/>
  <c r="C506" i="1" s="1"/>
  <c r="G506" i="1" s="1"/>
  <c r="BL52" i="1"/>
  <c r="BL67" i="1" s="1"/>
  <c r="E52" i="1"/>
  <c r="E67" i="1" s="1"/>
  <c r="Y52" i="1"/>
  <c r="Y67" i="1" s="1"/>
  <c r="D113" i="9" s="1"/>
  <c r="D52" i="1"/>
  <c r="D67" i="1" s="1"/>
  <c r="D71" i="1" s="1"/>
  <c r="C669" i="1" s="1"/>
  <c r="X52" i="1"/>
  <c r="X67" i="1" s="1"/>
  <c r="AP52" i="1"/>
  <c r="AP67" i="1" s="1"/>
  <c r="BG52" i="1"/>
  <c r="BG67" i="1" s="1"/>
  <c r="BJ52" i="1"/>
  <c r="BJ67" i="1" s="1"/>
  <c r="AN52" i="1"/>
  <c r="AN67" i="1" s="1"/>
  <c r="AA52" i="1"/>
  <c r="AA67" i="1" s="1"/>
  <c r="AA71" i="1" s="1"/>
  <c r="F117" i="9" s="1"/>
  <c r="L52" i="1"/>
  <c r="L67" i="1" s="1"/>
  <c r="E49" i="9" s="1"/>
  <c r="T52" i="1"/>
  <c r="T67" i="1" s="1"/>
  <c r="P52" i="1"/>
  <c r="P67" i="1" s="1"/>
  <c r="BM52" i="1"/>
  <c r="BM67" i="1" s="1"/>
  <c r="I273" i="9" s="1"/>
  <c r="AI52" i="1"/>
  <c r="AI67" i="1" s="1"/>
  <c r="G145" i="9" s="1"/>
  <c r="Z52" i="1"/>
  <c r="Z67" i="1" s="1"/>
  <c r="Z71" i="1" s="1"/>
  <c r="C519" i="1" s="1"/>
  <c r="G519" i="1" s="1"/>
  <c r="BH52" i="1"/>
  <c r="BH67" i="1" s="1"/>
  <c r="BZ52" i="1"/>
  <c r="BZ67" i="1" s="1"/>
  <c r="H337" i="9" s="1"/>
  <c r="BV52" i="1"/>
  <c r="BV67" i="1" s="1"/>
  <c r="BV71" i="1" s="1"/>
  <c r="C567" i="1" s="1"/>
  <c r="BN52" i="1"/>
  <c r="BN67" i="1" s="1"/>
  <c r="BN71" i="1" s="1"/>
  <c r="C619" i="1" s="1"/>
  <c r="AW52" i="1"/>
  <c r="AW67" i="1" s="1"/>
  <c r="G209" i="9" s="1"/>
  <c r="CB52" i="1"/>
  <c r="CB67" i="1" s="1"/>
  <c r="CB71" i="1" s="1"/>
  <c r="C573" i="1" s="1"/>
  <c r="AY52" i="1"/>
  <c r="AY67" i="1" s="1"/>
  <c r="AY71" i="1" s="1"/>
  <c r="I213" i="9" s="1"/>
  <c r="AS52" i="1"/>
  <c r="AS67" i="1" s="1"/>
  <c r="C209" i="9" s="1"/>
  <c r="BK52" i="1"/>
  <c r="BK67" i="1" s="1"/>
  <c r="G273" i="9" s="1"/>
  <c r="CA52" i="1"/>
  <c r="CA67" i="1" s="1"/>
  <c r="CA71" i="1" s="1"/>
  <c r="C572" i="1" s="1"/>
  <c r="BU52" i="1"/>
  <c r="BU67" i="1" s="1"/>
  <c r="C337" i="9" s="1"/>
  <c r="F52" i="1"/>
  <c r="F67" i="1" s="1"/>
  <c r="F71" i="1" s="1"/>
  <c r="F21" i="9" s="1"/>
  <c r="AE52" i="1"/>
  <c r="AE67" i="1" s="1"/>
  <c r="C145" i="9" s="1"/>
  <c r="AF52" i="1"/>
  <c r="AF67" i="1" s="1"/>
  <c r="D145" i="9" s="1"/>
  <c r="J52" i="1"/>
  <c r="J67" i="1" s="1"/>
  <c r="AZ52" i="1"/>
  <c r="AZ67" i="1" s="1"/>
  <c r="C241" i="9" s="1"/>
  <c r="BQ52" i="1"/>
  <c r="BQ67" i="1" s="1"/>
  <c r="AV52" i="1"/>
  <c r="AV67" i="1" s="1"/>
  <c r="F209" i="9" s="1"/>
  <c r="V52" i="1"/>
  <c r="V67" i="1" s="1"/>
  <c r="BO52" i="1"/>
  <c r="BO67" i="1" s="1"/>
  <c r="D305" i="9" s="1"/>
  <c r="BW52" i="1"/>
  <c r="BW67" i="1" s="1"/>
  <c r="AQ52" i="1"/>
  <c r="AQ67" i="1" s="1"/>
  <c r="H177" i="9" s="1"/>
  <c r="BT52" i="1"/>
  <c r="BT67" i="1" s="1"/>
  <c r="N52" i="1"/>
  <c r="N67" i="1" s="1"/>
  <c r="S52" i="1"/>
  <c r="S67" i="1" s="1"/>
  <c r="S71" i="1" s="1"/>
  <c r="C684" i="1" s="1"/>
  <c r="I52" i="1"/>
  <c r="I67" i="1" s="1"/>
  <c r="R52" i="1"/>
  <c r="R67" i="1" s="1"/>
  <c r="AC52" i="1"/>
  <c r="AC67" i="1" s="1"/>
  <c r="AH52" i="1"/>
  <c r="AH67" i="1" s="1"/>
  <c r="F145" i="9" s="1"/>
  <c r="BC52" i="1"/>
  <c r="BC67" i="1" s="1"/>
  <c r="BC71" i="1" s="1"/>
  <c r="C633" i="1" s="1"/>
  <c r="BY52" i="1"/>
  <c r="BY67" i="1" s="1"/>
  <c r="BY71" i="1" s="1"/>
  <c r="C645" i="1" s="1"/>
  <c r="BX52" i="1"/>
  <c r="BX67" i="1" s="1"/>
  <c r="F337" i="9" s="1"/>
  <c r="BI52" i="1"/>
  <c r="BI67" i="1" s="1"/>
  <c r="BA52" i="1"/>
  <c r="BA67" i="1" s="1"/>
  <c r="C52" i="1"/>
  <c r="C67" i="1" s="1"/>
  <c r="AR52" i="1"/>
  <c r="AR67" i="1" s="1"/>
  <c r="AB52" i="1"/>
  <c r="AB67" i="1" s="1"/>
  <c r="AB71" i="1" s="1"/>
  <c r="C521" i="1" s="1"/>
  <c r="G521" i="1" s="1"/>
  <c r="W52" i="1"/>
  <c r="W67" i="1" s="1"/>
  <c r="W71" i="1" s="1"/>
  <c r="C516" i="1" s="1"/>
  <c r="G516" i="1" s="1"/>
  <c r="BS52" i="1"/>
  <c r="BS67" i="1" s="1"/>
  <c r="H305" i="9" s="1"/>
  <c r="Q52" i="1"/>
  <c r="Q67" i="1" s="1"/>
  <c r="H52" i="1"/>
  <c r="H67" i="1" s="1"/>
  <c r="H71" i="1" s="1"/>
  <c r="C501" i="1" s="1"/>
  <c r="G501" i="1" s="1"/>
  <c r="AX52" i="1"/>
  <c r="AX67" i="1" s="1"/>
  <c r="BF52" i="1"/>
  <c r="BF67" i="1" s="1"/>
  <c r="I241" i="9" s="1"/>
  <c r="AL52" i="1"/>
  <c r="AL67" i="1" s="1"/>
  <c r="AL71" i="1" s="1"/>
  <c r="C181" i="9" s="1"/>
  <c r="AU52" i="1"/>
  <c r="AU67" i="1" s="1"/>
  <c r="AU71" i="1" s="1"/>
  <c r="K52" i="1"/>
  <c r="K67" i="1" s="1"/>
  <c r="K71" i="1" s="1"/>
  <c r="D53" i="9" s="1"/>
  <c r="CC52" i="1"/>
  <c r="CC67" i="1" s="1"/>
  <c r="CC71" i="1" s="1"/>
  <c r="C620" i="1" s="1"/>
  <c r="AJ52" i="1"/>
  <c r="AJ67" i="1" s="1"/>
  <c r="AJ71" i="1" s="1"/>
  <c r="H149" i="9" s="1"/>
  <c r="F172" i="9"/>
  <c r="AO71" i="1"/>
  <c r="F181" i="9" s="1"/>
  <c r="D140" i="9"/>
  <c r="D44" i="9"/>
  <c r="C236" i="9"/>
  <c r="AM71" i="1"/>
  <c r="D181" i="9" s="1"/>
  <c r="I76" i="9"/>
  <c r="I332" i="9"/>
  <c r="D268" i="9"/>
  <c r="D364" i="9"/>
  <c r="F140" i="9"/>
  <c r="C172" i="9"/>
  <c r="F44" i="9"/>
  <c r="G204" i="9"/>
  <c r="E76" i="9"/>
  <c r="G332" i="9"/>
  <c r="E268" i="9"/>
  <c r="H236" i="9"/>
  <c r="G140" i="9"/>
  <c r="H44" i="9"/>
  <c r="H204" i="9"/>
  <c r="G236" i="9"/>
  <c r="I268" i="9"/>
  <c r="D108" i="9"/>
  <c r="D204" i="9"/>
  <c r="E204" i="9"/>
  <c r="E332" i="9"/>
  <c r="H12" i="9"/>
  <c r="E236" i="9"/>
  <c r="I140" i="9"/>
  <c r="H300" i="9"/>
  <c r="F268" i="9"/>
  <c r="D172" i="9"/>
  <c r="I204" i="9"/>
  <c r="G172" i="9"/>
  <c r="C108" i="9"/>
  <c r="G300" i="9"/>
  <c r="C300" i="9"/>
  <c r="H172" i="9"/>
  <c r="H140" i="9"/>
  <c r="E300" i="9"/>
  <c r="G108" i="9"/>
  <c r="E44" i="9"/>
  <c r="E140" i="9"/>
  <c r="D12" i="9"/>
  <c r="CE62" i="1"/>
  <c r="I44" i="9"/>
  <c r="I12" i="9"/>
  <c r="C204" i="9"/>
  <c r="CE48" i="1"/>
  <c r="H501" i="1"/>
  <c r="F501" i="1"/>
  <c r="F517" i="1"/>
  <c r="F499" i="1"/>
  <c r="H499" i="1"/>
  <c r="F505" i="1"/>
  <c r="H497" i="1"/>
  <c r="F497" i="1"/>
  <c r="F515" i="1"/>
  <c r="H515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I378" i="9"/>
  <c r="K612" i="1"/>
  <c r="C465" i="1"/>
  <c r="C126" i="8"/>
  <c r="D391" i="1"/>
  <c r="F32" i="6"/>
  <c r="C478" i="1"/>
  <c r="C102" i="8"/>
  <c r="C482" i="1"/>
  <c r="F498" i="1"/>
  <c r="H241" i="9"/>
  <c r="D177" i="9"/>
  <c r="C476" i="1"/>
  <c r="F16" i="6"/>
  <c r="F516" i="1"/>
  <c r="F540" i="1"/>
  <c r="H540" i="1"/>
  <c r="F532" i="1"/>
  <c r="H532" i="1"/>
  <c r="F524" i="1"/>
  <c r="F550" i="1"/>
  <c r="G305" i="9" l="1"/>
  <c r="BE71" i="1"/>
  <c r="C614" i="1" s="1"/>
  <c r="BD71" i="1"/>
  <c r="C624" i="1" s="1"/>
  <c r="AD71" i="1"/>
  <c r="C523" i="1" s="1"/>
  <c r="G523" i="1" s="1"/>
  <c r="G17" i="9"/>
  <c r="F49" i="9"/>
  <c r="E305" i="9"/>
  <c r="AN71" i="1"/>
  <c r="C705" i="1" s="1"/>
  <c r="P71" i="1"/>
  <c r="I53" i="9" s="1"/>
  <c r="F113" i="9"/>
  <c r="E241" i="9"/>
  <c r="E177" i="9"/>
  <c r="I49" i="9"/>
  <c r="BU71" i="1"/>
  <c r="C641" i="1" s="1"/>
  <c r="G81" i="9"/>
  <c r="BK71" i="1"/>
  <c r="G277" i="9" s="1"/>
  <c r="AF71" i="1"/>
  <c r="C525" i="1" s="1"/>
  <c r="G525" i="1" s="1"/>
  <c r="N71" i="1"/>
  <c r="C507" i="1" s="1"/>
  <c r="G507" i="1" s="1"/>
  <c r="L71" i="1"/>
  <c r="C677" i="1" s="1"/>
  <c r="I337" i="9"/>
  <c r="AS71" i="1"/>
  <c r="C538" i="1" s="1"/>
  <c r="G538" i="1" s="1"/>
  <c r="T71" i="1"/>
  <c r="C513" i="1" s="1"/>
  <c r="G513" i="1" s="1"/>
  <c r="F17" i="9"/>
  <c r="F81" i="9"/>
  <c r="AG71" i="1"/>
  <c r="C526" i="1" s="1"/>
  <c r="G526" i="1" s="1"/>
  <c r="BP71" i="1"/>
  <c r="C561" i="1" s="1"/>
  <c r="G49" i="9"/>
  <c r="AK71" i="1"/>
  <c r="C530" i="1" s="1"/>
  <c r="G530" i="1" s="1"/>
  <c r="D209" i="9"/>
  <c r="CE67" i="1"/>
  <c r="AZ71" i="1"/>
  <c r="C245" i="9" s="1"/>
  <c r="D273" i="9"/>
  <c r="AI71" i="1"/>
  <c r="C528" i="1" s="1"/>
  <c r="G528" i="1" s="1"/>
  <c r="AP71" i="1"/>
  <c r="G181" i="9" s="1"/>
  <c r="BH71" i="1"/>
  <c r="C553" i="1" s="1"/>
  <c r="X71" i="1"/>
  <c r="C117" i="9" s="1"/>
  <c r="F305" i="9"/>
  <c r="E71" i="1"/>
  <c r="E21" i="9" s="1"/>
  <c r="E117" i="9"/>
  <c r="H273" i="9"/>
  <c r="C305" i="9"/>
  <c r="Y71" i="1"/>
  <c r="D117" i="9" s="1"/>
  <c r="D17" i="9"/>
  <c r="BM71" i="1"/>
  <c r="C638" i="1" s="1"/>
  <c r="BL71" i="1"/>
  <c r="H277" i="9" s="1"/>
  <c r="G177" i="9"/>
  <c r="BO71" i="1"/>
  <c r="C627" i="1" s="1"/>
  <c r="AW71" i="1"/>
  <c r="G213" i="9" s="1"/>
  <c r="AE71" i="1"/>
  <c r="C524" i="1" s="1"/>
  <c r="G524" i="1" s="1"/>
  <c r="D337" i="9"/>
  <c r="E113" i="9"/>
  <c r="C369" i="9"/>
  <c r="BZ71" i="1"/>
  <c r="H341" i="9" s="1"/>
  <c r="AQ71" i="1"/>
  <c r="C536" i="1" s="1"/>
  <c r="G536" i="1" s="1"/>
  <c r="C49" i="9"/>
  <c r="AV71" i="1"/>
  <c r="C541" i="1" s="1"/>
  <c r="BT71" i="1"/>
  <c r="C640" i="1" s="1"/>
  <c r="C113" i="9"/>
  <c r="V71" i="1"/>
  <c r="BG71" i="1"/>
  <c r="C618" i="1" s="1"/>
  <c r="C691" i="1"/>
  <c r="BQ71" i="1"/>
  <c r="F309" i="9" s="1"/>
  <c r="E17" i="9"/>
  <c r="J71" i="1"/>
  <c r="C675" i="1" s="1"/>
  <c r="C273" i="9"/>
  <c r="F273" i="9"/>
  <c r="H49" i="9"/>
  <c r="I209" i="9"/>
  <c r="BJ71" i="1"/>
  <c r="C555" i="1" s="1"/>
  <c r="BW71" i="1"/>
  <c r="C568" i="1" s="1"/>
  <c r="O71" i="1"/>
  <c r="H53" i="9" s="1"/>
  <c r="H81" i="9"/>
  <c r="I305" i="9"/>
  <c r="E81" i="9"/>
  <c r="R71" i="1"/>
  <c r="D85" i="9" s="1"/>
  <c r="C71" i="1"/>
  <c r="C496" i="1" s="1"/>
  <c r="G496" i="1" s="1"/>
  <c r="E337" i="9"/>
  <c r="D241" i="9"/>
  <c r="C706" i="1"/>
  <c r="AH71" i="1"/>
  <c r="C527" i="1" s="1"/>
  <c r="G527" i="1" s="1"/>
  <c r="Q71" i="1"/>
  <c r="C510" i="1" s="1"/>
  <c r="G510" i="1" s="1"/>
  <c r="AC71" i="1"/>
  <c r="C522" i="1" s="1"/>
  <c r="G522" i="1" s="1"/>
  <c r="AX71" i="1"/>
  <c r="C543" i="1" s="1"/>
  <c r="H113" i="9"/>
  <c r="C81" i="9"/>
  <c r="I17" i="9"/>
  <c r="BF71" i="1"/>
  <c r="I245" i="9" s="1"/>
  <c r="C549" i="1"/>
  <c r="D49" i="9"/>
  <c r="G337" i="9"/>
  <c r="E209" i="9"/>
  <c r="I81" i="9"/>
  <c r="BX71" i="1"/>
  <c r="C644" i="1" s="1"/>
  <c r="C177" i="9"/>
  <c r="H209" i="9"/>
  <c r="I71" i="1"/>
  <c r="D81" i="9"/>
  <c r="E213" i="9"/>
  <c r="C540" i="1"/>
  <c r="G540" i="1" s="1"/>
  <c r="C712" i="1"/>
  <c r="AR71" i="1"/>
  <c r="C709" i="1" s="1"/>
  <c r="G113" i="9"/>
  <c r="H145" i="9"/>
  <c r="D369" i="9"/>
  <c r="C701" i="1"/>
  <c r="C529" i="1"/>
  <c r="G529" i="1" s="1"/>
  <c r="I177" i="9"/>
  <c r="BS71" i="1"/>
  <c r="C639" i="1" s="1"/>
  <c r="BI71" i="1"/>
  <c r="I341" i="9"/>
  <c r="H17" i="9"/>
  <c r="F241" i="9"/>
  <c r="C534" i="1"/>
  <c r="G534" i="1" s="1"/>
  <c r="BA71" i="1"/>
  <c r="D245" i="9" s="1"/>
  <c r="C647" i="1"/>
  <c r="C17" i="9"/>
  <c r="E273" i="9"/>
  <c r="CE52" i="1"/>
  <c r="C632" i="1"/>
  <c r="C547" i="1"/>
  <c r="C570" i="1"/>
  <c r="C499" i="1"/>
  <c r="G499" i="1" s="1"/>
  <c r="F53" i="9"/>
  <c r="G341" i="9"/>
  <c r="C678" i="1"/>
  <c r="C671" i="1"/>
  <c r="C692" i="1"/>
  <c r="C497" i="1"/>
  <c r="G497" i="1" s="1"/>
  <c r="D21" i="9"/>
  <c r="C676" i="1"/>
  <c r="I85" i="9"/>
  <c r="C688" i="1"/>
  <c r="C704" i="1"/>
  <c r="C504" i="1"/>
  <c r="G504" i="1" s="1"/>
  <c r="C532" i="1"/>
  <c r="G532" i="1" s="1"/>
  <c r="H245" i="9"/>
  <c r="D373" i="9"/>
  <c r="D213" i="9"/>
  <c r="C539" i="1"/>
  <c r="G539" i="1" s="1"/>
  <c r="C512" i="1"/>
  <c r="G512" i="1" s="1"/>
  <c r="E85" i="9"/>
  <c r="C520" i="1"/>
  <c r="G520" i="1" s="1"/>
  <c r="C574" i="1"/>
  <c r="C686" i="1"/>
  <c r="G85" i="9"/>
  <c r="C531" i="1"/>
  <c r="G531" i="1" s="1"/>
  <c r="C703" i="1"/>
  <c r="C695" i="1"/>
  <c r="C548" i="1"/>
  <c r="F245" i="9"/>
  <c r="D341" i="9"/>
  <c r="C642" i="1"/>
  <c r="C544" i="1"/>
  <c r="G544" i="1" s="1"/>
  <c r="C626" i="1"/>
  <c r="C625" i="1"/>
  <c r="G309" i="9"/>
  <c r="E181" i="9"/>
  <c r="G21" i="9"/>
  <c r="H21" i="9"/>
  <c r="C673" i="1"/>
  <c r="C309" i="9"/>
  <c r="C559" i="1"/>
  <c r="G117" i="9"/>
  <c r="C373" i="9"/>
  <c r="C622" i="1"/>
  <c r="C693" i="1"/>
  <c r="C672" i="1"/>
  <c r="C428" i="1"/>
  <c r="I364" i="9"/>
  <c r="H516" i="1"/>
  <c r="D615" i="1"/>
  <c r="F511" i="1"/>
  <c r="H496" i="1"/>
  <c r="F522" i="1"/>
  <c r="F510" i="1"/>
  <c r="F513" i="1"/>
  <c r="C142" i="8"/>
  <c r="D393" i="1"/>
  <c r="F538" i="1"/>
  <c r="H538" i="1"/>
  <c r="F534" i="1"/>
  <c r="H502" i="1"/>
  <c r="F502" i="1"/>
  <c r="H504" i="1"/>
  <c r="F504" i="1"/>
  <c r="H530" i="1"/>
  <c r="F530" i="1"/>
  <c r="F512" i="1"/>
  <c r="F526" i="1"/>
  <c r="F503" i="1"/>
  <c r="F508" i="1"/>
  <c r="F514" i="1"/>
  <c r="H514" i="1" s="1"/>
  <c r="H507" i="1"/>
  <c r="F507" i="1"/>
  <c r="F518" i="1"/>
  <c r="F546" i="1"/>
  <c r="F506" i="1"/>
  <c r="H506" i="1"/>
  <c r="H500" i="1"/>
  <c r="F500" i="1"/>
  <c r="F509" i="1"/>
  <c r="C533" i="1" l="1"/>
  <c r="G533" i="1" s="1"/>
  <c r="I117" i="9"/>
  <c r="C550" i="1"/>
  <c r="G550" i="1" s="1"/>
  <c r="C509" i="1"/>
  <c r="G509" i="1" s="1"/>
  <c r="G245" i="9"/>
  <c r="C685" i="1"/>
  <c r="F85" i="9"/>
  <c r="C631" i="1"/>
  <c r="C505" i="1"/>
  <c r="G505" i="1" s="1"/>
  <c r="C341" i="9"/>
  <c r="C681" i="1"/>
  <c r="C700" i="1"/>
  <c r="E53" i="9"/>
  <c r="C556" i="1"/>
  <c r="C707" i="1"/>
  <c r="D149" i="9"/>
  <c r="C535" i="1"/>
  <c r="G535" i="1" s="1"/>
  <c r="C679" i="1"/>
  <c r="C545" i="1"/>
  <c r="G545" i="1" s="1"/>
  <c r="I149" i="9"/>
  <c r="C702" i="1"/>
  <c r="C635" i="1"/>
  <c r="C433" i="1"/>
  <c r="C441" i="1" s="1"/>
  <c r="C566" i="1"/>
  <c r="C697" i="1"/>
  <c r="C213" i="9"/>
  <c r="CE71" i="1"/>
  <c r="C716" i="1" s="1"/>
  <c r="C637" i="1"/>
  <c r="C628" i="1"/>
  <c r="C710" i="1"/>
  <c r="G53" i="9"/>
  <c r="C557" i="1"/>
  <c r="C670" i="1"/>
  <c r="I369" i="9"/>
  <c r="C698" i="1"/>
  <c r="E309" i="9"/>
  <c r="C636" i="1"/>
  <c r="E149" i="9"/>
  <c r="D277" i="9"/>
  <c r="H513" i="1"/>
  <c r="H526" i="1"/>
  <c r="C621" i="1"/>
  <c r="G149" i="9"/>
  <c r="C498" i="1"/>
  <c r="G498" i="1" s="1"/>
  <c r="H524" i="1"/>
  <c r="D309" i="9"/>
  <c r="C560" i="1"/>
  <c r="C689" i="1"/>
  <c r="C696" i="1"/>
  <c r="C517" i="1"/>
  <c r="G517" i="1" s="1"/>
  <c r="C542" i="1"/>
  <c r="C518" i="1"/>
  <c r="G518" i="1" s="1"/>
  <c r="I277" i="9"/>
  <c r="C558" i="1"/>
  <c r="H181" i="9"/>
  <c r="C646" i="1"/>
  <c r="C690" i="1"/>
  <c r="C277" i="9"/>
  <c r="C53" i="9"/>
  <c r="C552" i="1"/>
  <c r="C565" i="1"/>
  <c r="C511" i="1"/>
  <c r="G511" i="1" s="1"/>
  <c r="C623" i="1"/>
  <c r="C149" i="9"/>
  <c r="C571" i="1"/>
  <c r="C713" i="1"/>
  <c r="C21" i="9"/>
  <c r="I309" i="9"/>
  <c r="C708" i="1"/>
  <c r="F213" i="9"/>
  <c r="C515" i="1"/>
  <c r="G515" i="1" s="1"/>
  <c r="C687" i="1"/>
  <c r="H85" i="9"/>
  <c r="C562" i="1"/>
  <c r="C508" i="1"/>
  <c r="G508" i="1" s="1"/>
  <c r="C617" i="1"/>
  <c r="F277" i="9"/>
  <c r="C643" i="1"/>
  <c r="C680" i="1"/>
  <c r="E341" i="9"/>
  <c r="C503" i="1"/>
  <c r="G503" i="1" s="1"/>
  <c r="C683" i="1"/>
  <c r="C668" i="1"/>
  <c r="C694" i="1"/>
  <c r="H117" i="9"/>
  <c r="F149" i="9"/>
  <c r="F341" i="9"/>
  <c r="C546" i="1"/>
  <c r="G546" i="1" s="1"/>
  <c r="H522" i="1"/>
  <c r="H510" i="1"/>
  <c r="C699" i="1"/>
  <c r="C616" i="1"/>
  <c r="C569" i="1"/>
  <c r="C85" i="9"/>
  <c r="C682" i="1"/>
  <c r="C630" i="1"/>
  <c r="H534" i="1"/>
  <c r="H213" i="9"/>
  <c r="C629" i="1"/>
  <c r="C551" i="1"/>
  <c r="I181" i="9"/>
  <c r="C537" i="1"/>
  <c r="G537" i="1" s="1"/>
  <c r="C502" i="1"/>
  <c r="G502" i="1" s="1"/>
  <c r="I21" i="9"/>
  <c r="C674" i="1"/>
  <c r="H309" i="9"/>
  <c r="C564" i="1"/>
  <c r="H505" i="1"/>
  <c r="C634" i="1"/>
  <c r="C554" i="1"/>
  <c r="E277" i="9"/>
  <c r="H550" i="1"/>
  <c r="H512" i="1"/>
  <c r="H544" i="1"/>
  <c r="H509" i="1"/>
  <c r="D671" i="1"/>
  <c r="D638" i="1"/>
  <c r="D670" i="1"/>
  <c r="D621" i="1"/>
  <c r="D678" i="1"/>
  <c r="D626" i="1"/>
  <c r="D633" i="1"/>
  <c r="D708" i="1"/>
  <c r="D679" i="1"/>
  <c r="D618" i="1"/>
  <c r="D624" i="1"/>
  <c r="D668" i="1"/>
  <c r="D692" i="1"/>
  <c r="D700" i="1"/>
  <c r="D686" i="1"/>
  <c r="D675" i="1"/>
  <c r="D682" i="1"/>
  <c r="D643" i="1"/>
  <c r="D681" i="1"/>
  <c r="D676" i="1"/>
  <c r="D644" i="1"/>
  <c r="D637" i="1"/>
  <c r="D642" i="1"/>
  <c r="D716" i="1"/>
  <c r="D636" i="1"/>
  <c r="D713" i="1"/>
  <c r="D616" i="1"/>
  <c r="D695" i="1"/>
  <c r="D645" i="1"/>
  <c r="D639" i="1"/>
  <c r="D705" i="1"/>
  <c r="D631" i="1"/>
  <c r="D690" i="1"/>
  <c r="D620" i="1"/>
  <c r="D691" i="1"/>
  <c r="D677" i="1"/>
  <c r="D689" i="1"/>
  <c r="D696" i="1"/>
  <c r="D704" i="1"/>
  <c r="D617" i="1"/>
  <c r="D685" i="1"/>
  <c r="D707" i="1"/>
  <c r="D694" i="1"/>
  <c r="D635" i="1"/>
  <c r="D634" i="1"/>
  <c r="D703" i="1"/>
  <c r="D627" i="1"/>
  <c r="D712" i="1"/>
  <c r="D632" i="1"/>
  <c r="D672" i="1"/>
  <c r="D641" i="1"/>
  <c r="D646" i="1"/>
  <c r="D688" i="1"/>
  <c r="D693" i="1"/>
  <c r="D710" i="1"/>
  <c r="D683" i="1"/>
  <c r="D711" i="1"/>
  <c r="D647" i="1"/>
  <c r="D687" i="1"/>
  <c r="D622" i="1"/>
  <c r="D623" i="1"/>
  <c r="D699" i="1"/>
  <c r="D630" i="1"/>
  <c r="D680" i="1"/>
  <c r="D625" i="1"/>
  <c r="D684" i="1"/>
  <c r="D674" i="1"/>
  <c r="D709" i="1"/>
  <c r="D702" i="1"/>
  <c r="D698" i="1"/>
  <c r="D619" i="1"/>
  <c r="D706" i="1"/>
  <c r="D629" i="1"/>
  <c r="D669" i="1"/>
  <c r="D673" i="1"/>
  <c r="D640" i="1"/>
  <c r="D701" i="1"/>
  <c r="D628" i="1"/>
  <c r="D697" i="1"/>
  <c r="F496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17" i="1" l="1"/>
  <c r="I373" i="9"/>
  <c r="H498" i="1"/>
  <c r="E612" i="1"/>
  <c r="E638" i="1" s="1"/>
  <c r="H518" i="1"/>
  <c r="E623" i="1"/>
  <c r="E716" i="1" s="1"/>
  <c r="C648" i="1"/>
  <c r="M716" i="1" s="1"/>
  <c r="H511" i="1"/>
  <c r="C715" i="1"/>
  <c r="H503" i="1"/>
  <c r="H508" i="1"/>
  <c r="H546" i="1"/>
  <c r="D715" i="1"/>
  <c r="E646" i="1" l="1"/>
  <c r="E685" i="1"/>
  <c r="E679" i="1"/>
  <c r="E630" i="1"/>
  <c r="E700" i="1"/>
  <c r="E698" i="1"/>
  <c r="E710" i="1"/>
  <c r="E689" i="1"/>
  <c r="E670" i="1"/>
  <c r="E645" i="1"/>
  <c r="E632" i="1"/>
  <c r="E704" i="1"/>
  <c r="E628" i="1"/>
  <c r="E676" i="1"/>
  <c r="E637" i="1"/>
  <c r="E683" i="1"/>
  <c r="E641" i="1"/>
  <c r="E688" i="1"/>
  <c r="E647" i="1"/>
  <c r="E684" i="1"/>
  <c r="E709" i="1"/>
  <c r="E639" i="1"/>
  <c r="E681" i="1"/>
  <c r="E696" i="1"/>
  <c r="E642" i="1"/>
  <c r="E692" i="1"/>
  <c r="E708" i="1"/>
  <c r="E636" i="1"/>
  <c r="E695" i="1"/>
  <c r="E626" i="1"/>
  <c r="E697" i="1"/>
  <c r="E706" i="1"/>
  <c r="E624" i="1"/>
  <c r="F624" i="1" s="1"/>
  <c r="E707" i="1"/>
  <c r="E693" i="1"/>
  <c r="E634" i="1"/>
  <c r="E625" i="1"/>
  <c r="E680" i="1"/>
  <c r="E668" i="1"/>
  <c r="E631" i="1"/>
  <c r="E711" i="1"/>
  <c r="E687" i="1"/>
  <c r="E705" i="1"/>
  <c r="E672" i="1"/>
  <c r="E690" i="1"/>
  <c r="E703" i="1"/>
  <c r="E682" i="1"/>
  <c r="E699" i="1"/>
  <c r="E643" i="1"/>
  <c r="E686" i="1"/>
  <c r="E674" i="1"/>
  <c r="E629" i="1"/>
  <c r="E640" i="1"/>
  <c r="E627" i="1"/>
  <c r="E644" i="1"/>
  <c r="E701" i="1"/>
  <c r="E712" i="1"/>
  <c r="E635" i="1"/>
  <c r="E702" i="1"/>
  <c r="E633" i="1"/>
  <c r="E669" i="1"/>
  <c r="E713" i="1"/>
  <c r="E675" i="1"/>
  <c r="E673" i="1"/>
  <c r="E691" i="1"/>
  <c r="E677" i="1"/>
  <c r="E694" i="1"/>
  <c r="E678" i="1"/>
  <c r="E671" i="1"/>
  <c r="E715" i="1" l="1"/>
  <c r="F686" i="1"/>
  <c r="F712" i="1"/>
  <c r="F688" i="1"/>
  <c r="F697" i="1"/>
  <c r="F713" i="1"/>
  <c r="F691" i="1"/>
  <c r="F683" i="1"/>
  <c r="F678" i="1"/>
  <c r="F692" i="1"/>
  <c r="F668" i="1"/>
  <c r="F639" i="1"/>
  <c r="F625" i="1"/>
  <c r="G625" i="1" s="1"/>
  <c r="F630" i="1"/>
  <c r="F637" i="1"/>
  <c r="F708" i="1"/>
  <c r="F629" i="1"/>
  <c r="F673" i="1"/>
  <c r="F671" i="1"/>
  <c r="F627" i="1"/>
  <c r="F696" i="1"/>
  <c r="F679" i="1"/>
  <c r="F642" i="1"/>
  <c r="F635" i="1"/>
  <c r="F682" i="1"/>
  <c r="F701" i="1"/>
  <c r="F640" i="1"/>
  <c r="F626" i="1"/>
  <c r="F702" i="1"/>
  <c r="F711" i="1"/>
  <c r="F646" i="1"/>
  <c r="F694" i="1"/>
  <c r="F670" i="1"/>
  <c r="F669" i="1"/>
  <c r="F675" i="1"/>
  <c r="F704" i="1"/>
  <c r="F645" i="1"/>
  <c r="F674" i="1"/>
  <c r="F705" i="1"/>
  <c r="F699" i="1"/>
  <c r="F716" i="1"/>
  <c r="F700" i="1"/>
  <c r="F695" i="1"/>
  <c r="F706" i="1"/>
  <c r="F681" i="1"/>
  <c r="F643" i="1"/>
  <c r="F644" i="1"/>
  <c r="F631" i="1"/>
  <c r="F689" i="1"/>
  <c r="F636" i="1"/>
  <c r="F677" i="1"/>
  <c r="F685" i="1"/>
  <c r="F680" i="1"/>
  <c r="F703" i="1"/>
  <c r="F641" i="1"/>
  <c r="F684" i="1"/>
  <c r="F707" i="1"/>
  <c r="F633" i="1"/>
  <c r="F687" i="1"/>
  <c r="F690" i="1"/>
  <c r="F672" i="1"/>
  <c r="F709" i="1"/>
  <c r="F676" i="1"/>
  <c r="F632" i="1"/>
  <c r="F638" i="1"/>
  <c r="F628" i="1"/>
  <c r="F634" i="1"/>
  <c r="F693" i="1"/>
  <c r="F710" i="1"/>
  <c r="F698" i="1"/>
  <c r="F647" i="1"/>
  <c r="F715" i="1" l="1"/>
  <c r="G688" i="1"/>
  <c r="G628" i="1"/>
  <c r="G675" i="1"/>
  <c r="G684" i="1"/>
  <c r="G695" i="1"/>
  <c r="G694" i="1"/>
  <c r="G703" i="1"/>
  <c r="G690" i="1"/>
  <c r="G639" i="1"/>
  <c r="G680" i="1"/>
  <c r="G683" i="1"/>
  <c r="G678" i="1"/>
  <c r="G633" i="1"/>
  <c r="G626" i="1"/>
  <c r="G670" i="1"/>
  <c r="G637" i="1"/>
  <c r="G700" i="1"/>
  <c r="G645" i="1"/>
  <c r="G705" i="1"/>
  <c r="G707" i="1"/>
  <c r="G635" i="1"/>
  <c r="G676" i="1"/>
  <c r="G702" i="1"/>
  <c r="G672" i="1"/>
  <c r="G709" i="1"/>
  <c r="G699" i="1"/>
  <c r="G692" i="1"/>
  <c r="G669" i="1"/>
  <c r="G644" i="1"/>
  <c r="G701" i="1"/>
  <c r="G682" i="1"/>
  <c r="G641" i="1"/>
  <c r="G708" i="1"/>
  <c r="G693" i="1"/>
  <c r="G677" i="1"/>
  <c r="G631" i="1"/>
  <c r="G687" i="1"/>
  <c r="G642" i="1"/>
  <c r="G629" i="1"/>
  <c r="G671" i="1"/>
  <c r="G646" i="1"/>
  <c r="G673" i="1"/>
  <c r="G632" i="1"/>
  <c r="G696" i="1"/>
  <c r="G711" i="1"/>
  <c r="G630" i="1"/>
  <c r="G679" i="1"/>
  <c r="G689" i="1"/>
  <c r="G636" i="1"/>
  <c r="G647" i="1"/>
  <c r="G681" i="1"/>
  <c r="G640" i="1"/>
  <c r="G627" i="1"/>
  <c r="G713" i="1"/>
  <c r="G698" i="1"/>
  <c r="G712" i="1"/>
  <c r="G638" i="1"/>
  <c r="G634" i="1"/>
  <c r="G686" i="1"/>
  <c r="G704" i="1"/>
  <c r="G706" i="1"/>
  <c r="G697" i="1"/>
  <c r="G668" i="1"/>
  <c r="G691" i="1"/>
  <c r="G643" i="1"/>
  <c r="G685" i="1"/>
  <c r="G716" i="1"/>
  <c r="G674" i="1"/>
  <c r="G710" i="1"/>
  <c r="H628" i="1" l="1"/>
  <c r="G715" i="1"/>
  <c r="H697" i="1" l="1"/>
  <c r="H700" i="1"/>
  <c r="H694" i="1"/>
  <c r="H713" i="1"/>
  <c r="H643" i="1"/>
  <c r="H633" i="1"/>
  <c r="H707" i="1"/>
  <c r="H685" i="1"/>
  <c r="H647" i="1"/>
  <c r="H678" i="1"/>
  <c r="H711" i="1"/>
  <c r="H701" i="1"/>
  <c r="H645" i="1"/>
  <c r="H629" i="1"/>
  <c r="H710" i="1"/>
  <c r="H668" i="1"/>
  <c r="H670" i="1"/>
  <c r="H674" i="1"/>
  <c r="H688" i="1"/>
  <c r="H677" i="1"/>
  <c r="H644" i="1"/>
  <c r="H681" i="1"/>
  <c r="H699" i="1"/>
  <c r="H641" i="1"/>
  <c r="H630" i="1"/>
  <c r="H640" i="1"/>
  <c r="H637" i="1"/>
  <c r="H669" i="1"/>
  <c r="H634" i="1"/>
  <c r="H675" i="1"/>
  <c r="H631" i="1"/>
  <c r="H712" i="1"/>
  <c r="H692" i="1"/>
  <c r="H705" i="1"/>
  <c r="H696" i="1"/>
  <c r="H639" i="1"/>
  <c r="H676" i="1"/>
  <c r="H708" i="1"/>
  <c r="H689" i="1"/>
  <c r="H683" i="1"/>
  <c r="H638" i="1"/>
  <c r="H686" i="1"/>
  <c r="H704" i="1"/>
  <c r="H716" i="1"/>
  <c r="H679" i="1"/>
  <c r="H709" i="1"/>
  <c r="H691" i="1"/>
  <c r="H702" i="1"/>
  <c r="H642" i="1"/>
  <c r="H690" i="1"/>
  <c r="H632" i="1"/>
  <c r="H706" i="1"/>
  <c r="H682" i="1"/>
  <c r="H671" i="1"/>
  <c r="H646" i="1"/>
  <c r="H698" i="1"/>
  <c r="H684" i="1"/>
  <c r="H672" i="1"/>
  <c r="H687" i="1"/>
  <c r="H693" i="1"/>
  <c r="H636" i="1"/>
  <c r="H635" i="1"/>
  <c r="H680" i="1"/>
  <c r="H695" i="1"/>
  <c r="H703" i="1"/>
  <c r="H673" i="1"/>
  <c r="H715" i="1" l="1"/>
  <c r="I629" i="1"/>
  <c r="I716" i="1" l="1"/>
  <c r="I673" i="1"/>
  <c r="I635" i="1"/>
  <c r="I709" i="1"/>
  <c r="I690" i="1"/>
  <c r="I704" i="1"/>
  <c r="I696" i="1"/>
  <c r="I646" i="1"/>
  <c r="I694" i="1"/>
  <c r="I682" i="1"/>
  <c r="I674" i="1"/>
  <c r="I683" i="1"/>
  <c r="I711" i="1"/>
  <c r="I669" i="1"/>
  <c r="I689" i="1"/>
  <c r="I693" i="1"/>
  <c r="I671" i="1"/>
  <c r="I708" i="1"/>
  <c r="I647" i="1"/>
  <c r="I698" i="1"/>
  <c r="I675" i="1"/>
  <c r="I676" i="1"/>
  <c r="I684" i="1"/>
  <c r="I634" i="1"/>
  <c r="I678" i="1"/>
  <c r="I710" i="1"/>
  <c r="I705" i="1"/>
  <c r="I692" i="1"/>
  <c r="I677" i="1"/>
  <c r="I699" i="1"/>
  <c r="I697" i="1"/>
  <c r="I686" i="1"/>
  <c r="I642" i="1"/>
  <c r="I702" i="1"/>
  <c r="I637" i="1"/>
  <c r="I630" i="1"/>
  <c r="I672" i="1"/>
  <c r="I713" i="1"/>
  <c r="I636" i="1"/>
  <c r="I632" i="1"/>
  <c r="I680" i="1"/>
  <c r="I670" i="1"/>
  <c r="I707" i="1"/>
  <c r="I701" i="1"/>
  <c r="I681" i="1"/>
  <c r="I638" i="1"/>
  <c r="I685" i="1"/>
  <c r="I688" i="1"/>
  <c r="I691" i="1"/>
  <c r="I643" i="1"/>
  <c r="I631" i="1"/>
  <c r="I639" i="1"/>
  <c r="I644" i="1"/>
  <c r="I668" i="1"/>
  <c r="I695" i="1"/>
  <c r="I641" i="1"/>
  <c r="I712" i="1"/>
  <c r="I700" i="1"/>
  <c r="I706" i="1"/>
  <c r="I703" i="1"/>
  <c r="I687" i="1"/>
  <c r="I679" i="1"/>
  <c r="I645" i="1"/>
  <c r="I633" i="1"/>
  <c r="I640" i="1"/>
  <c r="I715" i="1" l="1"/>
  <c r="J630" i="1"/>
  <c r="J680" i="1" l="1"/>
  <c r="J676" i="1"/>
  <c r="J691" i="1"/>
  <c r="J703" i="1"/>
  <c r="J688" i="1"/>
  <c r="J687" i="1"/>
  <c r="J635" i="1"/>
  <c r="J638" i="1"/>
  <c r="J678" i="1"/>
  <c r="J710" i="1"/>
  <c r="J701" i="1"/>
  <c r="J668" i="1"/>
  <c r="J640" i="1"/>
  <c r="J634" i="1"/>
  <c r="J646" i="1"/>
  <c r="J697" i="1"/>
  <c r="J693" i="1"/>
  <c r="J699" i="1"/>
  <c r="J708" i="1"/>
  <c r="J631" i="1"/>
  <c r="J642" i="1"/>
  <c r="J674" i="1"/>
  <c r="J713" i="1"/>
  <c r="J692" i="1"/>
  <c r="J685" i="1"/>
  <c r="J673" i="1"/>
  <c r="J677" i="1"/>
  <c r="J706" i="1"/>
  <c r="J690" i="1"/>
  <c r="J645" i="1"/>
  <c r="J709" i="1"/>
  <c r="J641" i="1"/>
  <c r="J681" i="1"/>
  <c r="J702" i="1"/>
  <c r="J632" i="1"/>
  <c r="J712" i="1"/>
  <c r="J639" i="1"/>
  <c r="J644" i="1"/>
  <c r="J711" i="1"/>
  <c r="J682" i="1"/>
  <c r="J704" i="1"/>
  <c r="J684" i="1"/>
  <c r="J705" i="1"/>
  <c r="J696" i="1"/>
  <c r="J675" i="1"/>
  <c r="J700" i="1"/>
  <c r="J689" i="1"/>
  <c r="J694" i="1"/>
  <c r="J672" i="1"/>
  <c r="J636" i="1"/>
  <c r="J679" i="1"/>
  <c r="J686" i="1"/>
  <c r="J670" i="1"/>
  <c r="J643" i="1"/>
  <c r="J695" i="1"/>
  <c r="J716" i="1"/>
  <c r="J633" i="1"/>
  <c r="J683" i="1"/>
  <c r="J707" i="1"/>
  <c r="J698" i="1"/>
  <c r="J637" i="1"/>
  <c r="J647" i="1"/>
  <c r="J671" i="1"/>
  <c r="J669" i="1"/>
  <c r="L647" i="1" l="1"/>
  <c r="L704" i="1" s="1"/>
  <c r="K644" i="1"/>
  <c r="J715" i="1"/>
  <c r="L674" i="1" l="1"/>
  <c r="L709" i="1"/>
  <c r="L686" i="1"/>
  <c r="L682" i="1"/>
  <c r="L688" i="1"/>
  <c r="L716" i="1"/>
  <c r="L690" i="1"/>
  <c r="L673" i="1"/>
  <c r="L684" i="1"/>
  <c r="L695" i="1"/>
  <c r="L710" i="1"/>
  <c r="L683" i="1"/>
  <c r="L712" i="1"/>
  <c r="L691" i="1"/>
  <c r="L687" i="1"/>
  <c r="L703" i="1"/>
  <c r="L700" i="1"/>
  <c r="L713" i="1"/>
  <c r="L689" i="1"/>
  <c r="L671" i="1"/>
  <c r="L696" i="1"/>
  <c r="L685" i="1"/>
  <c r="L676" i="1"/>
  <c r="L711" i="1"/>
  <c r="L706" i="1"/>
  <c r="L672" i="1"/>
  <c r="L679" i="1"/>
  <c r="L701" i="1"/>
  <c r="L699" i="1"/>
  <c r="L705" i="1"/>
  <c r="L681" i="1"/>
  <c r="L668" i="1"/>
  <c r="L680" i="1"/>
  <c r="L692" i="1"/>
  <c r="L698" i="1"/>
  <c r="L702" i="1"/>
  <c r="L708" i="1"/>
  <c r="L677" i="1"/>
  <c r="L670" i="1"/>
  <c r="L693" i="1"/>
  <c r="L675" i="1"/>
  <c r="L669" i="1"/>
  <c r="L707" i="1"/>
  <c r="L694" i="1"/>
  <c r="L697" i="1"/>
  <c r="L678" i="1"/>
  <c r="K716" i="1"/>
  <c r="K693" i="1"/>
  <c r="M693" i="1" s="1"/>
  <c r="K712" i="1"/>
  <c r="K698" i="1"/>
  <c r="K706" i="1"/>
  <c r="K700" i="1"/>
  <c r="M700" i="1" s="1"/>
  <c r="K696" i="1"/>
  <c r="M696" i="1" s="1"/>
  <c r="K684" i="1"/>
  <c r="K669" i="1"/>
  <c r="K676" i="1"/>
  <c r="M676" i="1" s="1"/>
  <c r="K709" i="1"/>
  <c r="M709" i="1" s="1"/>
  <c r="K689" i="1"/>
  <c r="K688" i="1"/>
  <c r="K673" i="1"/>
  <c r="K701" i="1"/>
  <c r="M701" i="1" s="1"/>
  <c r="K668" i="1"/>
  <c r="K691" i="1"/>
  <c r="K697" i="1"/>
  <c r="K705" i="1"/>
  <c r="K677" i="1"/>
  <c r="K710" i="1"/>
  <c r="K711" i="1"/>
  <c r="K675" i="1"/>
  <c r="K692" i="1"/>
  <c r="M692" i="1" s="1"/>
  <c r="K671" i="1"/>
  <c r="M671" i="1" s="1"/>
  <c r="K678" i="1"/>
  <c r="K690" i="1"/>
  <c r="K695" i="1"/>
  <c r="K707" i="1"/>
  <c r="K687" i="1"/>
  <c r="K694" i="1"/>
  <c r="K681" i="1"/>
  <c r="K686" i="1"/>
  <c r="M686" i="1" s="1"/>
  <c r="K704" i="1"/>
  <c r="M704" i="1" s="1"/>
  <c r="K672" i="1"/>
  <c r="K713" i="1"/>
  <c r="M713" i="1" s="1"/>
  <c r="K680" i="1"/>
  <c r="M680" i="1" s="1"/>
  <c r="K679" i="1"/>
  <c r="K685" i="1"/>
  <c r="K702" i="1"/>
  <c r="M702" i="1" s="1"/>
  <c r="K703" i="1"/>
  <c r="K708" i="1"/>
  <c r="M708" i="1" s="1"/>
  <c r="K674" i="1"/>
  <c r="M674" i="1" s="1"/>
  <c r="K699" i="1"/>
  <c r="K670" i="1"/>
  <c r="K683" i="1"/>
  <c r="M683" i="1" s="1"/>
  <c r="K682" i="1"/>
  <c r="M682" i="1" s="1"/>
  <c r="M689" i="1" l="1"/>
  <c r="M673" i="1"/>
  <c r="M688" i="1"/>
  <c r="M670" i="1"/>
  <c r="M690" i="1"/>
  <c r="M691" i="1"/>
  <c r="E119" i="9" s="1"/>
  <c r="M695" i="1"/>
  <c r="M697" i="1"/>
  <c r="D151" i="9" s="1"/>
  <c r="M685" i="1"/>
  <c r="M684" i="1"/>
  <c r="M687" i="1"/>
  <c r="M681" i="1"/>
  <c r="I55" i="9" s="1"/>
  <c r="M668" i="1"/>
  <c r="M703" i="1"/>
  <c r="M675" i="1"/>
  <c r="C55" i="9" s="1"/>
  <c r="M706" i="1"/>
  <c r="F183" i="9" s="1"/>
  <c r="M677" i="1"/>
  <c r="M698" i="1"/>
  <c r="M699" i="1"/>
  <c r="F151" i="9" s="1"/>
  <c r="M679" i="1"/>
  <c r="G55" i="9" s="1"/>
  <c r="M711" i="1"/>
  <c r="M710" i="1"/>
  <c r="M672" i="1"/>
  <c r="M705" i="1"/>
  <c r="E183" i="9" s="1"/>
  <c r="M712" i="1"/>
  <c r="E215" i="9" s="1"/>
  <c r="M669" i="1"/>
  <c r="D23" i="9" s="1"/>
  <c r="M707" i="1"/>
  <c r="M678" i="1"/>
  <c r="F55" i="9" s="1"/>
  <c r="L715" i="1"/>
  <c r="M694" i="1"/>
  <c r="H119" i="9" s="1"/>
  <c r="I23" i="9"/>
  <c r="C119" i="9"/>
  <c r="H151" i="9"/>
  <c r="D119" i="9"/>
  <c r="H183" i="9"/>
  <c r="I119" i="9"/>
  <c r="I183" i="9"/>
  <c r="C183" i="9"/>
  <c r="I151" i="9"/>
  <c r="C151" i="9"/>
  <c r="D55" i="9"/>
  <c r="F119" i="9"/>
  <c r="G151" i="9"/>
  <c r="D183" i="9"/>
  <c r="H55" i="9"/>
  <c r="C87" i="9"/>
  <c r="K715" i="1"/>
  <c r="I87" i="9"/>
  <c r="F23" i="9"/>
  <c r="G87" i="9"/>
  <c r="H23" i="9"/>
  <c r="G119" i="9"/>
  <c r="E23" i="9"/>
  <c r="D87" i="9"/>
  <c r="F215" i="9"/>
  <c r="F87" i="9" l="1"/>
  <c r="E55" i="9"/>
  <c r="G183" i="9"/>
  <c r="H87" i="9"/>
  <c r="C23" i="9"/>
  <c r="G23" i="9"/>
  <c r="M715" i="1"/>
  <c r="E151" i="9"/>
  <c r="E87" i="9"/>
  <c r="C215" i="9"/>
  <c r="D215" i="9"/>
</calcChain>
</file>

<file path=xl/sharedStrings.xml><?xml version="1.0" encoding="utf-8"?>
<sst xmlns="http://schemas.openxmlformats.org/spreadsheetml/2006/main" count="4692" uniqueCount="1300">
  <si>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</si>
  <si>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</si>
  <si>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</si>
  <si>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</si>
  <si>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</si>
  <si>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</si>
  <si>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</si>
  <si>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</si>
  <si>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</si>
  <si>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</si>
  <si>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</si>
  <si>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</si>
  <si>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</si>
  <si>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</si>
  <si>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</si>
  <si>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</si>
  <si>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</si>
  <si>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</si>
  <si>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</si>
  <si>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</si>
  <si>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</si>
  <si>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</si>
  <si>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</si>
  <si>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</si>
  <si>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</si>
  <si>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</si>
  <si>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</si>
  <si>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</si>
  <si>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</si>
  <si>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</si>
  <si>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</si>
  <si>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</si>
  <si>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</si>
  <si>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</si>
  <si>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</si>
  <si>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</si>
  <si>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</si>
  <si>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</si>
  <si>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</si>
  <si>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</si>
  <si>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</si>
  <si>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</si>
  <si>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</si>
  <si>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</si>
  <si>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</si>
  <si>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</si>
  <si>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</si>
  <si>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</si>
  <si>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</si>
  <si>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</si>
  <si>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</si>
  <si>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</si>
  <si>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</si>
  <si>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</si>
  <si>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</si>
  <si>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</si>
  <si>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</si>
  <si>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</si>
  <si>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</si>
  <si>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</si>
  <si>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</si>
  <si>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</si>
  <si>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</si>
  <si>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</si>
  <si>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</si>
  <si>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</si>
  <si>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</si>
  <si>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</si>
  <si>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</si>
  <si>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</si>
  <si>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</si>
  <si>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</si>
  <si>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</si>
  <si>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</si>
  <si>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</si>
  <si>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</si>
  <si>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</si>
  <si>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</si>
  <si>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</si>
  <si>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</si>
  <si>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</si>
  <si>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</si>
  <si>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</si>
  <si>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</si>
  <si>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</si>
  <si>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</si>
  <si>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</si>
  <si>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</si>
  <si>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</si>
  <si>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</si>
  <si>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</si>
  <si>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</si>
  <si>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</si>
  <si>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</si>
  <si>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</si>
  <si>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</si>
  <si>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</si>
  <si>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</si>
  <si>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</si>
  <si>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</si>
  <si>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</si>
  <si>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</si>
  <si>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</si>
  <si>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</si>
  <si>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</si>
  <si>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</si>
  <si>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</si>
  <si>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</si>
  <si>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</si>
  <si>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</si>
  <si>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</si>
  <si>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</si>
  <si>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</si>
  <si>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</si>
  <si>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</si>
  <si>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</si>
  <si>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</si>
  <si>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</si>
  <si>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</si>
  <si>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</si>
  <si>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</si>
  <si>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</si>
  <si>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</si>
  <si>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</si>
  <si>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</si>
  <si>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</si>
  <si>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</si>
  <si>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</si>
  <si>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</si>
  <si>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</si>
  <si>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</si>
  <si>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</si>
  <si>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</si>
  <si>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</si>
  <si>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</si>
  <si>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</si>
  <si>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</si>
  <si>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</si>
  <si>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</si>
  <si>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</si>
  <si>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</si>
  <si>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</si>
  <si>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</si>
  <si>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</si>
  <si>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</si>
  <si>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</si>
  <si>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</si>
  <si>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</si>
  <si>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</si>
  <si>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</si>
  <si>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</si>
  <si>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</si>
  <si>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</si>
  <si>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</si>
  <si>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</si>
  <si>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</si>
  <si>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</si>
  <si>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</si>
  <si>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</si>
  <si>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</si>
  <si>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</si>
  <si>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</si>
  <si>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</si>
  <si>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</si>
  <si>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</si>
  <si>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</si>
  <si>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</si>
  <si>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</si>
  <si>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</si>
  <si>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</si>
  <si>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</si>
  <si>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</si>
  <si>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</si>
  <si>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</si>
  <si>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</si>
  <si>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</si>
  <si>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</si>
  <si>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</si>
  <si>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</si>
  <si>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</si>
  <si>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</si>
  <si>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</si>
  <si>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</si>
  <si>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</si>
  <si>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</si>
  <si>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</si>
  <si>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</si>
  <si>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</si>
  <si>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</si>
  <si>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</si>
  <si>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</si>
  <si>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</si>
  <si>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</si>
  <si>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</si>
  <si>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</si>
  <si>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</si>
  <si>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</si>
  <si>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</si>
  <si>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</si>
  <si>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</si>
  <si>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</si>
  <si>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</si>
  <si>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</si>
  <si>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</si>
  <si>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</si>
  <si>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</si>
  <si>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</si>
  <si>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</si>
  <si>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</si>
  <si>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</si>
  <si>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</si>
  <si>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</si>
  <si>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</si>
  <si>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</si>
  <si>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</si>
  <si>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</si>
  <si>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</si>
  <si>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</si>
  <si>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</si>
  <si>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</si>
  <si>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</si>
  <si>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</si>
  <si>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</si>
  <si>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</si>
  <si>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</si>
  <si>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</si>
  <si>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</si>
  <si>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</si>
  <si>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</si>
  <si>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</si>
  <si>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</si>
  <si>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</si>
  <si>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</si>
  <si>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</si>
  <si>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</si>
  <si>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</si>
  <si>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</si>
  <si>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</si>
  <si>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</si>
  <si>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</si>
  <si>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</si>
  <si>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</si>
  <si>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</si>
  <si>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</si>
  <si>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</si>
  <si>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</si>
  <si>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</si>
  <si>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</si>
  <si>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</si>
  <si>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</si>
  <si>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</si>
  <si>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</si>
  <si>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</si>
  <si>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</si>
  <si>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</si>
  <si>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</si>
  <si>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</si>
  <si>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</si>
  <si>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</si>
  <si>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</si>
  <si>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</si>
  <si>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</si>
  <si>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</si>
  <si>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</si>
  <si>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</si>
  <si>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</si>
  <si>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</si>
  <si>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</si>
  <si>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</si>
  <si>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</si>
  <si>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</si>
  <si>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</si>
  <si>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</si>
  <si>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</si>
  <si>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</si>
  <si>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</si>
  <si>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</si>
  <si>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</si>
  <si>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</si>
  <si>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</si>
  <si>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</si>
  <si>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</si>
  <si>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</si>
  <si>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</si>
  <si>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</si>
  <si>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</si>
  <si>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</si>
  <si>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</si>
  <si>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</si>
  <si>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</si>
  <si>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</si>
  <si>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</si>
  <si>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</si>
  <si>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</si>
  <si>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</si>
  <si>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</si>
  <si>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</si>
  <si>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</si>
  <si>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</si>
  <si>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</si>
  <si>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</si>
  <si>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</si>
  <si>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</si>
  <si>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</si>
  <si>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</si>
  <si>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</si>
  <si>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</si>
  <si>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</si>
  <si>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</si>
  <si>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</si>
  <si>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</si>
  <si>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</si>
  <si>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</si>
  <si>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</si>
  <si>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</si>
  <si>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</si>
  <si>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</si>
  <si>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</si>
  <si>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</si>
  <si>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</si>
  <si>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</si>
  <si>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</si>
  <si>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</si>
  <si>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</si>
  <si>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</si>
  <si>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</si>
  <si>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</si>
  <si>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</si>
  <si>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</si>
  <si>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</si>
  <si>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</si>
  <si>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</si>
  <si>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</si>
  <si>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</si>
  <si>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</si>
  <si>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</si>
  <si>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</si>
  <si>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</si>
  <si>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</si>
  <si>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</si>
  <si>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</si>
  <si>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</si>
  <si>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</si>
  <si>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</si>
  <si>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</si>
  <si>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</si>
  <si>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</si>
  <si>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</si>
  <si>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</si>
  <si>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</si>
  <si>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</si>
  <si>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</si>
  <si>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</si>
  <si>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</si>
  <si>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</si>
  <si>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</si>
  <si>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</si>
  <si>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</si>
  <si>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</si>
  <si>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</si>
  <si>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</si>
  <si>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</si>
  <si>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</si>
  <si>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</si>
  <si>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</si>
  <si>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</si>
  <si>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</si>
  <si>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</si>
  <si>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</si>
  <si>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</si>
  <si>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</si>
  <si>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</si>
  <si>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</si>
  <si>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</si>
  <si>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</si>
  <si>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</si>
  <si>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</si>
  <si>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</si>
  <si>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</si>
  <si>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</si>
  <si>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</si>
  <si>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</si>
  <si>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</si>
  <si>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</si>
  <si>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</si>
  <si>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</si>
  <si>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</si>
  <si>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</si>
  <si>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</si>
  <si>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</si>
  <si>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</si>
  <si>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</si>
  <si>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</si>
  <si>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</si>
  <si>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</si>
  <si>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</si>
  <si>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</si>
  <si>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</si>
  <si>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</si>
  <si>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</si>
  <si>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</si>
  <si>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</si>
  <si>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</si>
  <si>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</si>
  <si>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</si>
  <si>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</si>
  <si>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</si>
  <si>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</si>
  <si>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</si>
  <si>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</si>
  <si>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</si>
  <si>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</si>
  <si>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</si>
  <si>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</si>
  <si>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</si>
  <si>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</si>
  <si>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</si>
  <si>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</si>
  <si>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</si>
  <si>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</si>
  <si>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</si>
  <si>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</si>
  <si>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</si>
  <si>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</si>
  <si>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</si>
  <si>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</si>
  <si>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</si>
  <si>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</si>
  <si>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</si>
  <si>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</si>
  <si>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</si>
  <si>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</si>
  <si>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</si>
  <si>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</si>
  <si>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</si>
  <si>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</si>
  <si>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</si>
  <si>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</si>
  <si>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</si>
  <si>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</si>
  <si>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</si>
  <si>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</si>
  <si>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</si>
  <si>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</si>
  <si>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</si>
  <si>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</si>
  <si>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</si>
  <si>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</si>
  <si>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</si>
  <si>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</si>
  <si>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</si>
  <si>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</si>
  <si>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</si>
  <si>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</si>
  <si>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</si>
  <si>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</si>
  <si>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</si>
  <si>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</si>
  <si>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</si>
  <si>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</si>
  <si>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</si>
  <si>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</si>
  <si>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</si>
  <si>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</si>
  <si>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</si>
  <si>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</si>
  <si>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</si>
  <si>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</si>
  <si>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</si>
  <si>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</si>
  <si>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</si>
  <si>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</si>
  <si>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</si>
  <si>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</si>
  <si>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</si>
  <si>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</si>
  <si>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</si>
  <si>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</si>
  <si>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</si>
  <si>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</si>
  <si>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</si>
  <si>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</si>
  <si>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</si>
  <si>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</si>
  <si>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</si>
  <si>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</si>
  <si>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</si>
  <si>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</si>
  <si>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</si>
  <si>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</si>
  <si>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</si>
  <si>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</si>
  <si>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</si>
  <si>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</si>
  <si>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</si>
  <si>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</si>
  <si>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</si>
  <si>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</si>
  <si>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</si>
  <si>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</si>
  <si>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</si>
  <si>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</si>
  <si>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</si>
  <si>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</si>
  <si>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</si>
  <si>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</si>
  <si>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</si>
  <si>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</si>
  <si>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</si>
  <si>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</si>
  <si>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</si>
  <si>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</si>
  <si>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</si>
  <si>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</si>
  <si>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</si>
  <si>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</si>
  <si>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</si>
  <si>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</si>
  <si>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</si>
  <si>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</si>
  <si>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</si>
  <si>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</si>
  <si>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</si>
  <si>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</si>
  <si>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</si>
  <si>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</si>
  <si>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</si>
  <si>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</si>
  <si>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</si>
  <si>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</si>
  <si>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</si>
  <si>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</si>
  <si>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</si>
  <si>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</si>
  <si>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</si>
  <si>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</si>
  <si>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</si>
  <si>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</si>
  <si>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</si>
  <si>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</si>
  <si>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</si>
  <si>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</si>
  <si>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</si>
  <si>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</si>
  <si>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</si>
  <si>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</si>
  <si>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</si>
  <si>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</si>
  <si>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</si>
  <si>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</si>
  <si>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</si>
  <si>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</si>
  <si>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</si>
  <si>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</si>
  <si>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</si>
  <si>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</si>
  <si>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</si>
  <si>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</si>
  <si>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</si>
  <si>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</si>
  <si>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</si>
  <si>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</si>
  <si>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</si>
  <si>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</si>
  <si>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</si>
  <si>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</si>
  <si>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</si>
  <si>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</si>
  <si>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</si>
  <si>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</si>
  <si>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</si>
  <si>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</si>
  <si>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</si>
  <si>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</si>
  <si>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</si>
  <si>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</si>
  <si>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</si>
  <si>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</si>
  <si>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</si>
  <si>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</si>
  <si>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</si>
  <si>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</si>
  <si>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</si>
  <si>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</si>
  <si>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</si>
  <si>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</si>
  <si>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</si>
  <si>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</si>
  <si>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</si>
  <si>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</si>
  <si>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</si>
  <si>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</si>
  <si>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</si>
  <si>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</si>
  <si>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</si>
  <si>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</si>
  <si>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</si>
  <si>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</si>
  <si>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</si>
  <si>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</si>
  <si>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</si>
  <si>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</si>
  <si>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</si>
  <si>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</si>
  <si>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</si>
  <si>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</si>
  <si>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</si>
  <si>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</si>
  <si>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</si>
  <si>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</si>
  <si>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</si>
  <si>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</si>
  <si>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</si>
  <si>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</si>
  <si>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</si>
  <si>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</si>
  <si>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</si>
  <si>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</si>
  <si>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</si>
  <si>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</si>
  <si>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</si>
  <si>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</si>
  <si>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</si>
  <si>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</si>
  <si>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</si>
  <si>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</si>
  <si>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</si>
  <si>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</si>
  <si>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</si>
  <si>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</si>
  <si>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</si>
  <si>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</si>
  <si>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</si>
  <si>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</si>
  <si>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</si>
  <si>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</si>
  <si>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</si>
  <si>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</si>
  <si>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</si>
  <si>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</si>
  <si>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</si>
  <si>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</si>
  <si>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</si>
  <si>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</si>
  <si>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</si>
  <si>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</si>
  <si>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</si>
  <si>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</si>
  <si>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</si>
  <si>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</si>
  <si>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</si>
  <si>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</si>
  <si>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</si>
  <si>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</si>
  <si>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</si>
  <si>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</si>
  <si>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</si>
  <si>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</si>
  <si>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</si>
  <si>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</si>
  <si>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</si>
  <si>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</si>
  <si>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</si>
  <si>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</si>
  <si>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</si>
  <si>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</si>
  <si>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</si>
  <si>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</si>
  <si>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</si>
  <si>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</si>
  <si>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</si>
  <si>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</si>
  <si>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</si>
  <si>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</si>
  <si>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</si>
  <si>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</si>
  <si>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</si>
  <si>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</si>
  <si>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</si>
  <si>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</si>
  <si>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</si>
  <si>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</si>
  <si>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</si>
  <si>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</si>
  <si>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</si>
  <si>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</si>
  <si>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</si>
  <si>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</si>
  <si>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</si>
  <si>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</si>
  <si>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</si>
  <si>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</si>
  <si>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</si>
  <si>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</si>
  <si>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</si>
  <si>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</si>
  <si>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</si>
  <si>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</si>
  <si>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</si>
  <si>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</si>
  <si>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</si>
  <si>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</si>
  <si>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</si>
  <si>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</si>
  <si>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</si>
  <si>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</si>
  <si>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</si>
  <si>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</si>
  <si>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</si>
  <si>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</si>
  <si>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</si>
  <si>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</si>
  <si>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</si>
  <si>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</si>
  <si>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</si>
  <si>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</si>
  <si>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</si>
  <si>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</si>
  <si>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</si>
  <si>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</si>
  <si>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</si>
  <si>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</si>
  <si>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</si>
  <si>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</si>
  <si>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</si>
  <si>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</si>
  <si>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</si>
  <si>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</si>
  <si>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</si>
  <si>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</si>
  <si>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</si>
  <si>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</si>
  <si>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</si>
  <si>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</si>
  <si>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</si>
  <si>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</si>
  <si>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</si>
  <si>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</si>
  <si>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</si>
  <si>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</si>
  <si>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</si>
  <si>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</si>
  <si>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</si>
  <si>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</si>
  <si>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</si>
  <si>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</si>
  <si>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</si>
  <si>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</si>
  <si>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</si>
  <si>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</si>
  <si>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</si>
  <si>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</si>
  <si>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</si>
  <si>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</si>
  <si>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</si>
  <si>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</si>
  <si>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</si>
  <si>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</si>
  <si>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</si>
  <si>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</si>
  <si>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</si>
  <si>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</si>
  <si>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</si>
  <si>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</si>
  <si>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</si>
  <si>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</si>
  <si>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</si>
  <si>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</si>
  <si>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</si>
  <si>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</si>
  <si>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</si>
  <si>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</si>
  <si>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</si>
  <si>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</si>
  <si>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</si>
  <si>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</si>
  <si>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</si>
  <si>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</si>
  <si>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</si>
  <si>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</si>
  <si>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</si>
  <si>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</si>
  <si>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</si>
  <si>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</si>
  <si>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</si>
  <si>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</si>
  <si>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</si>
  <si>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</si>
  <si>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</si>
  <si>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</si>
  <si>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</si>
  <si>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</si>
  <si>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</si>
  <si>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</si>
  <si>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</si>
  <si>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</si>
  <si>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</si>
  <si>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</si>
  <si>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</si>
  <si>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</si>
  <si>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</si>
  <si>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</si>
  <si>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</si>
  <si>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</si>
  <si>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</si>
  <si>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</si>
  <si>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</si>
  <si>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</si>
  <si>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</si>
  <si>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</si>
  <si>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</si>
  <si>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</si>
  <si>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</si>
  <si>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</si>
  <si>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</si>
  <si>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</si>
  <si>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</si>
  <si>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</si>
  <si>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</si>
  <si>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</si>
  <si>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</si>
  <si>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</si>
  <si>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</si>
  <si>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</si>
  <si>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</si>
  <si>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</si>
  <si>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</si>
  <si>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</si>
  <si>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</si>
  <si>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</si>
  <si>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</si>
  <si>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</si>
  <si>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</si>
  <si>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</si>
  <si>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</si>
  <si>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</si>
  <si>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</si>
  <si>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</si>
  <si>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</si>
  <si>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</si>
  <si>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</si>
  <si>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</si>
  <si>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</si>
  <si>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</si>
  <si>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</si>
  <si>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</si>
  <si>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</si>
  <si>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</si>
  <si>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</si>
  <si>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</si>
  <si>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</si>
  <si>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</si>
  <si>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</si>
  <si>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</si>
  <si>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</si>
  <si>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</si>
  <si>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</si>
  <si>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</si>
  <si>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</si>
  <si>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</si>
  <si>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</si>
  <si>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</si>
  <si>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</si>
  <si>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</si>
  <si>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</si>
  <si>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</si>
  <si>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</si>
  <si>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</si>
  <si>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</si>
  <si>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</si>
  <si>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</si>
  <si>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</si>
  <si>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</si>
  <si>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</si>
  <si>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</si>
  <si>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</si>
  <si>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</si>
  <si>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</si>
  <si>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</si>
  <si>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</si>
  <si>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</si>
  <si>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</si>
  <si>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</si>
  <si>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</si>
  <si>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</si>
  <si>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</si>
  <si>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</si>
  <si>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</si>
  <si>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</si>
  <si>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</si>
  <si>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</si>
  <si>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</si>
  <si>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</si>
  <si>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</si>
  <si>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</si>
  <si>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</si>
  <si>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</si>
  <si>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</si>
  <si>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</si>
  <si>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</si>
  <si>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</si>
  <si>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</si>
  <si>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</si>
  <si>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</si>
  <si>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</si>
  <si>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</si>
  <si>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</si>
  <si>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</si>
  <si>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</si>
  <si>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</si>
  <si>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</si>
  <si>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</si>
  <si>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</si>
  <si>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</si>
  <si>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</si>
  <si>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</si>
  <si>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</si>
  <si>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</si>
  <si>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</si>
  <si>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</si>
  <si>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</si>
  <si>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</si>
  <si>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</si>
  <si>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</si>
  <si>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</si>
  <si>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</si>
  <si>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</si>
  <si>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</si>
  <si>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</si>
  <si>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</si>
  <si>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</si>
  <si>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</si>
  <si>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</si>
  <si>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</si>
  <si>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</si>
  <si>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</si>
  <si>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</si>
  <si>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</si>
  <si>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</si>
  <si>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</si>
  <si>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</si>
  <si>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</si>
  <si>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</si>
  <si>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</si>
  <si>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</si>
  <si>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</si>
  <si>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</si>
  <si>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</si>
  <si>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</si>
  <si>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</si>
  <si>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</si>
  <si>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</si>
  <si>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</si>
  <si>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</si>
  <si>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</si>
  <si>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</si>
  <si>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</si>
  <si>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</si>
  <si>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</si>
  <si>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</si>
  <si>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</si>
  <si>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</si>
  <si>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</si>
  <si>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</si>
  <si>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</si>
  <si>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</si>
  <si>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</si>
  <si>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</si>
  <si>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</si>
  <si>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</si>
  <si>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</si>
  <si>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</si>
  <si>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</si>
  <si>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</si>
  <si>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</si>
  <si>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</si>
  <si>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</si>
  <si>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</si>
  <si>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</si>
  <si>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</si>
  <si>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</si>
  <si>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</si>
  <si>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</si>
  <si>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</si>
  <si>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</si>
  <si>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</si>
  <si>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</si>
  <si>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</si>
  <si>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</si>
  <si>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</si>
  <si>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</si>
  <si>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</si>
  <si>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</si>
  <si>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</si>
  <si>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</si>
  <si>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</si>
  <si>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</si>
  <si>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</si>
  <si>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</si>
  <si>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</si>
  <si>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</si>
  <si>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</si>
  <si>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</si>
  <si>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</si>
  <si>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</si>
  <si>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</si>
  <si>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</si>
  <si>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</si>
  <si>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</si>
  <si>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</si>
  <si>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</si>
  <si>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</si>
  <si>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</si>
  <si>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</si>
  <si>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</si>
  <si>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</si>
  <si>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</si>
  <si>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</si>
  <si>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</si>
  <si>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</si>
  <si>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</si>
  <si>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</si>
  <si>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</si>
  <si>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</si>
  <si>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</si>
  <si>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</si>
  <si>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</si>
  <si>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</si>
  <si>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</si>
  <si>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</si>
  <si>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</si>
  <si>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</si>
  <si>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</si>
  <si>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</si>
  <si>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</si>
  <si>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</si>
  <si>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</si>
  <si>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</si>
  <si>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</si>
  <si>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</si>
  <si>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</si>
  <si>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</si>
  <si>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</si>
  <si>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</si>
  <si>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</si>
  <si>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</si>
  <si>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</si>
  <si>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</si>
  <si>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</si>
  <si>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</si>
  <si>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</si>
  <si>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</si>
  <si>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</si>
  <si>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</si>
  <si>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</si>
  <si>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</si>
  <si>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</si>
  <si>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</si>
  <si>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</si>
  <si>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</si>
  <si>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</si>
  <si>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</si>
  <si>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</si>
  <si>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</si>
  <si>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</si>
  <si>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</si>
  <si>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</si>
  <si>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</si>
  <si>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</si>
  <si>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</si>
  <si>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</si>
  <si>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</si>
  <si>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</si>
  <si>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</si>
  <si>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</si>
  <si>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</si>
  <si>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</si>
  <si>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</si>
  <si>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</si>
  <si>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</si>
  <si>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</si>
  <si>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</si>
  <si>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</si>
  <si>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</si>
  <si>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</si>
  <si>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</si>
  <si>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</si>
  <si>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</si>
  <si>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</si>
  <si>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</si>
  <si>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</si>
  <si>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</si>
  <si>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</si>
  <si>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</si>
  <si>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</si>
  <si>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</si>
  <si>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</si>
  <si>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</si>
  <si>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</si>
  <si>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</si>
  <si>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</si>
  <si>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</si>
  <si>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</si>
  <si>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</si>
  <si>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</si>
  <si>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</si>
  <si>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</si>
  <si>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</si>
  <si>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</si>
  <si>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</si>
  <si>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</si>
  <si>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</si>
  <si>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</si>
  <si>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</si>
  <si>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</si>
  <si>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</si>
  <si>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</si>
  <si>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</si>
  <si>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</si>
  <si>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</si>
  <si>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</si>
  <si>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</si>
  <si>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</si>
  <si>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</si>
  <si>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</si>
  <si>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</si>
  <si>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</si>
  <si>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</si>
  <si>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</si>
  <si>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</si>
  <si>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</si>
  <si>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</si>
  <si>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</si>
  <si>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</si>
  <si>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</si>
  <si>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</si>
  <si>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</si>
  <si>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</si>
  <si>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</si>
  <si>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</si>
  <si>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</si>
  <si>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</si>
  <si>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</si>
  <si>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</si>
  <si>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</si>
  <si>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</si>
  <si>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</si>
  <si>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</si>
  <si>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</si>
  <si>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</si>
  <si>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</si>
  <si>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</si>
  <si>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</si>
  <si>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</si>
  <si>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</si>
  <si>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</si>
  <si>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</si>
  <si>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</si>
  <si>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</si>
  <si>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</si>
  <si>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</si>
  <si>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</si>
  <si>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</si>
  <si>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</si>
  <si>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</si>
  <si>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</si>
  <si>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</si>
  <si>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</si>
  <si>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</si>
  <si>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</si>
  <si>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</si>
  <si>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</si>
  <si>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</si>
  <si>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</si>
  <si>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</si>
  <si>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</si>
  <si>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</si>
  <si>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</si>
  <si>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</si>
  <si>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</si>
  <si>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</si>
  <si>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</si>
  <si>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</si>
  <si>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</si>
  <si>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</si>
  <si>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</si>
  <si>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</si>
  <si>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</si>
  <si>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</si>
  <si>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</si>
  <si>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</si>
  <si>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</si>
  <si>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</si>
  <si>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</si>
  <si>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</si>
  <si>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</si>
  <si>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</si>
  <si>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</si>
  <si>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</si>
  <si>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</si>
  <si>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</si>
  <si>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</si>
  <si>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</si>
  <si>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</si>
  <si>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</si>
  <si>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</si>
  <si>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</si>
  <si>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</si>
  <si>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</si>
  <si>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</si>
  <si>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</si>
  <si>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</si>
  <si>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</si>
  <si>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</si>
  <si>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</si>
  <si>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</si>
  <si>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</si>
  <si>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</si>
  <si>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</si>
  <si>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</si>
  <si>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</si>
  <si>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</si>
  <si>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</si>
  <si>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</si>
  <si>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</si>
  <si>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</si>
  <si>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</si>
  <si>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</si>
  <si>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</si>
  <si>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</si>
  <si>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</si>
  <si>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</si>
  <si>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</si>
  <si>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</si>
  <si>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</si>
  <si>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</si>
  <si>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</si>
  <si>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</si>
  <si>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</si>
  <si>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</si>
  <si>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</si>
  <si>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</si>
  <si>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</si>
  <si>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</si>
  <si>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</si>
  <si>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</si>
  <si>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</si>
  <si>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</si>
  <si>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</si>
  <si>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</si>
  <si>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</si>
  <si>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</si>
  <si>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</si>
  <si>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</si>
  <si>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</si>
  <si>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</si>
  <si>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</si>
  <si>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</si>
  <si>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</si>
  <si>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</si>
  <si>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</si>
  <si>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</si>
  <si>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</si>
  <si>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</si>
  <si>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</si>
  <si>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</si>
  <si>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</si>
  <si>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</si>
  <si>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The number of visits increased by 63 from 2017 to 2018. However, the expenses decreased by</t>
  </si>
  <si>
    <t>$1,055,023 (60%). In 2017 expenses were split between acute care, swing beds, and observation</t>
  </si>
  <si>
    <t>based on revenue. In 2018 the expenses were split based on days. This is why the expenses</t>
  </si>
  <si>
    <t>decreased significantly.</t>
  </si>
  <si>
    <t>The number of Nursery visits increased by 22 (21%) from 2017 to 2018. Operating expenses</t>
  </si>
  <si>
    <t>increased by $1,598 (116%). Therefore, the increase in expense per Nursery visit is justified.</t>
  </si>
  <si>
    <t>The number of Swing Bed visits increased by 598 (15%) from 2017 to 2018. Operating</t>
  </si>
  <si>
    <t>expenses also increased by $1,803,427 (192%). In 2017 expenses were split between acute</t>
  </si>
  <si>
    <t>care, swing beds, and observation based on revenue. In 2018 the expenses were split based on days. This is why the expenses decreased significantly.</t>
  </si>
  <si>
    <t>The number of Labor &amp; Delivery visits increased by 8 (12%) from 2017 to 2018. However,</t>
  </si>
  <si>
    <t>operating expenses decreased by $305,277 (47%). Since the number of visits increased and</t>
  </si>
  <si>
    <t>expenses decreased, the overall decrease in expense per visit is justified.</t>
  </si>
  <si>
    <t>The number of CT scans increased by 30 (2%) from 2017 to 2018. Operating expenses</t>
  </si>
  <si>
    <t>increased by $247,234 (99%) in the same time period. In 2018 the overall radiology</t>
  </si>
  <si>
    <t>department expenses were allocated between CT, MRI, and Radiology. Because of this</t>
  </si>
  <si>
    <t>allocation the CT department had more expenses per unit than in prior years.</t>
  </si>
  <si>
    <t>The number of Observation Unit hours decreased by 2,040 (27%) from 2017 to 2018.</t>
  </si>
  <si>
    <t>Operating expenses decreased by $648,150 (83%) in the same time period. In 2017 expenses</t>
  </si>
  <si>
    <t>were split between acute care, swing beds, and observation based on revenue. In 2018 the</t>
  </si>
  <si>
    <t>expenses were split based on days. This is why the expenses decreased significantly.</t>
  </si>
  <si>
    <t>Three Rivers Hospital</t>
  </si>
  <si>
    <t>507 Hospital Way</t>
  </si>
  <si>
    <t>P.O. Box 577</t>
  </si>
  <si>
    <t>Brewster, WA 98812</t>
  </si>
  <si>
    <t>Okanogan</t>
  </si>
  <si>
    <t>J. Scott Graham</t>
  </si>
  <si>
    <t>Jennifer Munson</t>
  </si>
  <si>
    <t>Vicki Orford</t>
  </si>
  <si>
    <t>(509) 689-2517</t>
  </si>
  <si>
    <t>(509) 689-2086</t>
  </si>
  <si>
    <t>023</t>
  </si>
  <si>
    <t>Mike Pruett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</si>
</sst>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9">
    <xf numFmtId="37" fontId="0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37" fontId="18" fillId="0" borderId="0"/>
    <xf numFmtId="9" fontId="5" fillId="0" borderId="0" applyFont="0" applyFill="0" applyBorder="0" applyAlignment="0" applyProtection="0"/>
    <xf numFmtId="37" fontId="18" fillId="0" borderId="0"/>
    <xf numFmtId="37" fontId="18" fillId="0" borderId="0"/>
    <xf numFmtId="37" fontId="18" fillId="0" borderId="0"/>
    <xf numFmtId="43" fontId="4" fillId="0" borderId="0" applyFont="0" applyFill="0" applyBorder="0" applyAlignment="0" applyProtection="0"/>
    <xf numFmtId="37" fontId="18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10" fillId="0" borderId="0"/>
    <xf numFmtId="37" fontId="10" fillId="0" borderId="0"/>
    <xf numFmtId="0" fontId="19" fillId="0" borderId="0" applyBorder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10" fillId="0" borderId="0"/>
    <xf numFmtId="37" fontId="10" fillId="0" borderId="0"/>
    <xf numFmtId="0" fontId="9" fillId="0" borderId="0"/>
    <xf numFmtId="9" fontId="5" fillId="0" borderId="0" applyFont="0" applyFill="0" applyBorder="0" applyAlignment="0" applyProtection="0"/>
    <xf numFmtId="37" fontId="10" fillId="0" borderId="0"/>
    <xf numFmtId="37" fontId="10" fillId="0" borderId="0"/>
    <xf numFmtId="37" fontId="1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0">
    <xf numFmtId="37" fontId="0" fillId="0" borderId="0" xfId="0"/>
    <xf numFmtId="37" fontId="7" fillId="0" borderId="0" xfId="0" applyFont="1" applyBorder="1"/>
    <xf numFmtId="37" fontId="7" fillId="0" borderId="0" xfId="0" applyFont="1"/>
    <xf numFmtId="37" fontId="6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9" fillId="0" borderId="0" xfId="0" applyFont="1" applyBorder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9" fillId="0" borderId="0" xfId="0" applyFont="1" applyBorder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Border="1" applyAlignment="1" applyProtection="1">
      <alignment horizontal="left"/>
    </xf>
    <xf numFmtId="37" fontId="10" fillId="0" borderId="0" xfId="0" applyFont="1"/>
    <xf numFmtId="37" fontId="9" fillId="0" borderId="0" xfId="0" quotePrefix="1" applyNumberFormat="1" applyFont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8" fillId="0" borderId="2" xfId="0" applyNumberFormat="1" applyFont="1" applyFill="1" applyBorder="1" applyAlignment="1" applyProtection="1"/>
    <xf numFmtId="37" fontId="8" fillId="0" borderId="2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Protection="1"/>
    <xf numFmtId="37" fontId="8" fillId="0" borderId="4" xfId="0" applyNumberFormat="1" applyFont="1" applyFill="1" applyBorder="1" applyAlignment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3" xfId="0" applyFont="1" applyFill="1" applyBorder="1"/>
    <xf numFmtId="37" fontId="8" fillId="0" borderId="4" xfId="0" applyFont="1" applyFill="1" applyBorder="1"/>
    <xf numFmtId="37" fontId="8" fillId="0" borderId="2" xfId="0" applyNumberFormat="1" applyFont="1" applyFill="1" applyBorder="1" applyProtection="1"/>
    <xf numFmtId="37" fontId="8" fillId="0" borderId="2" xfId="0" quotePrefix="1" applyNumberFormat="1" applyFont="1" applyFill="1" applyBorder="1" applyAlignment="1" applyProtection="1">
      <alignment horizontal="left"/>
    </xf>
    <xf numFmtId="37" fontId="8" fillId="0" borderId="1" xfId="0" applyNumberFormat="1" applyFont="1" applyFill="1" applyBorder="1" applyAlignment="1" applyProtection="1"/>
    <xf numFmtId="37" fontId="8" fillId="0" borderId="2" xfId="0" applyFont="1" applyFill="1" applyBorder="1"/>
    <xf numFmtId="37" fontId="8" fillId="0" borderId="4" xfId="0" applyFont="1" applyFill="1" applyBorder="1" applyAlignment="1">
      <alignment horizontal="center"/>
    </xf>
    <xf numFmtId="39" fontId="8" fillId="0" borderId="2" xfId="0" applyNumberFormat="1" applyFont="1" applyFill="1" applyBorder="1" applyAlignment="1" applyProtection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NumberFormat="1" applyFont="1" applyFill="1" applyBorder="1" applyAlignment="1" applyProtection="1">
      <alignment horizontal="left"/>
    </xf>
    <xf numFmtId="37" fontId="8" fillId="0" borderId="0" xfId="0" applyFont="1" applyFill="1" applyBorder="1"/>
    <xf numFmtId="37" fontId="8" fillId="0" borderId="0" xfId="0" quotePrefix="1" applyNumberFormat="1" applyFont="1" applyFill="1" applyBorder="1" applyAlignment="1" applyProtection="1">
      <alignment horizontal="center"/>
    </xf>
    <xf numFmtId="37" fontId="8" fillId="0" borderId="5" xfId="0" applyFont="1" applyFill="1" applyBorder="1"/>
    <xf numFmtId="37" fontId="8" fillId="0" borderId="6" xfId="0" quotePrefix="1" applyNumberFormat="1" applyFont="1" applyFill="1" applyBorder="1" applyAlignment="1" applyProtection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8" fillId="0" borderId="2" xfId="0" applyNumberFormat="1" applyFont="1" applyFill="1" applyBorder="1" applyAlignment="1" applyProtection="1">
      <alignment horizontal="centerContinuous"/>
    </xf>
    <xf numFmtId="37" fontId="8" fillId="0" borderId="2" xfId="0" applyFont="1" applyFill="1" applyBorder="1" applyAlignment="1">
      <alignment horizontal="centerContinuous"/>
    </xf>
    <xf numFmtId="37" fontId="8" fillId="0" borderId="8" xfId="0" applyNumberFormat="1" applyFont="1" applyFill="1" applyBorder="1" applyAlignment="1" applyProtection="1">
      <alignment horizontal="centerContinuous"/>
    </xf>
    <xf numFmtId="37" fontId="8" fillId="0" borderId="8" xfId="0" applyFont="1" applyFill="1" applyBorder="1"/>
    <xf numFmtId="37" fontId="8" fillId="0" borderId="1" xfId="0" applyNumberFormat="1" applyFont="1" applyFill="1" applyBorder="1" applyAlignment="1" applyProtection="1">
      <alignment horizontal="centerContinuous"/>
    </xf>
    <xf numFmtId="37" fontId="8" fillId="0" borderId="9" xfId="0" applyNumberFormat="1" applyFont="1" applyFill="1" applyBorder="1" applyProtection="1"/>
    <xf numFmtId="37" fontId="8" fillId="0" borderId="10" xfId="0" applyNumberFormat="1" applyFont="1" applyFill="1" applyBorder="1" applyAlignment="1" applyProtection="1"/>
    <xf numFmtId="37" fontId="8" fillId="0" borderId="11" xfId="0" applyFont="1" applyFill="1" applyBorder="1"/>
    <xf numFmtId="37" fontId="8" fillId="0" borderId="6" xfId="0" applyNumberFormat="1" applyFont="1" applyFill="1" applyBorder="1" applyAlignment="1" applyProtection="1">
      <alignment horizontal="centerContinuous"/>
    </xf>
    <xf numFmtId="37" fontId="8" fillId="0" borderId="4" xfId="0" applyFont="1" applyFill="1" applyBorder="1" applyAlignment="1">
      <alignment horizontal="centerContinuous"/>
    </xf>
    <xf numFmtId="37" fontId="8" fillId="0" borderId="0" xfId="0" applyNumberFormat="1" applyFont="1" applyFill="1" applyBorder="1" applyAlignment="1" applyProtection="1"/>
    <xf numFmtId="37" fontId="8" fillId="0" borderId="6" xfId="0" applyFont="1" applyFill="1" applyBorder="1" applyAlignment="1">
      <alignment horizontal="center"/>
    </xf>
    <xf numFmtId="37" fontId="8" fillId="0" borderId="7" xfId="0" applyFont="1" applyFill="1" applyBorder="1" applyAlignment="1">
      <alignment horizontal="center"/>
    </xf>
    <xf numFmtId="37" fontId="8" fillId="0" borderId="2" xfId="0" quotePrefix="1" applyNumberFormat="1" applyFont="1" applyFill="1" applyBorder="1" applyAlignment="1" applyProtection="1"/>
    <xf numFmtId="37" fontId="8" fillId="0" borderId="8" xfId="0" applyNumberFormat="1" applyFont="1" applyFill="1" applyBorder="1" applyAlignment="1" applyProtection="1"/>
    <xf numFmtId="37" fontId="8" fillId="0" borderId="12" xfId="0" applyFont="1" applyFill="1" applyBorder="1"/>
    <xf numFmtId="37" fontId="8" fillId="0" borderId="10" xfId="0" applyFont="1" applyFill="1" applyBorder="1"/>
    <xf numFmtId="37" fontId="8" fillId="0" borderId="7" xfId="0" applyFont="1" applyFill="1" applyBorder="1"/>
    <xf numFmtId="37" fontId="8" fillId="0" borderId="9" xfId="0" applyFont="1" applyFill="1" applyBorder="1"/>
    <xf numFmtId="37" fontId="8" fillId="0" borderId="10" xfId="0" applyFont="1" applyFill="1" applyBorder="1" applyAlignment="1">
      <alignment horizontal="center"/>
    </xf>
    <xf numFmtId="164" fontId="8" fillId="0" borderId="2" xfId="0" applyNumberFormat="1" applyFont="1" applyFill="1" applyBorder="1" applyProtection="1"/>
    <xf numFmtId="37" fontId="8" fillId="0" borderId="2" xfId="0" applyFont="1" applyFill="1" applyBorder="1" applyAlignment="1">
      <alignment horizontal="center"/>
    </xf>
    <xf numFmtId="37" fontId="8" fillId="0" borderId="13" xfId="0" applyNumberFormat="1" applyFont="1" applyFill="1" applyBorder="1" applyProtection="1"/>
    <xf numFmtId="37" fontId="8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right"/>
    </xf>
    <xf numFmtId="37" fontId="8" fillId="0" borderId="2" xfId="0" applyFont="1" applyFill="1" applyBorder="1" applyAlignment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/>
    <xf numFmtId="164" fontId="8" fillId="0" borderId="2" xfId="0" quotePrefix="1" applyNumberFormat="1" applyFont="1" applyFill="1" applyBorder="1" applyAlignment="1" applyProtection="1">
      <alignment horizontal="left"/>
    </xf>
    <xf numFmtId="37" fontId="8" fillId="0" borderId="9" xfId="0" applyNumberFormat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left"/>
    </xf>
    <xf numFmtId="37" fontId="8" fillId="0" borderId="14" xfId="0" applyFont="1" applyFill="1" applyBorder="1" applyAlignment="1">
      <alignment horizontal="center"/>
    </xf>
    <xf numFmtId="37" fontId="8" fillId="0" borderId="8" xfId="0" applyFont="1" applyFill="1" applyBorder="1" applyAlignment="1">
      <alignment horizontal="center"/>
    </xf>
    <xf numFmtId="37" fontId="8" fillId="0" borderId="14" xfId="0" applyFont="1" applyFill="1" applyBorder="1"/>
    <xf numFmtId="37" fontId="9" fillId="0" borderId="14" xfId="0" applyFont="1" applyBorder="1"/>
    <xf numFmtId="37" fontId="9" fillId="0" borderId="8" xfId="0" applyFont="1" applyBorder="1"/>
    <xf numFmtId="37" fontId="8" fillId="0" borderId="8" xfId="0" applyFont="1" applyFill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13" xfId="0" applyFont="1" applyFill="1" applyBorder="1"/>
    <xf numFmtId="37" fontId="9" fillId="0" borderId="13" xfId="0" applyFont="1" applyBorder="1"/>
    <xf numFmtId="37" fontId="8" fillId="0" borderId="3" xfId="0" applyFont="1" applyFill="1" applyBorder="1" applyAlignment="1">
      <alignment horizontal="centerContinuous"/>
    </xf>
    <xf numFmtId="37" fontId="9" fillId="0" borderId="0" xfId="0" applyFont="1" applyBorder="1" applyAlignment="1">
      <alignment horizontal="center"/>
    </xf>
    <xf numFmtId="37" fontId="9" fillId="0" borderId="0" xfId="0" applyFont="1" applyBorder="1" applyAlignment="1"/>
    <xf numFmtId="37" fontId="9" fillId="0" borderId="0" xfId="0" applyFont="1" applyAlignment="1"/>
    <xf numFmtId="37" fontId="9" fillId="0" borderId="0" xfId="0" quotePrefix="1" applyNumberFormat="1" applyFont="1" applyBorder="1" applyAlignment="1" applyProtection="1"/>
    <xf numFmtId="37" fontId="10" fillId="0" borderId="0" xfId="0" applyFont="1" applyAlignment="1"/>
    <xf numFmtId="37" fontId="8" fillId="0" borderId="3" xfId="0" applyNumberFormat="1" applyFont="1" applyFill="1" applyBorder="1" applyAlignment="1" applyProtection="1"/>
    <xf numFmtId="37" fontId="8" fillId="0" borderId="3" xfId="0" applyFont="1" applyFill="1" applyBorder="1" applyAlignment="1"/>
    <xf numFmtId="37" fontId="8" fillId="0" borderId="4" xfId="0" applyFont="1" applyFill="1" applyBorder="1" applyAlignment="1"/>
    <xf numFmtId="4" fontId="8" fillId="0" borderId="2" xfId="0" applyNumberFormat="1" applyFont="1" applyFill="1" applyBorder="1" applyAlignment="1" applyProtection="1"/>
    <xf numFmtId="37" fontId="9" fillId="0" borderId="10" xfId="0" applyFont="1" applyBorder="1" applyAlignment="1"/>
    <xf numFmtId="3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>
      <alignment horizontal="center"/>
    </xf>
    <xf numFmtId="37" fontId="8" fillId="0" borderId="2" xfId="0" quotePrefix="1" applyNumberFormat="1" applyFont="1" applyFill="1" applyBorder="1" applyAlignment="1" applyProtection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NumberFormat="1" applyFont="1" applyFill="1" applyBorder="1" applyProtection="1"/>
    <xf numFmtId="37" fontId="8" fillId="2" borderId="2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NumberFormat="1" applyFont="1" applyFill="1" applyBorder="1" applyAlignment="1" applyProtection="1"/>
    <xf numFmtId="37" fontId="8" fillId="0" borderId="8" xfId="0" quotePrefix="1" applyNumberFormat="1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/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11" xfId="0" applyNumberFormat="1" applyFont="1" applyFill="1" applyBorder="1" applyProtection="1"/>
    <xf numFmtId="37" fontId="8" fillId="0" borderId="6" xfId="0" applyFont="1" applyFill="1" applyBorder="1" applyAlignment="1">
      <alignment horizontal="centerContinuous"/>
    </xf>
    <xf numFmtId="37" fontId="8" fillId="0" borderId="1" xfId="0" applyFont="1" applyFill="1" applyBorder="1" applyAlignment="1">
      <alignment horizontal="centerContinuous"/>
    </xf>
    <xf numFmtId="37" fontId="9" fillId="0" borderId="0" xfId="0" applyNumberFormat="1" applyFont="1" applyBorder="1" applyProtection="1"/>
    <xf numFmtId="37" fontId="9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NumberFormat="1" applyFont="1" applyFill="1" applyBorder="1" applyAlignment="1" applyProtection="1">
      <alignment horizontal="centerContinuous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Continuous"/>
    </xf>
    <xf numFmtId="37" fontId="8" fillId="0" borderId="14" xfId="0" applyNumberFormat="1" applyFont="1" applyFill="1" applyBorder="1" applyAlignment="1" applyProtection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NumberFormat="1" applyFont="1" applyBorder="1" applyAlignment="1" applyProtection="1"/>
    <xf numFmtId="37" fontId="9" fillId="0" borderId="12" xfId="0" quotePrefix="1" applyNumberFormat="1" applyFont="1" applyBorder="1" applyAlignment="1" applyProtection="1">
      <alignment horizontal="left"/>
    </xf>
    <xf numFmtId="37" fontId="9" fillId="0" borderId="12" xfId="0" applyNumberFormat="1" applyFont="1" applyBorder="1" applyAlignment="1" applyProtection="1"/>
    <xf numFmtId="37" fontId="9" fillId="0" borderId="10" xfId="0" applyFont="1" applyBorder="1"/>
    <xf numFmtId="37" fontId="8" fillId="0" borderId="8" xfId="0" applyNumberFormat="1" applyFont="1" applyFill="1" applyBorder="1" applyProtection="1"/>
    <xf numFmtId="37" fontId="8" fillId="0" borderId="14" xfId="0" applyFont="1" applyFill="1" applyBorder="1" applyAlignment="1">
      <alignment horizontal="centerContinuous"/>
    </xf>
    <xf numFmtId="37" fontId="8" fillId="0" borderId="12" xfId="0" applyNumberFormat="1" applyFont="1" applyFill="1" applyBorder="1" applyAlignment="1" applyProtection="1"/>
    <xf numFmtId="37" fontId="8" fillId="0" borderId="1" xfId="0" applyFont="1" applyFill="1" applyBorder="1"/>
    <xf numFmtId="37" fontId="9" fillId="0" borderId="3" xfId="0" applyNumberFormat="1" applyFont="1" applyBorder="1" applyProtection="1"/>
    <xf numFmtId="37" fontId="9" fillId="2" borderId="0" xfId="0" applyFont="1" applyFill="1" applyBorder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NumberFormat="1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right"/>
    </xf>
    <xf numFmtId="37" fontId="9" fillId="0" borderId="10" xfId="0" applyNumberFormat="1" applyFont="1" applyBorder="1" applyProtection="1"/>
    <xf numFmtId="37" fontId="9" fillId="2" borderId="12" xfId="0" applyFont="1" applyFill="1" applyBorder="1"/>
    <xf numFmtId="37" fontId="9" fillId="2" borderId="10" xfId="0" applyFont="1" applyFill="1" applyBorder="1"/>
    <xf numFmtId="37" fontId="8" fillId="0" borderId="1" xfId="0" applyFont="1" applyFill="1" applyBorder="1" applyAlignment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Border="1" applyAlignment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37" fontId="9" fillId="0" borderId="0" xfId="0" quotePrefix="1" applyFont="1" applyAlignment="1">
      <alignment horizontal="right"/>
    </xf>
    <xf numFmtId="37" fontId="7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37" fontId="7" fillId="3" borderId="0" xfId="0" applyFont="1" applyFill="1" applyAlignment="1" applyProtection="1"/>
    <xf numFmtId="37" fontId="13" fillId="4" borderId="1" xfId="0" applyFont="1" applyFill="1" applyBorder="1" applyProtection="1">
      <protection locked="0"/>
    </xf>
    <xf numFmtId="37" fontId="7" fillId="3" borderId="0" xfId="0" applyFont="1" applyFill="1" applyProtection="1"/>
    <xf numFmtId="37" fontId="13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/>
    <xf numFmtId="37" fontId="13" fillId="3" borderId="0" xfId="0" applyFont="1" applyFill="1" applyProtection="1"/>
    <xf numFmtId="37" fontId="7" fillId="0" borderId="0" xfId="0" applyFont="1" applyAlignme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"/>
    </xf>
    <xf numFmtId="38" fontId="7" fillId="3" borderId="0" xfId="0" applyNumberFormat="1" applyFont="1" applyFill="1" applyAlignment="1" applyProtection="1">
      <alignment horizontal="center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Alignment="1" applyProtection="1">
      <alignment horizontal="right"/>
    </xf>
    <xf numFmtId="38" fontId="7" fillId="3" borderId="0" xfId="0" applyNumberFormat="1" applyFont="1" applyFill="1" applyProtection="1"/>
    <xf numFmtId="38" fontId="13" fillId="3" borderId="0" xfId="0" applyNumberFormat="1" applyFont="1" applyFill="1" applyAlignment="1" applyProtection="1">
      <alignment horizontal="center"/>
    </xf>
    <xf numFmtId="38" fontId="13" fillId="3" borderId="0" xfId="0" applyNumberFormat="1" applyFont="1" applyFill="1" applyProtection="1"/>
    <xf numFmtId="37" fontId="7" fillId="0" borderId="0" xfId="0" applyFont="1" applyFill="1" applyAlignment="1" applyProtection="1"/>
    <xf numFmtId="37" fontId="7" fillId="3" borderId="0" xfId="0" applyNumberFormat="1" applyFont="1" applyFill="1" applyProtection="1"/>
    <xf numFmtId="164" fontId="7" fillId="0" borderId="0" xfId="0" applyNumberFormat="1" applyFont="1" applyProtection="1"/>
    <xf numFmtId="39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7" fillId="0" borderId="0" xfId="0" quotePrefix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37" fontId="7" fillId="2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>
      <alignment horizontal="left"/>
    </xf>
    <xf numFmtId="37" fontId="7" fillId="2" borderId="0" xfId="0" applyFont="1" applyFill="1" applyAlignment="1" applyProtection="1">
      <alignment horizontal="center"/>
    </xf>
    <xf numFmtId="38" fontId="13" fillId="4" borderId="2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7" fontId="7" fillId="0" borderId="0" xfId="0" quotePrefix="1" applyFont="1" applyAlignment="1" applyProtection="1">
      <alignment horizontal="fill"/>
    </xf>
    <xf numFmtId="37" fontId="7" fillId="3" borderId="0" xfId="0" quotePrefix="1" applyFont="1" applyFill="1" applyAlignment="1" applyProtection="1">
      <alignment horizontal="centerContinuous"/>
    </xf>
    <xf numFmtId="37" fontId="7" fillId="3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/>
    <xf numFmtId="37" fontId="8" fillId="5" borderId="2" xfId="0" applyFont="1" applyFill="1" applyBorder="1" applyAlignment="1"/>
    <xf numFmtId="37" fontId="8" fillId="6" borderId="2" xfId="0" applyFont="1" applyFill="1" applyBorder="1" applyAlignment="1"/>
    <xf numFmtId="37" fontId="8" fillId="6" borderId="2" xfId="0" applyFont="1" applyFill="1" applyBorder="1" applyAlignment="1">
      <alignment horizontal="center"/>
    </xf>
    <xf numFmtId="37" fontId="8" fillId="6" borderId="2" xfId="0" quotePrefix="1" applyNumberFormat="1" applyFont="1" applyFill="1" applyBorder="1" applyAlignment="1" applyProtection="1">
      <alignment horizontal="center"/>
    </xf>
    <xf numFmtId="37" fontId="8" fillId="6" borderId="2" xfId="0" applyNumberFormat="1" applyFont="1" applyFill="1" applyBorder="1" applyAlignment="1" applyProtection="1"/>
    <xf numFmtId="37" fontId="8" fillId="6" borderId="2" xfId="0" quotePrefix="1" applyFont="1" applyFill="1" applyBorder="1" applyAlignment="1"/>
    <xf numFmtId="39" fontId="8" fillId="6" borderId="2" xfId="0" quotePrefix="1" applyNumberFormat="1" applyFont="1" applyFill="1" applyBorder="1" applyAlignment="1" applyProtection="1">
      <alignment horizontal="center"/>
    </xf>
    <xf numFmtId="39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/>
    <xf numFmtId="37" fontId="8" fillId="6" borderId="2" xfId="0" applyNumberFormat="1" applyFont="1" applyFill="1" applyBorder="1" applyAlignment="1"/>
    <xf numFmtId="39" fontId="13" fillId="0" borderId="1" xfId="1" quotePrefix="1" applyNumberFormat="1" applyFont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39" fontId="13" fillId="0" borderId="1" xfId="0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8" fontId="13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>
      <alignment horizontal="left"/>
    </xf>
    <xf numFmtId="3" fontId="9" fillId="0" borderId="2" xfId="0" applyNumberFormat="1" applyFont="1" applyFill="1" applyBorder="1" applyAlignment="1" applyProtection="1"/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8" fontId="7" fillId="0" borderId="0" xfId="0" applyNumberFormat="1" applyFont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7" fillId="3" borderId="0" xfId="0" quotePrefix="1" applyFont="1" applyFill="1" applyAlignment="1" applyProtection="1">
      <alignment horizontal="center"/>
    </xf>
    <xf numFmtId="37" fontId="7" fillId="3" borderId="0" xfId="0" quotePrefix="1" applyNumberFormat="1" applyFont="1" applyFill="1" applyAlignment="1" applyProtection="1"/>
    <xf numFmtId="166" fontId="7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fill"/>
    </xf>
    <xf numFmtId="37" fontId="7" fillId="3" borderId="0" xfId="1" applyNumberFormat="1" applyFont="1" applyFill="1" applyProtection="1"/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left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14" fillId="3" borderId="0" xfId="0" applyFont="1" applyFill="1" applyProtection="1"/>
    <xf numFmtId="37" fontId="13" fillId="3" borderId="0" xfId="0" applyFont="1" applyFill="1" applyAlignment="1" applyProtection="1">
      <alignment horizontal="centerContinuous"/>
    </xf>
    <xf numFmtId="37" fontId="13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7" fillId="0" borderId="0" xfId="0" applyNumberFormat="1" applyFont="1" applyProtection="1"/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13" fillId="0" borderId="0" xfId="0" applyFont="1" applyProtection="1"/>
    <xf numFmtId="37" fontId="7" fillId="0" borderId="0" xfId="0" applyFont="1" applyProtection="1">
      <protection locked="0"/>
    </xf>
    <xf numFmtId="37" fontId="9" fillId="0" borderId="0" xfId="0" applyFont="1" applyAlignment="1" applyProtection="1"/>
    <xf numFmtId="37" fontId="9" fillId="0" borderId="0" xfId="0" applyFont="1" applyProtection="1"/>
    <xf numFmtId="37" fontId="7" fillId="3" borderId="0" xfId="0" applyFont="1" applyFill="1" applyAlignment="1" applyProtection="1">
      <alignment horizontal="left"/>
    </xf>
    <xf numFmtId="37" fontId="7" fillId="8" borderId="0" xfId="0" applyFont="1" applyFill="1" applyProtection="1"/>
    <xf numFmtId="37" fontId="8" fillId="0" borderId="8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/>
    <xf numFmtId="37" fontId="7" fillId="2" borderId="0" xfId="0" applyFont="1" applyFill="1" applyAlignment="1" applyProtection="1">
      <alignment horizontal="right"/>
    </xf>
    <xf numFmtId="37" fontId="7" fillId="0" borderId="0" xfId="0" applyFont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39" fontId="7" fillId="2" borderId="0" xfId="0" applyNumberFormat="1" applyFont="1" applyFill="1" applyAlignment="1" applyProtection="1">
      <alignment horizontal="right"/>
    </xf>
    <xf numFmtId="37" fontId="7" fillId="0" borderId="0" xfId="0" quotePrefix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49" fontId="13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/>
    <xf numFmtId="38" fontId="7" fillId="8" borderId="0" xfId="0" applyNumberFormat="1" applyFont="1" applyFill="1" applyProtection="1"/>
    <xf numFmtId="37" fontId="17" fillId="0" borderId="23" xfId="0" applyFont="1" applyBorder="1" applyAlignment="1">
      <alignment horizontal="right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4" xfId="0" applyNumberFormat="1" applyFont="1" applyFill="1" applyBorder="1" applyProtection="1">
      <protection locked="0"/>
    </xf>
    <xf numFmtId="38" fontId="13" fillId="4" borderId="14" xfId="0" quotePrefix="1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49" fontId="13" fillId="4" borderId="1" xfId="0" quotePrefix="1" applyNumberFormat="1" applyFont="1" applyFill="1" applyBorder="1" applyAlignment="1" applyProtection="1">
      <alignment horizontal="left"/>
      <protection locked="0"/>
    </xf>
    <xf numFmtId="39" fontId="13" fillId="0" borderId="1" xfId="1" quotePrefix="1" applyNumberFormat="1" applyFont="1" applyFill="1" applyBorder="1" applyProtection="1">
      <protection locked="0"/>
    </xf>
    <xf numFmtId="39" fontId="13" fillId="0" borderId="1" xfId="0" quotePrefix="1" applyNumberFormat="1" applyFont="1" applyFill="1" applyBorder="1" applyProtection="1">
      <protection locked="0"/>
    </xf>
    <xf numFmtId="37" fontId="13" fillId="0" borderId="1" xfId="0" quotePrefix="1" applyNumberFormat="1" applyFont="1" applyFill="1" applyBorder="1" applyProtection="1">
      <protection locked="0"/>
    </xf>
    <xf numFmtId="37" fontId="13" fillId="0" borderId="1" xfId="1" quotePrefix="1" applyNumberFormat="1" applyFont="1" applyFill="1" applyBorder="1" applyProtection="1">
      <protection locked="0"/>
    </xf>
    <xf numFmtId="37" fontId="13" fillId="0" borderId="1" xfId="0" applyFont="1" applyFill="1" applyBorder="1" applyProtection="1">
      <protection locked="0"/>
    </xf>
    <xf numFmtId="38" fontId="13" fillId="0" borderId="1" xfId="0" applyNumberFormat="1" applyFont="1" applyFill="1" applyBorder="1" applyProtection="1">
      <protection locked="0"/>
    </xf>
    <xf numFmtId="39" fontId="13" fillId="0" borderId="1" xfId="0" applyNumberFormat="1" applyFont="1" applyFill="1" applyBorder="1" applyProtection="1">
      <protection locked="0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9" fontId="13" fillId="0" borderId="1" xfId="1" quotePrefix="1" applyNumberFormat="1" applyFont="1" applyBorder="1" applyProtection="1">
      <protection locked="0"/>
    </xf>
    <xf numFmtId="39" fontId="13" fillId="0" borderId="1" xfId="0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7" fillId="3" borderId="0" xfId="1" applyNumberFormat="1" applyFont="1" applyFill="1" applyProtection="1"/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7" fillId="3" borderId="0" xfId="0" quotePrefix="1" applyNumberFormat="1" applyFont="1" applyFill="1" applyAlignment="1" applyProtection="1">
      <alignment horizontal="fill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" xfId="0" quotePrefix="1" applyNumberFormat="1" applyFont="1" applyFill="1" applyBorder="1" applyAlignment="1" applyProtection="1">
      <protection locked="0"/>
    </xf>
    <xf numFmtId="38" fontId="13" fillId="4" borderId="14" xfId="0" applyNumberFormat="1" applyFont="1" applyFill="1" applyBorder="1" applyProtection="1">
      <protection locked="0"/>
    </xf>
    <xf numFmtId="38" fontId="13" fillId="4" borderId="14" xfId="0" quotePrefix="1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49" fontId="13" fillId="4" borderId="1" xfId="0" quotePrefix="1" applyNumberFormat="1" applyFont="1" applyFill="1" applyBorder="1" applyAlignment="1" applyProtection="1">
      <protection locked="0"/>
    </xf>
    <xf numFmtId="49" fontId="13" fillId="4" borderId="1" xfId="0" quotePrefix="1" applyNumberFormat="1" applyFont="1" applyFill="1" applyBorder="1" applyAlignment="1" applyProtection="1">
      <alignment horizontal="left"/>
      <protection locked="0"/>
    </xf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Protection="1"/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Protection="1"/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7" fillId="0" borderId="0" xfId="0" applyFont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Protection="1"/>
    <xf numFmtId="37" fontId="13" fillId="3" borderId="0" xfId="0" applyFont="1" applyFill="1" applyAlignment="1" applyProtection="1">
      <alignment horizontal="centerContinuous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Protection="1"/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Protection="1"/>
    <xf numFmtId="38" fontId="13" fillId="4" borderId="1" xfId="0" applyNumberFormat="1" applyFont="1" applyFill="1" applyBorder="1" applyAlignment="1" applyProtection="1">
      <alignment horizontal="center"/>
      <protection locked="0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3" borderId="0" xfId="0" applyFont="1" applyFill="1" applyAlignment="1" applyProtection="1">
      <alignment horizontal="centerContinuous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Protection="1"/>
    <xf numFmtId="37" fontId="13" fillId="3" borderId="0" xfId="0" applyFont="1" applyFill="1" applyAlignment="1" applyProtection="1">
      <alignment horizontal="centerContinuous"/>
    </xf>
    <xf numFmtId="37" fontId="13" fillId="3" borderId="0" xfId="0" applyFont="1" applyFill="1" applyAlignment="1" applyProtection="1">
      <alignment horizontal="center" vertical="center"/>
    </xf>
  </cellXfs>
  <cellStyles count="69">
    <cellStyle name="Comma" xfId="1" builtinId="3"/>
    <cellStyle name="Comma [0] 2" xfId="55"/>
    <cellStyle name="Comma [0] 3" xfId="49"/>
    <cellStyle name="Comma 10 10" xfId="9"/>
    <cellStyle name="Comma 2" xfId="14"/>
    <cellStyle name="Comma 3" xfId="54"/>
    <cellStyle name="Comma 4" xfId="48"/>
    <cellStyle name="Comma 48" xfId="67"/>
    <cellStyle name="Comma 48 2" xfId="68"/>
    <cellStyle name="Comma 5" xfId="59"/>
    <cellStyle name="Comma 96" xfId="40"/>
    <cellStyle name="Comma 97" xfId="41"/>
    <cellStyle name="Currency [0] 2" xfId="53"/>
    <cellStyle name="Currency [0] 3" xfId="47"/>
    <cellStyle name="Currency 2" xfId="52"/>
    <cellStyle name="Currency 3" xfId="46"/>
    <cellStyle name="Currency 4" xfId="58"/>
    <cellStyle name="Hyperlink" xfId="2" builtinId="8"/>
    <cellStyle name="Hyperlink 2" xfId="56"/>
    <cellStyle name="Hyperlink 3" xfId="50"/>
    <cellStyle name="Normal" xfId="0" builtinId="0"/>
    <cellStyle name="Normal 10 2 3" xfId="34"/>
    <cellStyle name="Normal 101" xfId="33"/>
    <cellStyle name="Normal 11" xfId="4"/>
    <cellStyle name="Normal 11 2" xfId="65"/>
    <cellStyle name="Normal 143" xfId="35"/>
    <cellStyle name="Normal 144" xfId="36"/>
    <cellStyle name="Normal 145" xfId="37"/>
    <cellStyle name="Normal 146" xfId="38"/>
    <cellStyle name="Normal 147" xfId="39"/>
    <cellStyle name="Normal 2" xfId="57"/>
    <cellStyle name="Normal 2 2" xfId="61"/>
    <cellStyle name="Normal 3" xfId="44"/>
    <cellStyle name="Normal 3 2" xfId="66"/>
    <cellStyle name="Normal 5 2" xfId="60"/>
    <cellStyle name="Normal 557" xfId="6"/>
    <cellStyle name="Normal 561" xfId="7"/>
    <cellStyle name="Normal 568" xfId="8"/>
    <cellStyle name="Normal 576" xfId="10"/>
    <cellStyle name="Normal 6" xfId="62"/>
    <cellStyle name="Normal 69" xfId="11"/>
    <cellStyle name="Normal 70" xfId="12"/>
    <cellStyle name="Normal 71" xfId="13"/>
    <cellStyle name="Normal 72" xfId="16"/>
    <cellStyle name="Normal 73" xfId="17"/>
    <cellStyle name="Normal 74" xfId="18"/>
    <cellStyle name="Normal 75" xfId="15"/>
    <cellStyle name="Normal 76" xfId="19"/>
    <cellStyle name="Normal 77" xfId="20"/>
    <cellStyle name="Normal 78" xfId="21"/>
    <cellStyle name="Normal 79" xfId="22"/>
    <cellStyle name="Normal 80" xfId="23"/>
    <cellStyle name="Normal 82" xfId="24"/>
    <cellStyle name="Normal 84" xfId="25"/>
    <cellStyle name="Normal 85" xfId="26"/>
    <cellStyle name="Normal 87" xfId="27"/>
    <cellStyle name="Normal 88" xfId="28"/>
    <cellStyle name="Normal 89" xfId="29"/>
    <cellStyle name="Normal 9" xfId="64"/>
    <cellStyle name="Normal 90" xfId="30"/>
    <cellStyle name="Normal 91" xfId="42"/>
    <cellStyle name="Normal 92" xfId="32"/>
    <cellStyle name="Normal 93" xfId="43"/>
    <cellStyle name="Normal 94" xfId="31"/>
    <cellStyle name="Percent" xfId="3" builtinId="5"/>
    <cellStyle name="Percent 2" xfId="51"/>
    <cellStyle name="Percent 3" xfId="45"/>
    <cellStyle name="Percent 3 2" xfId="63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5.91406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1246607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105838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32</v>
      </c>
      <c r="K48" s="195">
        <f>ROUND(((B48/CE61)*K61),0)</f>
        <v>0</v>
      </c>
      <c r="L48" s="195">
        <f>ROUND(((B48/CE61)*L61),0)</f>
        <v>95622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8447</v>
      </c>
      <c r="P48" s="195">
        <f>ROUND(((B48/CE61)*P61),0)</f>
        <v>52051</v>
      </c>
      <c r="Q48" s="195">
        <f>ROUND(((B48/CE61)*Q61),0)</f>
        <v>20628</v>
      </c>
      <c r="R48" s="195">
        <f>ROUND(((B48/CE61)*R61),0)</f>
        <v>0</v>
      </c>
      <c r="S48" s="195">
        <f>ROUND(((B48/CE61)*S61),0)</f>
        <v>9821</v>
      </c>
      <c r="T48" s="195">
        <f>ROUND(((B48/CE61)*T61),0)</f>
        <v>0</v>
      </c>
      <c r="U48" s="195">
        <f>ROUND(((B48/CE61)*U61),0)</f>
        <v>66241</v>
      </c>
      <c r="V48" s="195">
        <f>ROUND(((B48/CE61)*V61),0)</f>
        <v>0</v>
      </c>
      <c r="W48" s="195">
        <f>ROUND(((B48/CE61)*W61),0)</f>
        <v>1381</v>
      </c>
      <c r="X48" s="195">
        <f>ROUND(((B48/CE61)*X61),0)</f>
        <v>13260</v>
      </c>
      <c r="Y48" s="195">
        <f>ROUND(((B48/CE61)*Y61),0)</f>
        <v>43859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11124</v>
      </c>
      <c r="AC48" s="195">
        <f>ROUND(((B48/CE61)*AC61),0)</f>
        <v>-5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60343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250469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23947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20289</v>
      </c>
      <c r="AZ48" s="195">
        <f>ROUND(((B48/CE61)*AZ61),0)</f>
        <v>0</v>
      </c>
      <c r="BA48" s="195">
        <f>ROUND(((B48/CE61)*BA61),0)</f>
        <v>5012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9911</v>
      </c>
      <c r="BE48" s="195">
        <f>ROUND(((B48/CE61)*BE61),0)</f>
        <v>34158</v>
      </c>
      <c r="BF48" s="195">
        <f>ROUND(((B48/CE61)*BF61),0)</f>
        <v>24711</v>
      </c>
      <c r="BG48" s="195">
        <f>ROUND(((B48/CE61)*BG61),0)</f>
        <v>0</v>
      </c>
      <c r="BH48" s="195">
        <f>ROUND(((B48/CE61)*BH61),0)</f>
        <v>53627</v>
      </c>
      <c r="BI48" s="195">
        <f>ROUND(((B48/CE61)*BI61),0)</f>
        <v>0</v>
      </c>
      <c r="BJ48" s="195">
        <f>ROUND(((B48/CE61)*BJ61),0)</f>
        <v>56615</v>
      </c>
      <c r="BK48" s="195">
        <f>ROUND(((B48/CE61)*BK61),0)</f>
        <v>42775</v>
      </c>
      <c r="BL48" s="195">
        <f>ROUND(((B48/CE61)*BL61),0)</f>
        <v>19171</v>
      </c>
      <c r="BM48" s="195">
        <f>ROUND(((B48/CE61)*BM61),0)</f>
        <v>0</v>
      </c>
      <c r="BN48" s="195">
        <f>ROUND(((B48/CE61)*BN61),0)</f>
        <v>63877</v>
      </c>
      <c r="BO48" s="195">
        <f>ROUND(((B48/CE61)*BO61),0)</f>
        <v>3584</v>
      </c>
      <c r="BP48" s="195">
        <f>ROUND(((B48/CE61)*BP61),0)</f>
        <v>10346</v>
      </c>
      <c r="BQ48" s="195">
        <f>ROUND(((B48/CE61)*BQ61),0)</f>
        <v>0</v>
      </c>
      <c r="BR48" s="195">
        <f>ROUND(((B48/CE61)*BR61),0)</f>
        <v>29561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37746</v>
      </c>
      <c r="BW48" s="195">
        <f>ROUND(((B48/CE61)*BW61),0)</f>
        <v>0</v>
      </c>
      <c r="BX48" s="195">
        <f>ROUND(((B48/CE61)*BX61),0)</f>
        <v>25296</v>
      </c>
      <c r="BY48" s="195">
        <f>ROUND(((B48/CE61)*BY61),0)</f>
        <v>46872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1246609</v>
      </c>
    </row>
    <row r="49" spans="1:84" ht="12.6" customHeight="1" x14ac:dyDescent="0.25">
      <c r="A49" s="175" t="s">
        <v>206</v>
      </c>
      <c r="B49" s="195">
        <f>B47+B48</f>
        <v>1246607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571517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36164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1270</v>
      </c>
      <c r="K52" s="195">
        <f>ROUND((B52/(CE76+CF76)*K76),0)</f>
        <v>0</v>
      </c>
      <c r="L52" s="195">
        <f>ROUND((B52/(CE76+CF76)*L76),0)</f>
        <v>32672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12223</v>
      </c>
      <c r="P52" s="195">
        <f>ROUND((B52/(CE76+CF76)*P76),0)</f>
        <v>32235</v>
      </c>
      <c r="Q52" s="195">
        <f>ROUND((B52/(CE76+CF76)*Q76),0)</f>
        <v>3175</v>
      </c>
      <c r="R52" s="195">
        <f>ROUND((B52/(CE76+CF76)*R76),0)</f>
        <v>268</v>
      </c>
      <c r="S52" s="195">
        <f>ROUND((B52/(CE76+CF76)*S76),0)</f>
        <v>20290</v>
      </c>
      <c r="T52" s="195">
        <f>ROUND((B52/(CE76+CF76)*T76),0)</f>
        <v>0</v>
      </c>
      <c r="U52" s="195">
        <f>ROUND((B52/(CE76+CF76)*U76),0)</f>
        <v>9505</v>
      </c>
      <c r="V52" s="195">
        <f>ROUND((B52/(CE76+CF76)*V76),0)</f>
        <v>0</v>
      </c>
      <c r="W52" s="195">
        <f>ROUND((B52/(CE76+CF76)*W76),0)</f>
        <v>625</v>
      </c>
      <c r="X52" s="195">
        <f>ROUND((B52/(CE76+CF76)*X76),0)</f>
        <v>5983</v>
      </c>
      <c r="Y52" s="195">
        <f>ROUND((B52/(CE76+CF76)*Y76),0)</f>
        <v>19784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9971</v>
      </c>
      <c r="AC52" s="195">
        <f>ROUND((B52/(CE76+CF76)*AC76),0)</f>
        <v>7838</v>
      </c>
      <c r="AD52" s="195">
        <f>ROUND((B52/(CE76+CF76)*AD76),0)</f>
        <v>0</v>
      </c>
      <c r="AE52" s="195">
        <f>ROUND((B52/(CE76+CF76)*AE76),0)</f>
        <v>10160</v>
      </c>
      <c r="AF52" s="195">
        <f>ROUND((B52/(CE76+CF76)*AF76),0)</f>
        <v>0</v>
      </c>
      <c r="AG52" s="195">
        <f>ROUND((B52/(CE76+CF76)*AG76),0)</f>
        <v>58964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58945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8185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26312</v>
      </c>
      <c r="AZ52" s="195">
        <f>ROUND((B52/(CE76+CF76)*AZ76),0)</f>
        <v>0</v>
      </c>
      <c r="BA52" s="195">
        <f>ROUND((B52/(CE76+CF76)*BA76),0)</f>
        <v>15746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1111</v>
      </c>
      <c r="BE52" s="195">
        <f>ROUND((B52/(CE76+CF76)*BE76),0)</f>
        <v>69184</v>
      </c>
      <c r="BF52" s="195">
        <f>ROUND((B52/(CE76+CF76)*BF76),0)</f>
        <v>4048</v>
      </c>
      <c r="BG52" s="195">
        <f>ROUND((B52/(CE76+CF76)*BG76),0)</f>
        <v>0</v>
      </c>
      <c r="BH52" s="195">
        <f>ROUND((B52/(CE76+CF76)*BH76),0)</f>
        <v>7183</v>
      </c>
      <c r="BI52" s="195">
        <f>ROUND((B52/(CE76+CF76)*BI76),0)</f>
        <v>0</v>
      </c>
      <c r="BJ52" s="195">
        <f>ROUND((B52/(CE76+CF76)*BJ76),0)</f>
        <v>3671</v>
      </c>
      <c r="BK52" s="195">
        <f>ROUND((B52/(CE76+CF76)*BK76),0)</f>
        <v>8463</v>
      </c>
      <c r="BL52" s="195">
        <f>ROUND((B52/(CE76+CF76)*BL76),0)</f>
        <v>5397</v>
      </c>
      <c r="BM52" s="195">
        <f>ROUND((B52/(CE76+CF76)*BM76),0)</f>
        <v>0</v>
      </c>
      <c r="BN52" s="195">
        <f>ROUND((B52/(CE76+CF76)*BN76),0)</f>
        <v>59411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18276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18881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5576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571516</v>
      </c>
    </row>
    <row r="53" spans="1:84" ht="12.6" customHeight="1" x14ac:dyDescent="0.25">
      <c r="A53" s="175" t="s">
        <v>206</v>
      </c>
      <c r="B53" s="195">
        <f>B51+B52</f>
        <v>571517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288">
        <f>E139</f>
        <v>632</v>
      </c>
      <c r="F59" s="184"/>
      <c r="G59" s="184"/>
      <c r="H59" s="184"/>
      <c r="I59" s="184"/>
      <c r="J59" s="288">
        <v>103</v>
      </c>
      <c r="K59" s="184"/>
      <c r="L59" s="288">
        <f>E145</f>
        <v>571</v>
      </c>
      <c r="M59" s="184"/>
      <c r="N59" s="184"/>
      <c r="O59" s="184">
        <f>C114</f>
        <v>76</v>
      </c>
      <c r="P59" s="185">
        <v>17212</v>
      </c>
      <c r="Q59" s="185">
        <v>9762</v>
      </c>
      <c r="R59" s="185">
        <v>16812</v>
      </c>
      <c r="S59" s="245"/>
      <c r="T59" s="245"/>
      <c r="U59" s="224">
        <v>18285</v>
      </c>
      <c r="V59" s="185"/>
      <c r="W59" s="185">
        <v>130</v>
      </c>
      <c r="X59" s="185">
        <v>1248</v>
      </c>
      <c r="Y59" s="185">
        <v>4128</v>
      </c>
      <c r="Z59" s="185"/>
      <c r="AA59" s="185"/>
      <c r="AB59" s="245"/>
      <c r="AC59" s="185">
        <v>817</v>
      </c>
      <c r="AD59" s="185"/>
      <c r="AE59" s="185">
        <v>1381</v>
      </c>
      <c r="AF59" s="185"/>
      <c r="AG59" s="185">
        <v>8303</v>
      </c>
      <c r="AH59" s="185"/>
      <c r="AI59" s="185"/>
      <c r="AJ59" s="185">
        <v>2604</v>
      </c>
      <c r="AK59" s="185"/>
      <c r="AL59" s="185"/>
      <c r="AM59" s="185"/>
      <c r="AN59" s="185"/>
      <c r="AO59" s="185">
        <v>3620</v>
      </c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5496</v>
      </c>
      <c r="AZ59" s="185"/>
      <c r="BA59" s="245"/>
      <c r="BB59" s="245"/>
      <c r="BC59" s="245"/>
      <c r="BD59" s="245"/>
      <c r="BE59" s="185">
        <v>57603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/>
      <c r="D60" s="187"/>
      <c r="E60" s="287">
        <v>7.69</v>
      </c>
      <c r="F60" s="223"/>
      <c r="G60" s="187"/>
      <c r="H60" s="187"/>
      <c r="I60" s="187"/>
      <c r="J60" s="292">
        <v>0</v>
      </c>
      <c r="K60" s="187"/>
      <c r="L60" s="287">
        <v>6.95</v>
      </c>
      <c r="M60" s="187"/>
      <c r="N60" s="187"/>
      <c r="O60" s="187">
        <v>0.49</v>
      </c>
      <c r="P60" s="221">
        <v>3.26</v>
      </c>
      <c r="Q60" s="286">
        <v>1.29</v>
      </c>
      <c r="R60" s="286">
        <v>0</v>
      </c>
      <c r="S60" s="221">
        <v>1.68</v>
      </c>
      <c r="T60" s="221"/>
      <c r="U60" s="221">
        <v>4.7699999999999996</v>
      </c>
      <c r="V60" s="221"/>
      <c r="W60" s="286">
        <v>0.1</v>
      </c>
      <c r="X60" s="286">
        <v>0.91</v>
      </c>
      <c r="Y60" s="221">
        <v>3.02</v>
      </c>
      <c r="Z60" s="221"/>
      <c r="AA60" s="221"/>
      <c r="AB60" s="221">
        <v>1.17</v>
      </c>
      <c r="AC60" s="286">
        <v>0</v>
      </c>
      <c r="AD60" s="286"/>
      <c r="AE60" s="286">
        <v>0</v>
      </c>
      <c r="AF60" s="221"/>
      <c r="AG60" s="221">
        <v>4.8</v>
      </c>
      <c r="AH60" s="221"/>
      <c r="AI60" s="221"/>
      <c r="AJ60" s="221">
        <v>8.0399999999999991</v>
      </c>
      <c r="AK60" s="221"/>
      <c r="AL60" s="221"/>
      <c r="AM60" s="221"/>
      <c r="AN60" s="221"/>
      <c r="AO60" s="286">
        <v>1.74</v>
      </c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2.77</v>
      </c>
      <c r="AZ60" s="221"/>
      <c r="BA60" s="221">
        <v>0.77</v>
      </c>
      <c r="BB60" s="221"/>
      <c r="BC60" s="221"/>
      <c r="BD60" s="221">
        <v>1</v>
      </c>
      <c r="BE60" s="221">
        <v>3.11</v>
      </c>
      <c r="BF60" s="221">
        <v>3.38</v>
      </c>
      <c r="BG60" s="221"/>
      <c r="BH60" s="221">
        <v>3.94</v>
      </c>
      <c r="BI60" s="221"/>
      <c r="BJ60" s="221">
        <v>3</v>
      </c>
      <c r="BK60" s="221">
        <f>4.85+0.02</f>
        <v>4.8699999999999992</v>
      </c>
      <c r="BL60" s="221">
        <v>2.64</v>
      </c>
      <c r="BM60" s="221"/>
      <c r="BN60" s="221">
        <v>3.56</v>
      </c>
      <c r="BO60" s="221">
        <v>0.33</v>
      </c>
      <c r="BP60" s="221">
        <v>0.65</v>
      </c>
      <c r="BQ60" s="221"/>
      <c r="BR60" s="221">
        <v>1.96</v>
      </c>
      <c r="BS60" s="221"/>
      <c r="BT60" s="221"/>
      <c r="BU60" s="221"/>
      <c r="BV60" s="221">
        <v>3.42</v>
      </c>
      <c r="BW60" s="221"/>
      <c r="BX60" s="221">
        <v>1.69</v>
      </c>
      <c r="BY60" s="221">
        <v>3.02</v>
      </c>
      <c r="BZ60" s="221"/>
      <c r="CA60" s="221"/>
      <c r="CB60" s="221"/>
      <c r="CC60" s="221"/>
      <c r="CD60" s="246" t="s">
        <v>221</v>
      </c>
      <c r="CE60" s="248">
        <f t="shared" ref="CE60:CE70" si="0">SUM(C60:CD60)</f>
        <v>86.02</v>
      </c>
    </row>
    <row r="61" spans="1:84" ht="12.6" customHeight="1" x14ac:dyDescent="0.25">
      <c r="A61" s="171" t="s">
        <v>235</v>
      </c>
      <c r="B61" s="175"/>
      <c r="C61" s="184"/>
      <c r="D61" s="184"/>
      <c r="E61" s="288">
        <v>549698</v>
      </c>
      <c r="F61" s="185"/>
      <c r="G61" s="184"/>
      <c r="H61" s="184"/>
      <c r="I61" s="185"/>
      <c r="J61" s="185">
        <v>166</v>
      </c>
      <c r="K61" s="185"/>
      <c r="L61" s="185">
        <v>496642</v>
      </c>
      <c r="M61" s="184"/>
      <c r="N61" s="184"/>
      <c r="O61" s="184">
        <v>43871</v>
      </c>
      <c r="P61" s="185">
        <v>270343</v>
      </c>
      <c r="Q61" s="185">
        <v>107140</v>
      </c>
      <c r="R61" s="185">
        <v>0</v>
      </c>
      <c r="S61" s="185">
        <v>51009</v>
      </c>
      <c r="T61" s="185"/>
      <c r="U61" s="185">
        <v>344042</v>
      </c>
      <c r="V61" s="185"/>
      <c r="W61" s="185">
        <v>7174</v>
      </c>
      <c r="X61" s="185">
        <v>68869</v>
      </c>
      <c r="Y61" s="289">
        <v>227796</v>
      </c>
      <c r="Z61" s="185"/>
      <c r="AA61" s="185"/>
      <c r="AB61" s="185">
        <v>57774</v>
      </c>
      <c r="AC61" s="185">
        <v>-25</v>
      </c>
      <c r="AD61" s="185"/>
      <c r="AE61" s="185"/>
      <c r="AF61" s="185"/>
      <c r="AG61" s="185">
        <v>313409</v>
      </c>
      <c r="AH61" s="185"/>
      <c r="AI61" s="185"/>
      <c r="AJ61" s="185">
        <v>1300884</v>
      </c>
      <c r="AK61" s="185"/>
      <c r="AL61" s="185"/>
      <c r="AM61" s="185"/>
      <c r="AN61" s="185"/>
      <c r="AO61" s="185">
        <v>124378</v>
      </c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105379</v>
      </c>
      <c r="AZ61" s="185"/>
      <c r="BA61" s="185">
        <v>26029</v>
      </c>
      <c r="BB61" s="185"/>
      <c r="BC61" s="185"/>
      <c r="BD61" s="185">
        <v>51474</v>
      </c>
      <c r="BE61" s="185">
        <v>177410</v>
      </c>
      <c r="BF61" s="185">
        <v>128342</v>
      </c>
      <c r="BG61" s="185"/>
      <c r="BH61" s="185">
        <v>278525</v>
      </c>
      <c r="BI61" s="185"/>
      <c r="BJ61" s="185">
        <v>294044</v>
      </c>
      <c r="BK61" s="185">
        <v>222164</v>
      </c>
      <c r="BL61" s="185">
        <v>99569</v>
      </c>
      <c r="BM61" s="185"/>
      <c r="BN61" s="185">
        <v>331761</v>
      </c>
      <c r="BO61" s="185">
        <v>18613</v>
      </c>
      <c r="BP61" s="185">
        <v>53733</v>
      </c>
      <c r="BQ61" s="185"/>
      <c r="BR61" s="185">
        <v>153533</v>
      </c>
      <c r="BS61" s="185"/>
      <c r="BT61" s="185"/>
      <c r="BU61" s="185"/>
      <c r="BV61" s="185">
        <v>196043</v>
      </c>
      <c r="BW61" s="185"/>
      <c r="BX61" s="185">
        <v>131380</v>
      </c>
      <c r="BY61" s="185">
        <v>243442</v>
      </c>
      <c r="BZ61" s="185"/>
      <c r="CA61" s="185"/>
      <c r="CB61" s="185"/>
      <c r="CC61" s="185"/>
      <c r="CD61" s="246" t="s">
        <v>221</v>
      </c>
      <c r="CE61" s="195">
        <f t="shared" si="0"/>
        <v>6474611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105838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32</v>
      </c>
      <c r="K62" s="195">
        <f t="shared" si="1"/>
        <v>0</v>
      </c>
      <c r="L62" s="195">
        <f t="shared" si="1"/>
        <v>95622</v>
      </c>
      <c r="M62" s="195">
        <f t="shared" si="1"/>
        <v>0</v>
      </c>
      <c r="N62" s="195">
        <f t="shared" si="1"/>
        <v>0</v>
      </c>
      <c r="O62" s="195">
        <f t="shared" si="1"/>
        <v>8447</v>
      </c>
      <c r="P62" s="195">
        <f t="shared" si="1"/>
        <v>52051</v>
      </c>
      <c r="Q62" s="195">
        <f t="shared" si="1"/>
        <v>20628</v>
      </c>
      <c r="R62" s="195">
        <f t="shared" si="1"/>
        <v>0</v>
      </c>
      <c r="S62" s="195">
        <f t="shared" si="1"/>
        <v>9821</v>
      </c>
      <c r="T62" s="195">
        <f t="shared" si="1"/>
        <v>0</v>
      </c>
      <c r="U62" s="195">
        <f t="shared" si="1"/>
        <v>66241</v>
      </c>
      <c r="V62" s="195">
        <f t="shared" si="1"/>
        <v>0</v>
      </c>
      <c r="W62" s="195">
        <f t="shared" si="1"/>
        <v>1381</v>
      </c>
      <c r="X62" s="195">
        <f t="shared" si="1"/>
        <v>13260</v>
      </c>
      <c r="Y62" s="195">
        <f t="shared" si="1"/>
        <v>43859</v>
      </c>
      <c r="Z62" s="195">
        <f t="shared" si="1"/>
        <v>0</v>
      </c>
      <c r="AA62" s="195">
        <f t="shared" si="1"/>
        <v>0</v>
      </c>
      <c r="AB62" s="195">
        <f t="shared" si="1"/>
        <v>11124</v>
      </c>
      <c r="AC62" s="195">
        <f t="shared" si="1"/>
        <v>-5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60343</v>
      </c>
      <c r="AH62" s="195">
        <f t="shared" si="1"/>
        <v>0</v>
      </c>
      <c r="AI62" s="195">
        <f t="shared" si="1"/>
        <v>0</v>
      </c>
      <c r="AJ62" s="195">
        <f t="shared" si="1"/>
        <v>250469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23947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20289</v>
      </c>
      <c r="AZ62" s="195">
        <f>ROUND(AZ47+AZ48,0)</f>
        <v>0</v>
      </c>
      <c r="BA62" s="195">
        <f>ROUND(BA47+BA48,0)</f>
        <v>5012</v>
      </c>
      <c r="BB62" s="195">
        <f t="shared" si="1"/>
        <v>0</v>
      </c>
      <c r="BC62" s="195">
        <f t="shared" si="1"/>
        <v>0</v>
      </c>
      <c r="BD62" s="195">
        <f t="shared" si="1"/>
        <v>9911</v>
      </c>
      <c r="BE62" s="195">
        <f t="shared" si="1"/>
        <v>34158</v>
      </c>
      <c r="BF62" s="195">
        <f t="shared" si="1"/>
        <v>24711</v>
      </c>
      <c r="BG62" s="195">
        <f t="shared" si="1"/>
        <v>0</v>
      </c>
      <c r="BH62" s="195">
        <f t="shared" si="1"/>
        <v>53627</v>
      </c>
      <c r="BI62" s="195">
        <f t="shared" si="1"/>
        <v>0</v>
      </c>
      <c r="BJ62" s="195">
        <f t="shared" si="1"/>
        <v>56615</v>
      </c>
      <c r="BK62" s="195">
        <f t="shared" si="1"/>
        <v>42775</v>
      </c>
      <c r="BL62" s="195">
        <f t="shared" si="1"/>
        <v>19171</v>
      </c>
      <c r="BM62" s="195">
        <f t="shared" si="1"/>
        <v>0</v>
      </c>
      <c r="BN62" s="195">
        <f t="shared" si="1"/>
        <v>63877</v>
      </c>
      <c r="BO62" s="195">
        <f t="shared" ref="BO62:CC62" si="2">ROUND(BO47+BO48,0)</f>
        <v>3584</v>
      </c>
      <c r="BP62" s="195">
        <f t="shared" si="2"/>
        <v>10346</v>
      </c>
      <c r="BQ62" s="195">
        <f t="shared" si="2"/>
        <v>0</v>
      </c>
      <c r="BR62" s="195">
        <f t="shared" si="2"/>
        <v>29561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37746</v>
      </c>
      <c r="BW62" s="195">
        <f t="shared" si="2"/>
        <v>0</v>
      </c>
      <c r="BX62" s="195">
        <f t="shared" si="2"/>
        <v>25296</v>
      </c>
      <c r="BY62" s="195">
        <f t="shared" si="2"/>
        <v>46872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6" t="s">
        <v>221</v>
      </c>
      <c r="CE62" s="195">
        <f t="shared" si="0"/>
        <v>1246609</v>
      </c>
      <c r="CF62" s="249"/>
    </row>
    <row r="63" spans="1:84" ht="12.6" customHeight="1" x14ac:dyDescent="0.25">
      <c r="A63" s="171" t="s">
        <v>236</v>
      </c>
      <c r="B63" s="175"/>
      <c r="C63" s="184"/>
      <c r="D63" s="184"/>
      <c r="E63" s="288">
        <v>190181</v>
      </c>
      <c r="F63" s="185"/>
      <c r="G63" s="184"/>
      <c r="H63" s="184"/>
      <c r="I63" s="185"/>
      <c r="J63" s="185"/>
      <c r="K63" s="185"/>
      <c r="L63" s="185">
        <v>171825</v>
      </c>
      <c r="M63" s="184"/>
      <c r="N63" s="184"/>
      <c r="O63" s="185">
        <v>184808</v>
      </c>
      <c r="P63" s="185">
        <v>166200</v>
      </c>
      <c r="Q63" s="185"/>
      <c r="R63" s="185">
        <v>577332</v>
      </c>
      <c r="S63" s="185"/>
      <c r="T63" s="185"/>
      <c r="U63" s="185"/>
      <c r="V63" s="185"/>
      <c r="W63" s="185">
        <v>4198</v>
      </c>
      <c r="X63" s="185">
        <v>40300</v>
      </c>
      <c r="Y63" s="289">
        <v>133299</v>
      </c>
      <c r="Z63" s="185"/>
      <c r="AA63" s="185"/>
      <c r="AB63" s="185"/>
      <c r="AC63" s="185"/>
      <c r="AD63" s="185"/>
      <c r="AE63" s="185">
        <v>42456</v>
      </c>
      <c r="AF63" s="185"/>
      <c r="AG63" s="185">
        <v>1484638</v>
      </c>
      <c r="AH63" s="185"/>
      <c r="AI63" s="185"/>
      <c r="AJ63" s="185">
        <v>215362</v>
      </c>
      <c r="AK63" s="185"/>
      <c r="AL63" s="185"/>
      <c r="AM63" s="185"/>
      <c r="AN63" s="185"/>
      <c r="AO63" s="185">
        <v>43032</v>
      </c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6" t="s">
        <v>221</v>
      </c>
      <c r="CE63" s="195">
        <f t="shared" si="0"/>
        <v>3253631</v>
      </c>
      <c r="CF63" s="249"/>
    </row>
    <row r="64" spans="1:84" ht="12.6" customHeight="1" x14ac:dyDescent="0.25">
      <c r="A64" s="171" t="s">
        <v>237</v>
      </c>
      <c r="B64" s="175"/>
      <c r="C64" s="184"/>
      <c r="D64" s="184"/>
      <c r="E64" s="288">
        <v>26996</v>
      </c>
      <c r="F64" s="185"/>
      <c r="G64" s="184"/>
      <c r="H64" s="184"/>
      <c r="I64" s="185"/>
      <c r="J64" s="185">
        <v>15</v>
      </c>
      <c r="K64" s="185"/>
      <c r="L64" s="185">
        <v>24390</v>
      </c>
      <c r="M64" s="184"/>
      <c r="N64" s="184"/>
      <c r="O64" s="184">
        <v>6826</v>
      </c>
      <c r="P64" s="185">
        <v>325718</v>
      </c>
      <c r="Q64" s="185">
        <v>2353</v>
      </c>
      <c r="R64" s="185">
        <v>7500</v>
      </c>
      <c r="S64" s="185">
        <v>34752</v>
      </c>
      <c r="T64" s="185"/>
      <c r="U64" s="185">
        <v>199704</v>
      </c>
      <c r="V64" s="185"/>
      <c r="W64" s="185">
        <v>242</v>
      </c>
      <c r="X64" s="185">
        <v>2336</v>
      </c>
      <c r="Y64" s="289">
        <v>7724</v>
      </c>
      <c r="Z64" s="185"/>
      <c r="AA64" s="185"/>
      <c r="AB64" s="185">
        <v>338404</v>
      </c>
      <c r="AC64" s="185">
        <v>38992</v>
      </c>
      <c r="AD64" s="185"/>
      <c r="AE64" s="185">
        <v>151</v>
      </c>
      <c r="AF64" s="185"/>
      <c r="AG64" s="185">
        <v>63493</v>
      </c>
      <c r="AH64" s="185"/>
      <c r="AI64" s="185"/>
      <c r="AJ64" s="185">
        <v>57834</v>
      </c>
      <c r="AK64" s="185"/>
      <c r="AL64" s="185"/>
      <c r="AM64" s="185"/>
      <c r="AN64" s="185"/>
      <c r="AO64" s="185">
        <v>6108</v>
      </c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46405</v>
      </c>
      <c r="AZ64" s="185"/>
      <c r="BA64" s="185">
        <v>3205</v>
      </c>
      <c r="BB64" s="185">
        <v>0</v>
      </c>
      <c r="BC64" s="185"/>
      <c r="BD64" s="185">
        <v>44218</v>
      </c>
      <c r="BE64" s="185">
        <v>11308</v>
      </c>
      <c r="BF64" s="185">
        <v>16899</v>
      </c>
      <c r="BG64" s="185"/>
      <c r="BH64" s="185">
        <v>20133</v>
      </c>
      <c r="BI64" s="185"/>
      <c r="BJ64" s="185">
        <v>3078</v>
      </c>
      <c r="BK64" s="185">
        <v>4206</v>
      </c>
      <c r="BL64" s="185">
        <v>2338</v>
      </c>
      <c r="BM64" s="185"/>
      <c r="BN64" s="185">
        <v>4677</v>
      </c>
      <c r="BO64" s="185">
        <v>2147</v>
      </c>
      <c r="BP64" s="185">
        <v>581</v>
      </c>
      <c r="BQ64" s="185"/>
      <c r="BR64" s="185">
        <v>843</v>
      </c>
      <c r="BS64" s="185"/>
      <c r="BT64" s="185"/>
      <c r="BU64" s="185"/>
      <c r="BV64" s="185">
        <v>1047</v>
      </c>
      <c r="BW64" s="185"/>
      <c r="BX64" s="185">
        <v>519</v>
      </c>
      <c r="BY64" s="185">
        <v>0</v>
      </c>
      <c r="BZ64" s="185"/>
      <c r="CA64" s="185"/>
      <c r="CB64" s="185"/>
      <c r="CC64" s="185"/>
      <c r="CD64" s="246" t="s">
        <v>221</v>
      </c>
      <c r="CE64" s="195">
        <f t="shared" si="0"/>
        <v>1305142</v>
      </c>
      <c r="CF64" s="249"/>
    </row>
    <row r="65" spans="1:84" ht="12.6" customHeight="1" x14ac:dyDescent="0.25">
      <c r="A65" s="171" t="s">
        <v>238</v>
      </c>
      <c r="B65" s="175"/>
      <c r="C65" s="184"/>
      <c r="D65" s="184"/>
      <c r="E65" s="288">
        <v>1199</v>
      </c>
      <c r="F65" s="184"/>
      <c r="G65" s="184"/>
      <c r="H65" s="184"/>
      <c r="I65" s="185"/>
      <c r="J65" s="184"/>
      <c r="K65" s="185"/>
      <c r="L65" s="185">
        <v>1083</v>
      </c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288">
        <v>87</v>
      </c>
      <c r="X65" s="185">
        <v>824</v>
      </c>
      <c r="Y65" s="185">
        <v>2729</v>
      </c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>
        <v>272</v>
      </c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>
        <v>9740</v>
      </c>
      <c r="BB65" s="185"/>
      <c r="BC65" s="185"/>
      <c r="BD65" s="185"/>
      <c r="BE65" s="185">
        <v>166749</v>
      </c>
      <c r="BF65" s="185"/>
      <c r="BG65" s="185"/>
      <c r="BH65" s="185">
        <v>13625</v>
      </c>
      <c r="BI65" s="185"/>
      <c r="BJ65" s="185"/>
      <c r="BK65" s="185"/>
      <c r="BL65" s="185"/>
      <c r="BM65" s="185"/>
      <c r="BN65" s="185">
        <v>20824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6" t="s">
        <v>221</v>
      </c>
      <c r="CE65" s="195">
        <f t="shared" si="0"/>
        <v>217132</v>
      </c>
      <c r="CF65" s="249"/>
    </row>
    <row r="66" spans="1:84" ht="12.6" customHeight="1" x14ac:dyDescent="0.25">
      <c r="A66" s="171" t="s">
        <v>239</v>
      </c>
      <c r="B66" s="175"/>
      <c r="C66" s="184"/>
      <c r="D66" s="184"/>
      <c r="E66" s="288">
        <v>0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42057</v>
      </c>
      <c r="V66" s="185"/>
      <c r="W66" s="185">
        <v>67648</v>
      </c>
      <c r="X66" s="185"/>
      <c r="Y66" s="185">
        <v>1412</v>
      </c>
      <c r="Z66" s="185"/>
      <c r="AA66" s="185"/>
      <c r="AB66" s="185">
        <v>245672</v>
      </c>
      <c r="AC66" s="185"/>
      <c r="AD66" s="185"/>
      <c r="AE66" s="185">
        <v>1058</v>
      </c>
      <c r="AF66" s="185"/>
      <c r="AG66" s="185"/>
      <c r="AH66" s="185"/>
      <c r="AI66" s="185"/>
      <c r="AJ66" s="185">
        <v>509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1305</v>
      </c>
      <c r="AZ66" s="185"/>
      <c r="BA66" s="185"/>
      <c r="BB66" s="185"/>
      <c r="BC66" s="185"/>
      <c r="BD66" s="185"/>
      <c r="BE66" s="185">
        <v>17136</v>
      </c>
      <c r="BF66" s="185"/>
      <c r="BG66" s="185"/>
      <c r="BH66" s="185">
        <v>154576</v>
      </c>
      <c r="BI66" s="185"/>
      <c r="BJ66" s="185">
        <v>110127</v>
      </c>
      <c r="BK66" s="185">
        <v>172425</v>
      </c>
      <c r="BL66" s="185"/>
      <c r="BM66" s="185"/>
      <c r="BN66" s="185">
        <v>53807</v>
      </c>
      <c r="BO66" s="185">
        <v>2140</v>
      </c>
      <c r="BP66" s="185">
        <v>849</v>
      </c>
      <c r="BQ66" s="185"/>
      <c r="BR66" s="185">
        <v>31741</v>
      </c>
      <c r="BS66" s="185"/>
      <c r="BT66" s="185"/>
      <c r="BU66" s="185"/>
      <c r="BV66" s="185">
        <v>5666</v>
      </c>
      <c r="BW66" s="185"/>
      <c r="BX66" s="185">
        <v>20576</v>
      </c>
      <c r="BY66" s="185">
        <v>13148</v>
      </c>
      <c r="BZ66" s="185"/>
      <c r="CA66" s="185"/>
      <c r="CB66" s="185"/>
      <c r="CC66" s="185"/>
      <c r="CD66" s="246" t="s">
        <v>221</v>
      </c>
      <c r="CE66" s="195">
        <f t="shared" si="0"/>
        <v>941852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36164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1270</v>
      </c>
      <c r="K67" s="195">
        <f t="shared" si="3"/>
        <v>0</v>
      </c>
      <c r="L67" s="195">
        <f t="shared" si="3"/>
        <v>32672</v>
      </c>
      <c r="M67" s="195">
        <f t="shared" si="3"/>
        <v>0</v>
      </c>
      <c r="N67" s="195">
        <f t="shared" si="3"/>
        <v>0</v>
      </c>
      <c r="O67" s="195">
        <f t="shared" si="3"/>
        <v>12223</v>
      </c>
      <c r="P67" s="195">
        <f t="shared" si="3"/>
        <v>32235</v>
      </c>
      <c r="Q67" s="195">
        <f t="shared" si="3"/>
        <v>3175</v>
      </c>
      <c r="R67" s="195">
        <f t="shared" si="3"/>
        <v>268</v>
      </c>
      <c r="S67" s="195">
        <f t="shared" si="3"/>
        <v>20290</v>
      </c>
      <c r="T67" s="195">
        <f t="shared" si="3"/>
        <v>0</v>
      </c>
      <c r="U67" s="195">
        <f t="shared" si="3"/>
        <v>9505</v>
      </c>
      <c r="V67" s="195">
        <f t="shared" si="3"/>
        <v>0</v>
      </c>
      <c r="W67" s="195">
        <f t="shared" si="3"/>
        <v>625</v>
      </c>
      <c r="X67" s="195">
        <f t="shared" si="3"/>
        <v>5983</v>
      </c>
      <c r="Y67" s="195">
        <f t="shared" si="3"/>
        <v>19784</v>
      </c>
      <c r="Z67" s="195">
        <f t="shared" si="3"/>
        <v>0</v>
      </c>
      <c r="AA67" s="195">
        <f t="shared" si="3"/>
        <v>0</v>
      </c>
      <c r="AB67" s="195">
        <f t="shared" si="3"/>
        <v>9971</v>
      </c>
      <c r="AC67" s="195">
        <f t="shared" si="3"/>
        <v>7838</v>
      </c>
      <c r="AD67" s="195">
        <f t="shared" si="3"/>
        <v>0</v>
      </c>
      <c r="AE67" s="195">
        <f t="shared" si="3"/>
        <v>10160</v>
      </c>
      <c r="AF67" s="195">
        <f t="shared" si="3"/>
        <v>0</v>
      </c>
      <c r="AG67" s="195">
        <f t="shared" si="3"/>
        <v>58964</v>
      </c>
      <c r="AH67" s="195">
        <f t="shared" si="3"/>
        <v>0</v>
      </c>
      <c r="AI67" s="195">
        <f t="shared" si="3"/>
        <v>0</v>
      </c>
      <c r="AJ67" s="195">
        <f t="shared" si="3"/>
        <v>58945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8185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26312</v>
      </c>
      <c r="AZ67" s="195">
        <f>ROUND(AZ51+AZ52,0)</f>
        <v>0</v>
      </c>
      <c r="BA67" s="195">
        <f>ROUND(BA51+BA52,0)</f>
        <v>15746</v>
      </c>
      <c r="BB67" s="195">
        <f t="shared" si="3"/>
        <v>0</v>
      </c>
      <c r="BC67" s="195">
        <f t="shared" si="3"/>
        <v>0</v>
      </c>
      <c r="BD67" s="195">
        <f t="shared" si="3"/>
        <v>1111</v>
      </c>
      <c r="BE67" s="195">
        <f t="shared" si="3"/>
        <v>69184</v>
      </c>
      <c r="BF67" s="195">
        <f t="shared" si="3"/>
        <v>4048</v>
      </c>
      <c r="BG67" s="195">
        <f t="shared" si="3"/>
        <v>0</v>
      </c>
      <c r="BH67" s="195">
        <f t="shared" si="3"/>
        <v>7183</v>
      </c>
      <c r="BI67" s="195">
        <f t="shared" si="3"/>
        <v>0</v>
      </c>
      <c r="BJ67" s="195">
        <f t="shared" si="3"/>
        <v>3671</v>
      </c>
      <c r="BK67" s="195">
        <f t="shared" si="3"/>
        <v>8463</v>
      </c>
      <c r="BL67" s="195">
        <f t="shared" si="3"/>
        <v>5397</v>
      </c>
      <c r="BM67" s="195">
        <f t="shared" si="3"/>
        <v>0</v>
      </c>
      <c r="BN67" s="195">
        <f t="shared" si="3"/>
        <v>59411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18276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18881</v>
      </c>
      <c r="BW67" s="195">
        <f t="shared" si="4"/>
        <v>0</v>
      </c>
      <c r="BX67" s="195">
        <f t="shared" si="4"/>
        <v>0</v>
      </c>
      <c r="BY67" s="195">
        <f t="shared" si="4"/>
        <v>5576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6" t="s">
        <v>221</v>
      </c>
      <c r="CE67" s="195">
        <f t="shared" si="0"/>
        <v>571516</v>
      </c>
      <c r="CF67" s="249"/>
    </row>
    <row r="68" spans="1:84" ht="12.6" customHeight="1" x14ac:dyDescent="0.25">
      <c r="A68" s="171" t="s">
        <v>240</v>
      </c>
      <c r="B68" s="175"/>
      <c r="C68" s="184"/>
      <c r="D68" s="184"/>
      <c r="E68" s="288">
        <v>24927</v>
      </c>
      <c r="F68" s="184"/>
      <c r="G68" s="184"/>
      <c r="H68" s="184"/>
      <c r="I68" s="184"/>
      <c r="J68" s="184"/>
      <c r="K68" s="185"/>
      <c r="L68" s="185">
        <v>22521</v>
      </c>
      <c r="M68" s="184"/>
      <c r="N68" s="184"/>
      <c r="O68" s="184"/>
      <c r="P68" s="185">
        <v>44341</v>
      </c>
      <c r="Q68" s="185"/>
      <c r="R68" s="185"/>
      <c r="S68" s="185">
        <v>717</v>
      </c>
      <c r="T68" s="185"/>
      <c r="U68" s="185">
        <v>9982</v>
      </c>
      <c r="V68" s="185"/>
      <c r="W68" s="185"/>
      <c r="X68" s="185"/>
      <c r="Y68" s="185"/>
      <c r="Z68" s="185"/>
      <c r="AA68" s="185"/>
      <c r="AB68" s="185">
        <v>52218</v>
      </c>
      <c r="AC68" s="185">
        <v>2597</v>
      </c>
      <c r="AD68" s="185"/>
      <c r="AE68" s="185"/>
      <c r="AF68" s="185"/>
      <c r="AG68" s="185"/>
      <c r="AH68" s="185"/>
      <c r="AI68" s="185"/>
      <c r="AJ68" s="185">
        <v>1894</v>
      </c>
      <c r="AK68" s="185"/>
      <c r="AL68" s="185"/>
      <c r="AM68" s="185"/>
      <c r="AN68" s="185"/>
      <c r="AO68" s="185">
        <v>5640</v>
      </c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2956</v>
      </c>
      <c r="BF68" s="185"/>
      <c r="BG68" s="185"/>
      <c r="BH68" s="185">
        <v>1212</v>
      </c>
      <c r="BI68" s="185"/>
      <c r="BJ68" s="185"/>
      <c r="BK68" s="185">
        <v>2805</v>
      </c>
      <c r="BL68" s="185">
        <v>2538</v>
      </c>
      <c r="BM68" s="185"/>
      <c r="BN68" s="185">
        <v>12560</v>
      </c>
      <c r="BO68" s="185"/>
      <c r="BP68" s="185"/>
      <c r="BQ68" s="185"/>
      <c r="BR68" s="185"/>
      <c r="BS68" s="185"/>
      <c r="BT68" s="185"/>
      <c r="BU68" s="185"/>
      <c r="BV68" s="185">
        <v>2205</v>
      </c>
      <c r="BW68" s="185"/>
      <c r="BX68" s="185"/>
      <c r="BY68" s="185"/>
      <c r="BZ68" s="185"/>
      <c r="CA68" s="185"/>
      <c r="CB68" s="185"/>
      <c r="CC68" s="185"/>
      <c r="CD68" s="246" t="s">
        <v>221</v>
      </c>
      <c r="CE68" s="195">
        <f t="shared" si="0"/>
        <v>189113</v>
      </c>
      <c r="CF68" s="249"/>
    </row>
    <row r="69" spans="1:84" ht="12.6" customHeight="1" x14ac:dyDescent="0.25">
      <c r="A69" s="171" t="s">
        <v>241</v>
      </c>
      <c r="B69" s="175"/>
      <c r="C69" s="184"/>
      <c r="D69" s="184"/>
      <c r="E69" s="288">
        <v>14178</v>
      </c>
      <c r="F69" s="185"/>
      <c r="G69" s="184"/>
      <c r="H69" s="184"/>
      <c r="I69" s="185"/>
      <c r="J69" s="185"/>
      <c r="K69" s="185"/>
      <c r="L69" s="185">
        <v>12810</v>
      </c>
      <c r="M69" s="184"/>
      <c r="N69" s="184"/>
      <c r="O69" s="184">
        <v>3581</v>
      </c>
      <c r="P69" s="185">
        <v>8574</v>
      </c>
      <c r="Q69" s="185"/>
      <c r="R69" s="224">
        <v>3793</v>
      </c>
      <c r="S69" s="185">
        <v>1841</v>
      </c>
      <c r="T69" s="184"/>
      <c r="U69" s="185">
        <v>26654</v>
      </c>
      <c r="V69" s="185"/>
      <c r="W69" s="184"/>
      <c r="X69" s="185">
        <v>78548</v>
      </c>
      <c r="Y69" s="185">
        <v>81661</v>
      </c>
      <c r="Z69" s="185"/>
      <c r="AA69" s="185"/>
      <c r="AB69" s="185">
        <v>229</v>
      </c>
      <c r="AC69" s="185">
        <v>261</v>
      </c>
      <c r="AD69" s="185"/>
      <c r="AE69" s="185">
        <v>0</v>
      </c>
      <c r="AF69" s="185"/>
      <c r="AG69" s="185">
        <v>13861</v>
      </c>
      <c r="AH69" s="185"/>
      <c r="AI69" s="185"/>
      <c r="AJ69" s="185">
        <v>25369</v>
      </c>
      <c r="AK69" s="185"/>
      <c r="AL69" s="185"/>
      <c r="AM69" s="185"/>
      <c r="AN69" s="185"/>
      <c r="AO69" s="184">
        <v>3208</v>
      </c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1436</v>
      </c>
      <c r="AZ69" s="185"/>
      <c r="BA69" s="185">
        <v>531</v>
      </c>
      <c r="BB69" s="185"/>
      <c r="BC69" s="185"/>
      <c r="BD69" s="185">
        <v>34248</v>
      </c>
      <c r="BE69" s="185">
        <v>54613</v>
      </c>
      <c r="BF69" s="185">
        <v>89</v>
      </c>
      <c r="BG69" s="185"/>
      <c r="BH69" s="224">
        <v>197630</v>
      </c>
      <c r="BI69" s="185"/>
      <c r="BJ69" s="185">
        <v>18857</v>
      </c>
      <c r="BK69" s="185">
        <v>2424</v>
      </c>
      <c r="BL69" s="185">
        <v>1889</v>
      </c>
      <c r="BM69" s="185"/>
      <c r="BN69" s="185">
        <v>98431</v>
      </c>
      <c r="BO69" s="185">
        <v>291</v>
      </c>
      <c r="BP69" s="185">
        <v>42939</v>
      </c>
      <c r="BQ69" s="185"/>
      <c r="BR69" s="185">
        <v>2960</v>
      </c>
      <c r="BS69" s="185"/>
      <c r="BT69" s="185"/>
      <c r="BU69" s="185"/>
      <c r="BV69" s="185">
        <v>18286</v>
      </c>
      <c r="BW69" s="185"/>
      <c r="BX69" s="185">
        <v>16473</v>
      </c>
      <c r="BY69" s="185">
        <v>961</v>
      </c>
      <c r="BZ69" s="185"/>
      <c r="CA69" s="185"/>
      <c r="CB69" s="185"/>
      <c r="CC69" s="185"/>
      <c r="CD69" s="188">
        <v>278450</v>
      </c>
      <c r="CE69" s="195">
        <f>SUM(C69:CD69)</f>
        <v>1045076</v>
      </c>
      <c r="CF69" s="249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219428</v>
      </c>
      <c r="CE70" s="195">
        <f t="shared" si="0"/>
        <v>219428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949181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1483</v>
      </c>
      <c r="K71" s="195">
        <f t="shared" si="5"/>
        <v>0</v>
      </c>
      <c r="L71" s="195">
        <f t="shared" si="5"/>
        <v>857565</v>
      </c>
      <c r="M71" s="195">
        <f t="shared" si="5"/>
        <v>0</v>
      </c>
      <c r="N71" s="195">
        <f t="shared" si="5"/>
        <v>0</v>
      </c>
      <c r="O71" s="195">
        <f t="shared" si="5"/>
        <v>259756</v>
      </c>
      <c r="P71" s="195">
        <f t="shared" si="5"/>
        <v>899462</v>
      </c>
      <c r="Q71" s="195">
        <f t="shared" si="5"/>
        <v>133296</v>
      </c>
      <c r="R71" s="195">
        <f t="shared" si="5"/>
        <v>588893</v>
      </c>
      <c r="S71" s="195">
        <f t="shared" si="5"/>
        <v>118430</v>
      </c>
      <c r="T71" s="195">
        <f t="shared" si="5"/>
        <v>0</v>
      </c>
      <c r="U71" s="195">
        <f t="shared" si="5"/>
        <v>698185</v>
      </c>
      <c r="V71" s="195">
        <f t="shared" si="5"/>
        <v>0</v>
      </c>
      <c r="W71" s="195">
        <f t="shared" si="5"/>
        <v>81355</v>
      </c>
      <c r="X71" s="195">
        <f t="shared" si="5"/>
        <v>210120</v>
      </c>
      <c r="Y71" s="195">
        <f t="shared" si="5"/>
        <v>518264</v>
      </c>
      <c r="Z71" s="195">
        <f t="shared" si="5"/>
        <v>0</v>
      </c>
      <c r="AA71" s="195">
        <f t="shared" si="5"/>
        <v>0</v>
      </c>
      <c r="AB71" s="195">
        <f t="shared" si="5"/>
        <v>715392</v>
      </c>
      <c r="AC71" s="195">
        <f t="shared" si="5"/>
        <v>49658</v>
      </c>
      <c r="AD71" s="195">
        <f t="shared" si="5"/>
        <v>0</v>
      </c>
      <c r="AE71" s="195">
        <f t="shared" si="5"/>
        <v>53825</v>
      </c>
      <c r="AF71" s="195">
        <f t="shared" si="5"/>
        <v>0</v>
      </c>
      <c r="AG71" s="195">
        <f t="shared" si="5"/>
        <v>1994708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1911266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214770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201126</v>
      </c>
      <c r="AZ71" s="195">
        <f t="shared" si="6"/>
        <v>0</v>
      </c>
      <c r="BA71" s="195">
        <f t="shared" si="6"/>
        <v>60263</v>
      </c>
      <c r="BB71" s="195">
        <f t="shared" si="6"/>
        <v>0</v>
      </c>
      <c r="BC71" s="195">
        <f t="shared" si="6"/>
        <v>0</v>
      </c>
      <c r="BD71" s="195">
        <f t="shared" si="6"/>
        <v>140962</v>
      </c>
      <c r="BE71" s="195">
        <f t="shared" si="6"/>
        <v>533514</v>
      </c>
      <c r="BF71" s="195">
        <f t="shared" si="6"/>
        <v>174089</v>
      </c>
      <c r="BG71" s="195">
        <f t="shared" si="6"/>
        <v>0</v>
      </c>
      <c r="BH71" s="195">
        <f t="shared" si="6"/>
        <v>726511</v>
      </c>
      <c r="BI71" s="195">
        <f t="shared" si="6"/>
        <v>0</v>
      </c>
      <c r="BJ71" s="195">
        <f t="shared" si="6"/>
        <v>486392</v>
      </c>
      <c r="BK71" s="195">
        <f t="shared" si="6"/>
        <v>455262</v>
      </c>
      <c r="BL71" s="195">
        <f t="shared" si="6"/>
        <v>130902</v>
      </c>
      <c r="BM71" s="195">
        <f t="shared" si="6"/>
        <v>0</v>
      </c>
      <c r="BN71" s="195">
        <f t="shared" si="6"/>
        <v>645348</v>
      </c>
      <c r="BO71" s="195">
        <f t="shared" si="6"/>
        <v>26775</v>
      </c>
      <c r="BP71" s="195">
        <f t="shared" ref="BP71:CC71" si="7">SUM(BP61:BP69)-BP70</f>
        <v>108448</v>
      </c>
      <c r="BQ71" s="195">
        <f t="shared" si="7"/>
        <v>0</v>
      </c>
      <c r="BR71" s="195">
        <f t="shared" si="7"/>
        <v>236914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279874</v>
      </c>
      <c r="BW71" s="195">
        <f t="shared" si="7"/>
        <v>0</v>
      </c>
      <c r="BX71" s="195">
        <f t="shared" si="7"/>
        <v>194244</v>
      </c>
      <c r="BY71" s="195">
        <f t="shared" si="7"/>
        <v>309999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2">
        <f>CD69-CD70</f>
        <v>59022</v>
      </c>
      <c r="CE71" s="195">
        <f>SUM(CE61:CE69)-CE70</f>
        <v>15025254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>
        <v>1696149</v>
      </c>
      <c r="CF72" s="249"/>
    </row>
    <row r="73" spans="1:84" ht="12.6" customHeight="1" x14ac:dyDescent="0.25">
      <c r="A73" s="171" t="s">
        <v>245</v>
      </c>
      <c r="B73" s="175"/>
      <c r="C73" s="184"/>
      <c r="D73" s="184"/>
      <c r="E73" s="185">
        <v>1860427</v>
      </c>
      <c r="F73" s="185"/>
      <c r="G73" s="184"/>
      <c r="H73" s="184"/>
      <c r="I73" s="185"/>
      <c r="J73" s="185">
        <v>22927</v>
      </c>
      <c r="K73" s="185"/>
      <c r="L73" s="185">
        <v>846966</v>
      </c>
      <c r="M73" s="184"/>
      <c r="N73" s="184"/>
      <c r="O73" s="288">
        <v>184246</v>
      </c>
      <c r="P73" s="185">
        <v>583949</v>
      </c>
      <c r="Q73" s="185">
        <v>0</v>
      </c>
      <c r="R73" s="185">
        <v>437779</v>
      </c>
      <c r="S73" s="185">
        <v>1030206</v>
      </c>
      <c r="T73" s="185"/>
      <c r="U73" s="185">
        <v>384896</v>
      </c>
      <c r="V73" s="185"/>
      <c r="W73" s="185">
        <v>15664</v>
      </c>
      <c r="X73" s="185">
        <v>79231</v>
      </c>
      <c r="Y73" s="289">
        <v>77377</v>
      </c>
      <c r="Z73" s="289"/>
      <c r="AA73" s="185"/>
      <c r="AB73" s="185">
        <v>497333</v>
      </c>
      <c r="AC73" s="185">
        <v>13379</v>
      </c>
      <c r="AD73" s="185"/>
      <c r="AE73" s="185">
        <v>155230</v>
      </c>
      <c r="AF73" s="185"/>
      <c r="AG73" s="185">
        <v>97575</v>
      </c>
      <c r="AH73" s="185"/>
      <c r="AI73" s="185"/>
      <c r="AJ73" s="185">
        <v>109102</v>
      </c>
      <c r="AK73" s="185"/>
      <c r="AL73" s="185"/>
      <c r="AM73" s="185"/>
      <c r="AN73" s="185"/>
      <c r="AO73" s="185">
        <v>5907</v>
      </c>
      <c r="AP73" s="185"/>
      <c r="AQ73" s="185"/>
      <c r="AR73" s="185"/>
      <c r="AS73" s="185"/>
      <c r="AT73" s="185"/>
      <c r="AU73" s="185"/>
      <c r="AV73" s="185"/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6402194</v>
      </c>
      <c r="CF73" s="249"/>
    </row>
    <row r="74" spans="1:84" ht="12.6" customHeight="1" x14ac:dyDescent="0.25">
      <c r="A74" s="171" t="s">
        <v>246</v>
      </c>
      <c r="B74" s="175"/>
      <c r="C74" s="184"/>
      <c r="D74" s="184"/>
      <c r="E74" s="289">
        <v>0</v>
      </c>
      <c r="F74" s="185"/>
      <c r="G74" s="184"/>
      <c r="H74" s="184"/>
      <c r="I74" s="184"/>
      <c r="J74" s="185">
        <v>0</v>
      </c>
      <c r="K74" s="185"/>
      <c r="L74" s="185">
        <v>0</v>
      </c>
      <c r="M74" s="184"/>
      <c r="N74" s="184"/>
      <c r="O74" s="184">
        <v>70364</v>
      </c>
      <c r="P74" s="185">
        <v>742995</v>
      </c>
      <c r="Q74" s="185">
        <v>93988</v>
      </c>
      <c r="R74" s="185">
        <v>544832</v>
      </c>
      <c r="S74" s="185">
        <v>770945</v>
      </c>
      <c r="T74" s="185"/>
      <c r="U74" s="185">
        <v>2323978</v>
      </c>
      <c r="V74" s="185"/>
      <c r="W74" s="185">
        <v>512793</v>
      </c>
      <c r="X74" s="185">
        <v>1887815</v>
      </c>
      <c r="Y74" s="289">
        <v>2109071</v>
      </c>
      <c r="Z74" s="289"/>
      <c r="AA74" s="185"/>
      <c r="AB74" s="185">
        <v>1419438</v>
      </c>
      <c r="AC74" s="185">
        <v>185103</v>
      </c>
      <c r="AD74" s="185"/>
      <c r="AE74" s="185">
        <v>14703</v>
      </c>
      <c r="AF74" s="185"/>
      <c r="AG74" s="185">
        <v>5066247</v>
      </c>
      <c r="AH74" s="185"/>
      <c r="AI74" s="185"/>
      <c r="AJ74" s="185">
        <v>893167</v>
      </c>
      <c r="AK74" s="185"/>
      <c r="AL74" s="185"/>
      <c r="AM74" s="185"/>
      <c r="AN74" s="185"/>
      <c r="AO74" s="185">
        <v>443655</v>
      </c>
      <c r="AP74" s="185"/>
      <c r="AQ74" s="185"/>
      <c r="AR74" s="185"/>
      <c r="AS74" s="185"/>
      <c r="AT74" s="185"/>
      <c r="AU74" s="185"/>
      <c r="AV74" s="185"/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17079094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1860427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22927</v>
      </c>
      <c r="K75" s="195">
        <f t="shared" si="9"/>
        <v>0</v>
      </c>
      <c r="L75" s="195">
        <f t="shared" si="9"/>
        <v>846966</v>
      </c>
      <c r="M75" s="195">
        <f t="shared" si="9"/>
        <v>0</v>
      </c>
      <c r="N75" s="195">
        <f t="shared" si="9"/>
        <v>0</v>
      </c>
      <c r="O75" s="195">
        <f t="shared" si="9"/>
        <v>254610</v>
      </c>
      <c r="P75" s="195">
        <f t="shared" si="9"/>
        <v>1326944</v>
      </c>
      <c r="Q75" s="195">
        <f t="shared" si="9"/>
        <v>93988</v>
      </c>
      <c r="R75" s="195">
        <f t="shared" si="9"/>
        <v>982611</v>
      </c>
      <c r="S75" s="195">
        <f t="shared" si="9"/>
        <v>1801151</v>
      </c>
      <c r="T75" s="195">
        <f t="shared" si="9"/>
        <v>0</v>
      </c>
      <c r="U75" s="195">
        <f t="shared" si="9"/>
        <v>2708874</v>
      </c>
      <c r="V75" s="195">
        <f t="shared" si="9"/>
        <v>0</v>
      </c>
      <c r="W75" s="195">
        <f t="shared" si="9"/>
        <v>528457</v>
      </c>
      <c r="X75" s="195">
        <f t="shared" si="9"/>
        <v>1967046</v>
      </c>
      <c r="Y75" s="195">
        <f t="shared" si="9"/>
        <v>2186448</v>
      </c>
      <c r="Z75" s="195">
        <f t="shared" si="9"/>
        <v>0</v>
      </c>
      <c r="AA75" s="195">
        <f t="shared" si="9"/>
        <v>0</v>
      </c>
      <c r="AB75" s="195">
        <f t="shared" si="9"/>
        <v>1916771</v>
      </c>
      <c r="AC75" s="195">
        <f t="shared" si="9"/>
        <v>198482</v>
      </c>
      <c r="AD75" s="195">
        <f t="shared" si="9"/>
        <v>0</v>
      </c>
      <c r="AE75" s="195">
        <f t="shared" si="9"/>
        <v>169933</v>
      </c>
      <c r="AF75" s="195">
        <f t="shared" si="9"/>
        <v>0</v>
      </c>
      <c r="AG75" s="195">
        <f t="shared" si="9"/>
        <v>5163822</v>
      </c>
      <c r="AH75" s="195">
        <f t="shared" si="9"/>
        <v>0</v>
      </c>
      <c r="AI75" s="195">
        <f t="shared" si="9"/>
        <v>0</v>
      </c>
      <c r="AJ75" s="195">
        <f t="shared" si="9"/>
        <v>1002269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449562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23481288</v>
      </c>
      <c r="CF75" s="249"/>
    </row>
    <row r="76" spans="1:84" ht="12.6" customHeight="1" x14ac:dyDescent="0.25">
      <c r="A76" s="171" t="s">
        <v>248</v>
      </c>
      <c r="B76" s="175"/>
      <c r="C76" s="184"/>
      <c r="D76" s="184"/>
      <c r="E76" s="185">
        <v>3645</v>
      </c>
      <c r="F76" s="185"/>
      <c r="G76" s="184"/>
      <c r="H76" s="184"/>
      <c r="I76" s="185"/>
      <c r="J76" s="185">
        <v>128</v>
      </c>
      <c r="K76" s="185"/>
      <c r="L76" s="185">
        <v>3293</v>
      </c>
      <c r="M76" s="185"/>
      <c r="N76" s="185"/>
      <c r="O76" s="185">
        <v>1232</v>
      </c>
      <c r="P76" s="185">
        <v>3249</v>
      </c>
      <c r="Q76" s="185">
        <v>320</v>
      </c>
      <c r="R76" s="185">
        <v>27</v>
      </c>
      <c r="S76" s="185">
        <v>2045</v>
      </c>
      <c r="T76" s="185"/>
      <c r="U76" s="185">
        <v>958</v>
      </c>
      <c r="V76" s="185"/>
      <c r="W76" s="185">
        <v>63</v>
      </c>
      <c r="X76" s="185">
        <v>603</v>
      </c>
      <c r="Y76" s="185">
        <v>1994</v>
      </c>
      <c r="Z76" s="185"/>
      <c r="AA76" s="185"/>
      <c r="AB76" s="185">
        <v>1005</v>
      </c>
      <c r="AC76" s="185">
        <v>790</v>
      </c>
      <c r="AD76" s="185"/>
      <c r="AE76" s="185">
        <v>1024</v>
      </c>
      <c r="AF76" s="185"/>
      <c r="AG76" s="185">
        <v>5943</v>
      </c>
      <c r="AH76" s="185"/>
      <c r="AI76" s="185"/>
      <c r="AJ76" s="185">
        <v>5941</v>
      </c>
      <c r="AK76" s="185"/>
      <c r="AL76" s="185"/>
      <c r="AM76" s="185"/>
      <c r="AN76" s="185"/>
      <c r="AO76" s="185">
        <v>825</v>
      </c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2652</v>
      </c>
      <c r="AZ76" s="185"/>
      <c r="BA76" s="185">
        <v>1587</v>
      </c>
      <c r="BB76" s="185"/>
      <c r="BC76" s="185"/>
      <c r="BD76" s="185">
        <v>112</v>
      </c>
      <c r="BE76" s="185">
        <v>6973</v>
      </c>
      <c r="BF76" s="185">
        <v>408</v>
      </c>
      <c r="BG76" s="185">
        <v>0</v>
      </c>
      <c r="BH76" s="185">
        <v>724</v>
      </c>
      <c r="BI76" s="185"/>
      <c r="BJ76" s="185">
        <v>370</v>
      </c>
      <c r="BK76" s="185">
        <v>853</v>
      </c>
      <c r="BL76" s="185">
        <v>544</v>
      </c>
      <c r="BM76" s="185"/>
      <c r="BN76" s="185">
        <v>5988</v>
      </c>
      <c r="BO76" s="185"/>
      <c r="BP76" s="185">
        <v>0</v>
      </c>
      <c r="BQ76" s="185"/>
      <c r="BR76" s="185">
        <v>1842</v>
      </c>
      <c r="BS76" s="185"/>
      <c r="BT76" s="185"/>
      <c r="BU76" s="185"/>
      <c r="BV76" s="185">
        <v>1903</v>
      </c>
      <c r="BW76" s="185"/>
      <c r="BX76" s="185">
        <v>0</v>
      </c>
      <c r="BY76" s="185">
        <v>562</v>
      </c>
      <c r="BZ76" s="185"/>
      <c r="CA76" s="185"/>
      <c r="CB76" s="185"/>
      <c r="CC76" s="185"/>
      <c r="CD76" s="246" t="s">
        <v>221</v>
      </c>
      <c r="CE76" s="195">
        <f t="shared" si="8"/>
        <v>57603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288">
        <v>1900</v>
      </c>
      <c r="F77" s="184"/>
      <c r="G77" s="184"/>
      <c r="H77" s="184"/>
      <c r="I77" s="184"/>
      <c r="J77" s="184"/>
      <c r="K77" s="184"/>
      <c r="L77" s="184">
        <v>1716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>
        <v>430</v>
      </c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>
        <v>1450</v>
      </c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5496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851</v>
      </c>
      <c r="F78" s="184"/>
      <c r="G78" s="184"/>
      <c r="H78" s="184"/>
      <c r="I78" s="184"/>
      <c r="J78" s="184">
        <v>34</v>
      </c>
      <c r="K78" s="184"/>
      <c r="L78" s="184">
        <v>769</v>
      </c>
      <c r="M78" s="184"/>
      <c r="N78" s="184"/>
      <c r="O78" s="184">
        <v>243</v>
      </c>
      <c r="P78" s="184">
        <v>203</v>
      </c>
      <c r="Q78" s="184">
        <v>50</v>
      </c>
      <c r="R78" s="184"/>
      <c r="S78" s="184">
        <v>250</v>
      </c>
      <c r="T78" s="184"/>
      <c r="U78" s="184">
        <v>248</v>
      </c>
      <c r="V78" s="184"/>
      <c r="W78" s="184">
        <v>10</v>
      </c>
      <c r="X78" s="184">
        <v>93</v>
      </c>
      <c r="Y78" s="184">
        <v>309</v>
      </c>
      <c r="Z78" s="184"/>
      <c r="AA78" s="184"/>
      <c r="AB78" s="184">
        <v>97</v>
      </c>
      <c r="AC78" s="184">
        <v>36</v>
      </c>
      <c r="AD78" s="184"/>
      <c r="AE78" s="184">
        <v>52</v>
      </c>
      <c r="AF78" s="184"/>
      <c r="AG78" s="184">
        <v>1038</v>
      </c>
      <c r="AH78" s="184"/>
      <c r="AI78" s="184"/>
      <c r="AJ78" s="184">
        <v>730</v>
      </c>
      <c r="AK78" s="184"/>
      <c r="AL78" s="184"/>
      <c r="AM78" s="184"/>
      <c r="AN78" s="184"/>
      <c r="AO78" s="184">
        <v>193</v>
      </c>
      <c r="AP78" s="184"/>
      <c r="AQ78" s="184"/>
      <c r="AR78" s="184"/>
      <c r="AS78" s="184"/>
      <c r="AT78" s="184"/>
      <c r="AU78" s="184"/>
      <c r="AV78" s="184"/>
      <c r="AW78" s="184"/>
      <c r="AX78" s="246" t="s">
        <v>221</v>
      </c>
      <c r="AY78" s="246" t="s">
        <v>221</v>
      </c>
      <c r="AZ78" s="246" t="s">
        <v>221</v>
      </c>
      <c r="BA78" s="184"/>
      <c r="BB78" s="184"/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>
        <v>5</v>
      </c>
      <c r="BI78" s="184"/>
      <c r="BJ78" s="246" t="s">
        <v>221</v>
      </c>
      <c r="BK78" s="184">
        <v>104</v>
      </c>
      <c r="BL78" s="184">
        <v>122</v>
      </c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/>
      <c r="BW78" s="184"/>
      <c r="BX78" s="184">
        <v>45</v>
      </c>
      <c r="BY78" s="184">
        <v>27</v>
      </c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5509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288">
        <v>7002</v>
      </c>
      <c r="F79" s="184"/>
      <c r="G79" s="184"/>
      <c r="H79" s="184"/>
      <c r="I79" s="184"/>
      <c r="J79" s="184">
        <v>126</v>
      </c>
      <c r="K79" s="184"/>
      <c r="L79" s="184">
        <v>6326</v>
      </c>
      <c r="M79" s="184"/>
      <c r="N79" s="184"/>
      <c r="O79" s="184">
        <v>1019</v>
      </c>
      <c r="P79" s="184">
        <v>1824</v>
      </c>
      <c r="Q79" s="184"/>
      <c r="R79" s="184"/>
      <c r="S79" s="184">
        <v>230</v>
      </c>
      <c r="T79" s="184"/>
      <c r="U79" s="184"/>
      <c r="V79" s="184"/>
      <c r="W79" s="184">
        <v>104</v>
      </c>
      <c r="X79" s="184">
        <v>996</v>
      </c>
      <c r="Y79" s="184">
        <v>3294</v>
      </c>
      <c r="Z79" s="184"/>
      <c r="AA79" s="184"/>
      <c r="AB79" s="184"/>
      <c r="AC79" s="184">
        <v>0</v>
      </c>
      <c r="AD79" s="184"/>
      <c r="AE79" s="184">
        <v>0</v>
      </c>
      <c r="AF79" s="184"/>
      <c r="AG79" s="184">
        <v>21586</v>
      </c>
      <c r="AH79" s="184"/>
      <c r="AI79" s="184"/>
      <c r="AJ79" s="184"/>
      <c r="AK79" s="184"/>
      <c r="AL79" s="184"/>
      <c r="AM79" s="184"/>
      <c r="AN79" s="184"/>
      <c r="AO79" s="184">
        <v>1585</v>
      </c>
      <c r="AP79" s="184"/>
      <c r="AQ79" s="184"/>
      <c r="AR79" s="184"/>
      <c r="AS79" s="184"/>
      <c r="AT79" s="184"/>
      <c r="AU79" s="184"/>
      <c r="AV79" s="184"/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>
        <v>0</v>
      </c>
      <c r="CC79" s="246" t="s">
        <v>221</v>
      </c>
      <c r="CD79" s="246" t="s">
        <v>221</v>
      </c>
      <c r="CE79" s="195">
        <f t="shared" si="8"/>
        <v>44092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f>E60</f>
        <v>7.69</v>
      </c>
      <c r="F80" s="187"/>
      <c r="G80" s="187"/>
      <c r="H80" s="187"/>
      <c r="I80" s="187"/>
      <c r="J80" s="187">
        <v>0</v>
      </c>
      <c r="K80" s="187"/>
      <c r="L80" s="187">
        <f>L60</f>
        <v>6.95</v>
      </c>
      <c r="M80" s="187"/>
      <c r="N80" s="187"/>
      <c r="O80" s="187">
        <v>0.49</v>
      </c>
      <c r="P80" s="187">
        <v>4.55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4.8</v>
      </c>
      <c r="AH80" s="187"/>
      <c r="AI80" s="187"/>
      <c r="AJ80" s="187"/>
      <c r="AK80" s="187"/>
      <c r="AL80" s="187"/>
      <c r="AM80" s="187"/>
      <c r="AN80" s="187"/>
      <c r="AO80" s="187">
        <f>AO60</f>
        <v>1.74</v>
      </c>
      <c r="AP80" s="187"/>
      <c r="AQ80" s="187"/>
      <c r="AR80" s="187"/>
      <c r="AS80" s="187"/>
      <c r="AT80" s="187"/>
      <c r="AU80" s="187"/>
      <c r="AV80" s="187"/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26.22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7" t="s">
        <v>1266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1298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82" t="s">
        <v>1288</v>
      </c>
      <c r="D84" s="205"/>
      <c r="E84" s="204"/>
    </row>
    <row r="85" spans="1:5" ht="12.6" customHeight="1" x14ac:dyDescent="0.25">
      <c r="A85" s="173" t="s">
        <v>1251</v>
      </c>
      <c r="B85" s="172"/>
      <c r="C85" s="284" t="s">
        <v>1289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3" t="s">
        <v>1290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2" t="s">
        <v>1291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2" t="s">
        <v>1292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2" t="s">
        <v>1293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2" t="s">
        <v>1294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2" t="s">
        <v>1299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1" t="s">
        <v>1296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1297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245</v>
      </c>
      <c r="D111" s="174">
        <v>632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40</v>
      </c>
      <c r="D112" s="174">
        <v>571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76</v>
      </c>
      <c r="D114" s="174">
        <v>103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5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142</v>
      </c>
      <c r="C138" s="189">
        <v>88</v>
      </c>
      <c r="D138" s="174">
        <v>15</v>
      </c>
      <c r="E138" s="175">
        <f>SUM(B138:D138)</f>
        <v>245</v>
      </c>
    </row>
    <row r="139" spans="1:6" ht="12.6" customHeight="1" x14ac:dyDescent="0.25">
      <c r="A139" s="173" t="s">
        <v>215</v>
      </c>
      <c r="B139" s="174">
        <v>366</v>
      </c>
      <c r="C139" s="189">
        <v>226</v>
      </c>
      <c r="D139" s="174">
        <v>40</v>
      </c>
      <c r="E139" s="175">
        <f>SUM(B139:D139)</f>
        <v>632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290">
        <v>3217110</v>
      </c>
      <c r="C141" s="290">
        <v>1986521</v>
      </c>
      <c r="D141" s="290">
        <v>351597</v>
      </c>
      <c r="E141" s="175">
        <f>SUM(B141:D141)</f>
        <v>5555228</v>
      </c>
      <c r="F141" s="199"/>
    </row>
    <row r="142" spans="1:6" ht="12.6" customHeight="1" x14ac:dyDescent="0.25">
      <c r="A142" s="173" t="s">
        <v>246</v>
      </c>
      <c r="B142" s="290">
        <v>9890741</v>
      </c>
      <c r="C142" s="290">
        <v>6107398</v>
      </c>
      <c r="D142" s="290">
        <v>1080955</v>
      </c>
      <c r="E142" s="175">
        <f>SUM(B142:D142)</f>
        <v>17079094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36</v>
      </c>
      <c r="C144" s="189">
        <v>1</v>
      </c>
      <c r="D144" s="174">
        <v>3</v>
      </c>
      <c r="E144" s="175">
        <f>SUM(B144:D144)</f>
        <v>40</v>
      </c>
    </row>
    <row r="145" spans="1:5" ht="12.6" customHeight="1" x14ac:dyDescent="0.25">
      <c r="A145" s="173" t="s">
        <v>215</v>
      </c>
      <c r="B145" s="290">
        <v>516</v>
      </c>
      <c r="C145" s="291">
        <v>11</v>
      </c>
      <c r="D145" s="290">
        <v>44</v>
      </c>
      <c r="E145" s="175">
        <f>SUM(B145:D145)</f>
        <v>571</v>
      </c>
    </row>
    <row r="146" spans="1:5" ht="12.6" customHeight="1" x14ac:dyDescent="0.25">
      <c r="A146" s="173" t="s">
        <v>298</v>
      </c>
      <c r="B146" s="290"/>
      <c r="C146" s="291"/>
      <c r="D146" s="290"/>
      <c r="E146" s="175">
        <f>SUM(B146:D146)</f>
        <v>0</v>
      </c>
    </row>
    <row r="147" spans="1:5" ht="12.6" customHeight="1" x14ac:dyDescent="0.25">
      <c r="A147" s="173" t="s">
        <v>245</v>
      </c>
      <c r="B147" s="290">
        <v>765384</v>
      </c>
      <c r="C147" s="291">
        <v>16316</v>
      </c>
      <c r="D147" s="290">
        <v>65265</v>
      </c>
      <c r="E147" s="175">
        <f>SUM(B147:D147)</f>
        <v>846965</v>
      </c>
    </row>
    <row r="148" spans="1:5" ht="12.6" customHeight="1" x14ac:dyDescent="0.25">
      <c r="A148" s="173" t="s">
        <v>246</v>
      </c>
      <c r="B148" s="290"/>
      <c r="C148" s="291"/>
      <c r="D148" s="290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290">
        <v>3267569</v>
      </c>
      <c r="C157" s="290">
        <v>1950015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189">
        <v>440800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-11969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50262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645219+-164</f>
        <v>645055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8097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113649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713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1246607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189113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189113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>
        <v>88370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45959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134329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72853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72853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71268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71268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10750</v>
      </c>
      <c r="C195" s="189"/>
      <c r="D195" s="174"/>
      <c r="E195" s="175">
        <f t="shared" ref="E195:E203" si="10">SUM(B195:C195)-D195</f>
        <v>10750</v>
      </c>
    </row>
    <row r="196" spans="1:8" ht="12.6" customHeight="1" x14ac:dyDescent="0.25">
      <c r="A196" s="173" t="s">
        <v>333</v>
      </c>
      <c r="B196" s="174">
        <v>272450</v>
      </c>
      <c r="C196" s="189"/>
      <c r="D196" s="174"/>
      <c r="E196" s="175">
        <f t="shared" si="10"/>
        <v>272450</v>
      </c>
    </row>
    <row r="197" spans="1:8" ht="12.6" customHeight="1" x14ac:dyDescent="0.25">
      <c r="A197" s="173" t="s">
        <v>334</v>
      </c>
      <c r="B197" s="174">
        <v>3702772</v>
      </c>
      <c r="C197" s="189"/>
      <c r="D197" s="174"/>
      <c r="E197" s="175">
        <f t="shared" si="10"/>
        <v>3702772</v>
      </c>
    </row>
    <row r="198" spans="1:8" ht="12.6" customHeight="1" x14ac:dyDescent="0.25">
      <c r="A198" s="173" t="s">
        <v>335</v>
      </c>
      <c r="B198" s="174">
        <v>1336703</v>
      </c>
      <c r="C198" s="189">
        <v>345950</v>
      </c>
      <c r="D198" s="174">
        <v>27007</v>
      </c>
      <c r="E198" s="175">
        <f t="shared" si="10"/>
        <v>1655646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5492879</v>
      </c>
      <c r="C200" s="189">
        <v>1143026</v>
      </c>
      <c r="D200" s="174">
        <v>474689</v>
      </c>
      <c r="E200" s="175">
        <f t="shared" si="10"/>
        <v>6161216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393514</v>
      </c>
      <c r="C203" s="189">
        <v>443179</v>
      </c>
      <c r="D203" s="174">
        <v>565443</v>
      </c>
      <c r="E203" s="175">
        <f t="shared" si="10"/>
        <v>271250</v>
      </c>
    </row>
    <row r="204" spans="1:8" ht="12.6" customHeight="1" x14ac:dyDescent="0.25">
      <c r="A204" s="173" t="s">
        <v>203</v>
      </c>
      <c r="B204" s="175">
        <f>SUM(B195:B203)</f>
        <v>11209068</v>
      </c>
      <c r="C204" s="191">
        <f>SUM(C195:C203)</f>
        <v>1932155</v>
      </c>
      <c r="D204" s="175">
        <f>SUM(D195:D203)</f>
        <v>1067139</v>
      </c>
      <c r="E204" s="175">
        <f>SUM(E195:E203)</f>
        <v>12074084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174">
        <v>272450</v>
      </c>
      <c r="C209" s="189"/>
      <c r="D209" s="174"/>
      <c r="E209" s="175">
        <f t="shared" ref="E209:E216" si="11">SUM(B209:C209)-D209</f>
        <v>272450</v>
      </c>
      <c r="H209" s="256"/>
    </row>
    <row r="210" spans="1:8" ht="12.6" customHeight="1" x14ac:dyDescent="0.25">
      <c r="A210" s="173" t="s">
        <v>334</v>
      </c>
      <c r="B210" s="174">
        <v>3262188</v>
      </c>
      <c r="C210" s="189">
        <v>96933</v>
      </c>
      <c r="D210" s="174"/>
      <c r="E210" s="175">
        <f t="shared" si="11"/>
        <v>3359121</v>
      </c>
      <c r="H210" s="256"/>
    </row>
    <row r="211" spans="1:8" ht="12.6" customHeight="1" x14ac:dyDescent="0.25">
      <c r="A211" s="173" t="s">
        <v>335</v>
      </c>
      <c r="B211" s="174">
        <v>1271333</v>
      </c>
      <c r="C211" s="189">
        <v>22680</v>
      </c>
      <c r="D211" s="174">
        <v>27007</v>
      </c>
      <c r="E211" s="175">
        <f t="shared" si="11"/>
        <v>1267006</v>
      </c>
      <c r="H211" s="256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6"/>
    </row>
    <row r="213" spans="1:8" ht="12.6" customHeight="1" x14ac:dyDescent="0.25">
      <c r="A213" s="173" t="s">
        <v>337</v>
      </c>
      <c r="B213" s="174">
        <v>4165407</v>
      </c>
      <c r="C213" s="189">
        <v>451904</v>
      </c>
      <c r="D213" s="174">
        <v>474689</v>
      </c>
      <c r="E213" s="175">
        <f t="shared" si="11"/>
        <v>4142622</v>
      </c>
      <c r="H213" s="256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6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6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8971378</v>
      </c>
      <c r="C217" s="191">
        <f>SUM(C208:C216)</f>
        <v>571517</v>
      </c>
      <c r="D217" s="175">
        <f>SUM(D208:D216)</f>
        <v>501696</v>
      </c>
      <c r="E217" s="175">
        <f>SUM(E208:E216)</f>
        <v>9041199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59" t="s">
        <v>1255</v>
      </c>
      <c r="C220" s="359"/>
      <c r="D220" s="208"/>
      <c r="E220" s="208"/>
    </row>
    <row r="221" spans="1:8" ht="12.6" customHeight="1" x14ac:dyDescent="0.25">
      <c r="A221" s="267" t="s">
        <v>1255</v>
      </c>
      <c r="B221" s="208"/>
      <c r="C221" s="189">
        <v>519876</v>
      </c>
      <c r="D221" s="172">
        <f>C221</f>
        <v>519876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189">
        <v>2766610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3611284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812218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2024769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9214881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189">
        <v>496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74496.61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509986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584482.61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>
        <v>13273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13273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10332512.609999999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189">
        <v>759063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3547463-1</f>
        <v>3547462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1575000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73469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217269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222812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291">
        <v>147534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SUM(C250:C252)-C253+C254+SUM(C255:C259)</f>
        <v>3392609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189">
        <v>10750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272450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3702772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1655646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6161216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271250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12074084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9041199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3032885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6425494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1125258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662774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250000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440833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2478865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476028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910768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1386796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440833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945963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3000666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6425494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6425494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189">
        <v>6402194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17079094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23481288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>
        <v>519876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189">
        <v>9214881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291">
        <v>584483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13273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10332513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13148775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291">
        <v>219428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1696149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1915577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15064352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291">
        <f>6474611+1</f>
        <v>6474612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291">
        <v>1246607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291">
        <v>3253631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291">
        <v>1305142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291">
        <v>217132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291">
        <v>941852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291">
        <v>571517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291">
        <v>189113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291">
        <v>134329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291">
        <v>72853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291">
        <v>71268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291">
        <v>766626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15244682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-180330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43164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-137166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-137166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Three Rivers Hospital   H-0     FYE 12/31/2019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245</v>
      </c>
      <c r="C414" s="194">
        <f>E138</f>
        <v>245</v>
      </c>
      <c r="D414" s="179"/>
    </row>
    <row r="415" spans="1:5" ht="12.6" customHeight="1" x14ac:dyDescent="0.25">
      <c r="A415" s="179" t="s">
        <v>464</v>
      </c>
      <c r="B415" s="179">
        <f>D111</f>
        <v>632</v>
      </c>
      <c r="C415" s="179">
        <f>E139</f>
        <v>632</v>
      </c>
      <c r="D415" s="194">
        <f>SUM(C59:H59)+N59</f>
        <v>632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40</v>
      </c>
      <c r="C417" s="194">
        <f>E144</f>
        <v>40</v>
      </c>
      <c r="D417" s="179"/>
    </row>
    <row r="418" spans="1:7" ht="12.6" customHeight="1" x14ac:dyDescent="0.25">
      <c r="A418" s="179" t="s">
        <v>466</v>
      </c>
      <c r="B418" s="179">
        <f>D112</f>
        <v>571</v>
      </c>
      <c r="C418" s="179">
        <f>E145</f>
        <v>571</v>
      </c>
      <c r="D418" s="179">
        <f>K59+L59</f>
        <v>571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76</v>
      </c>
    </row>
    <row r="424" spans="1:7" ht="12.6" customHeight="1" x14ac:dyDescent="0.25">
      <c r="A424" s="179" t="s">
        <v>1244</v>
      </c>
      <c r="B424" s="179">
        <f>D114</f>
        <v>103</v>
      </c>
      <c r="D424" s="179">
        <f>J59</f>
        <v>103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6474612</v>
      </c>
      <c r="C427" s="179">
        <f t="shared" ref="C427:C434" si="13">CE61</f>
        <v>6474611</v>
      </c>
      <c r="D427" s="179"/>
    </row>
    <row r="428" spans="1:7" ht="12.6" customHeight="1" x14ac:dyDescent="0.25">
      <c r="A428" s="179" t="s">
        <v>3</v>
      </c>
      <c r="B428" s="179">
        <f t="shared" si="12"/>
        <v>1246607</v>
      </c>
      <c r="C428" s="179">
        <f t="shared" si="13"/>
        <v>1246609</v>
      </c>
      <c r="D428" s="179">
        <f>D173</f>
        <v>1246607</v>
      </c>
    </row>
    <row r="429" spans="1:7" ht="12.6" customHeight="1" x14ac:dyDescent="0.25">
      <c r="A429" s="179" t="s">
        <v>236</v>
      </c>
      <c r="B429" s="179">
        <f t="shared" si="12"/>
        <v>3253631</v>
      </c>
      <c r="C429" s="179">
        <f t="shared" si="13"/>
        <v>3253631</v>
      </c>
      <c r="D429" s="179"/>
    </row>
    <row r="430" spans="1:7" ht="12.6" customHeight="1" x14ac:dyDescent="0.25">
      <c r="A430" s="179" t="s">
        <v>237</v>
      </c>
      <c r="B430" s="179">
        <f t="shared" si="12"/>
        <v>1305142</v>
      </c>
      <c r="C430" s="179">
        <f t="shared" si="13"/>
        <v>1305142</v>
      </c>
      <c r="D430" s="179"/>
    </row>
    <row r="431" spans="1:7" ht="12.6" customHeight="1" x14ac:dyDescent="0.25">
      <c r="A431" s="179" t="s">
        <v>444</v>
      </c>
      <c r="B431" s="179">
        <f t="shared" si="12"/>
        <v>217132</v>
      </c>
      <c r="C431" s="179">
        <f t="shared" si="13"/>
        <v>217132</v>
      </c>
      <c r="D431" s="179"/>
    </row>
    <row r="432" spans="1:7" ht="12.6" customHeight="1" x14ac:dyDescent="0.25">
      <c r="A432" s="179" t="s">
        <v>445</v>
      </c>
      <c r="B432" s="179">
        <f t="shared" si="12"/>
        <v>941852</v>
      </c>
      <c r="C432" s="179">
        <f t="shared" si="13"/>
        <v>941852</v>
      </c>
      <c r="D432" s="179"/>
    </row>
    <row r="433" spans="1:7" ht="12.6" customHeight="1" x14ac:dyDescent="0.25">
      <c r="A433" s="179" t="s">
        <v>6</v>
      </c>
      <c r="B433" s="179">
        <f t="shared" si="12"/>
        <v>571517</v>
      </c>
      <c r="C433" s="179">
        <f t="shared" si="13"/>
        <v>571516</v>
      </c>
      <c r="D433" s="179">
        <f>C217</f>
        <v>571517</v>
      </c>
    </row>
    <row r="434" spans="1:7" ht="12.6" customHeight="1" x14ac:dyDescent="0.25">
      <c r="A434" s="179" t="s">
        <v>474</v>
      </c>
      <c r="B434" s="179">
        <f t="shared" si="12"/>
        <v>189113</v>
      </c>
      <c r="C434" s="179">
        <f t="shared" si="13"/>
        <v>189113</v>
      </c>
      <c r="D434" s="179">
        <f>D177</f>
        <v>189113</v>
      </c>
    </row>
    <row r="435" spans="1:7" ht="12.6" customHeight="1" x14ac:dyDescent="0.25">
      <c r="A435" s="179" t="s">
        <v>447</v>
      </c>
      <c r="B435" s="179">
        <f t="shared" si="12"/>
        <v>134329</v>
      </c>
      <c r="C435" s="179"/>
      <c r="D435" s="179">
        <f>D181</f>
        <v>134329</v>
      </c>
    </row>
    <row r="436" spans="1:7" ht="12.6" customHeight="1" x14ac:dyDescent="0.25">
      <c r="A436" s="179" t="s">
        <v>475</v>
      </c>
      <c r="B436" s="179">
        <f t="shared" si="12"/>
        <v>72853</v>
      </c>
      <c r="C436" s="179"/>
      <c r="D436" s="179">
        <f>D186</f>
        <v>72853</v>
      </c>
    </row>
    <row r="437" spans="1:7" ht="12.6" customHeight="1" x14ac:dyDescent="0.25">
      <c r="A437" s="194" t="s">
        <v>449</v>
      </c>
      <c r="B437" s="194">
        <f t="shared" si="12"/>
        <v>71268</v>
      </c>
      <c r="C437" s="194"/>
      <c r="D437" s="194">
        <f>D190</f>
        <v>71268</v>
      </c>
    </row>
    <row r="438" spans="1:7" ht="12.6" customHeight="1" x14ac:dyDescent="0.25">
      <c r="A438" s="194" t="s">
        <v>476</v>
      </c>
      <c r="B438" s="194">
        <f>C386+C387+C388</f>
        <v>278450</v>
      </c>
      <c r="C438" s="194">
        <f>CD69</f>
        <v>278450</v>
      </c>
      <c r="D438" s="194">
        <f>D181+D186+D190</f>
        <v>278450</v>
      </c>
    </row>
    <row r="439" spans="1:7" ht="12.6" customHeight="1" x14ac:dyDescent="0.25">
      <c r="A439" s="179" t="s">
        <v>451</v>
      </c>
      <c r="B439" s="194">
        <f>C389</f>
        <v>766626</v>
      </c>
      <c r="C439" s="194">
        <f>SUM(C69:CC69)</f>
        <v>766626</v>
      </c>
      <c r="D439" s="179"/>
    </row>
    <row r="440" spans="1:7" ht="12.6" customHeight="1" x14ac:dyDescent="0.25">
      <c r="A440" s="179" t="s">
        <v>477</v>
      </c>
      <c r="B440" s="194">
        <f>B438+B439</f>
        <v>1045076</v>
      </c>
      <c r="C440" s="194">
        <f>CE69</f>
        <v>1045076</v>
      </c>
      <c r="D440" s="179"/>
    </row>
    <row r="441" spans="1:7" ht="12.6" customHeight="1" x14ac:dyDescent="0.25">
      <c r="A441" s="179" t="s">
        <v>478</v>
      </c>
      <c r="B441" s="179">
        <f>D390</f>
        <v>15244682</v>
      </c>
      <c r="C441" s="179">
        <f>SUM(C427:C437)+C440</f>
        <v>15244682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519876</v>
      </c>
      <c r="C444" s="179">
        <f>C363</f>
        <v>519876</v>
      </c>
      <c r="D444" s="179"/>
    </row>
    <row r="445" spans="1:7" ht="12.6" customHeight="1" x14ac:dyDescent="0.25">
      <c r="A445" s="179" t="s">
        <v>343</v>
      </c>
      <c r="B445" s="179">
        <f>D229</f>
        <v>9214881</v>
      </c>
      <c r="C445" s="179">
        <f>C364</f>
        <v>9214881</v>
      </c>
      <c r="D445" s="179"/>
    </row>
    <row r="446" spans="1:7" ht="12.6" customHeight="1" x14ac:dyDescent="0.25">
      <c r="A446" s="179" t="s">
        <v>351</v>
      </c>
      <c r="B446" s="179">
        <f>D236</f>
        <v>584482.61</v>
      </c>
      <c r="C446" s="179">
        <f>C365</f>
        <v>584483</v>
      </c>
      <c r="D446" s="179"/>
    </row>
    <row r="447" spans="1:7" ht="12.6" customHeight="1" x14ac:dyDescent="0.25">
      <c r="A447" s="179" t="s">
        <v>356</v>
      </c>
      <c r="B447" s="179">
        <f>D240</f>
        <v>13273</v>
      </c>
      <c r="C447" s="179">
        <f>C366</f>
        <v>13273</v>
      </c>
      <c r="D447" s="179"/>
    </row>
    <row r="448" spans="1:7" ht="12.6" customHeight="1" x14ac:dyDescent="0.25">
      <c r="A448" s="179" t="s">
        <v>358</v>
      </c>
      <c r="B448" s="179">
        <f>D242</f>
        <v>10332512.609999999</v>
      </c>
      <c r="C448" s="179">
        <f>D367</f>
        <v>10332513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496</v>
      </c>
    </row>
    <row r="454" spans="1:7" ht="12.6" customHeight="1" x14ac:dyDescent="0.25">
      <c r="A454" s="179" t="s">
        <v>168</v>
      </c>
      <c r="B454" s="179">
        <f>C233</f>
        <v>74496.61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509986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219428</v>
      </c>
      <c r="C458" s="194">
        <f>CE70</f>
        <v>219428</v>
      </c>
      <c r="D458" s="194"/>
    </row>
    <row r="459" spans="1:7" ht="12.6" customHeight="1" x14ac:dyDescent="0.25">
      <c r="A459" s="179" t="s">
        <v>244</v>
      </c>
      <c r="B459" s="194">
        <f>C371</f>
        <v>1696149</v>
      </c>
      <c r="C459" s="194">
        <f>CE72</f>
        <v>1696149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6402194</v>
      </c>
      <c r="C463" s="194">
        <f>CE73</f>
        <v>6402194</v>
      </c>
      <c r="D463" s="194">
        <f>E141+E147+E153</f>
        <v>6402193</v>
      </c>
    </row>
    <row r="464" spans="1:7" ht="12.6" customHeight="1" x14ac:dyDescent="0.25">
      <c r="A464" s="179" t="s">
        <v>246</v>
      </c>
      <c r="B464" s="194">
        <f>C360</f>
        <v>17079094</v>
      </c>
      <c r="C464" s="194">
        <f>CE74</f>
        <v>17079094</v>
      </c>
      <c r="D464" s="194">
        <f>E142+E148+E154</f>
        <v>17079094</v>
      </c>
    </row>
    <row r="465" spans="1:7" ht="12.6" customHeight="1" x14ac:dyDescent="0.25">
      <c r="A465" s="179" t="s">
        <v>247</v>
      </c>
      <c r="B465" s="194">
        <f>D361</f>
        <v>23481288</v>
      </c>
      <c r="C465" s="194">
        <f>CE75</f>
        <v>23481288</v>
      </c>
      <c r="D465" s="194">
        <f>D463+D464</f>
        <v>23481287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10750</v>
      </c>
      <c r="C468" s="179">
        <f>E195</f>
        <v>10750</v>
      </c>
      <c r="D468" s="179"/>
    </row>
    <row r="469" spans="1:7" ht="12.6" customHeight="1" x14ac:dyDescent="0.25">
      <c r="A469" s="179" t="s">
        <v>333</v>
      </c>
      <c r="B469" s="179">
        <f t="shared" si="14"/>
        <v>272450</v>
      </c>
      <c r="C469" s="179">
        <f>E196</f>
        <v>272450</v>
      </c>
      <c r="D469" s="179"/>
    </row>
    <row r="470" spans="1:7" ht="12.6" customHeight="1" x14ac:dyDescent="0.25">
      <c r="A470" s="179" t="s">
        <v>334</v>
      </c>
      <c r="B470" s="179">
        <f t="shared" si="14"/>
        <v>3702772</v>
      </c>
      <c r="C470" s="179">
        <f>E197</f>
        <v>3702772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1655646</v>
      </c>
      <c r="D471" s="179"/>
    </row>
    <row r="472" spans="1:7" ht="12.6" customHeight="1" x14ac:dyDescent="0.25">
      <c r="A472" s="179" t="s">
        <v>377</v>
      </c>
      <c r="B472" s="179">
        <f t="shared" si="14"/>
        <v>1655646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6161216</v>
      </c>
      <c r="C473" s="179">
        <f>SUM(E200:E201)</f>
        <v>6161216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271250</v>
      </c>
      <c r="C475" s="179">
        <f>E203</f>
        <v>271250</v>
      </c>
      <c r="D475" s="179"/>
    </row>
    <row r="476" spans="1:7" ht="12.6" customHeight="1" x14ac:dyDescent="0.25">
      <c r="A476" s="179" t="s">
        <v>203</v>
      </c>
      <c r="B476" s="179">
        <f>D275</f>
        <v>12074084</v>
      </c>
      <c r="C476" s="179">
        <f>E204</f>
        <v>12074084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9041199</v>
      </c>
      <c r="C478" s="179">
        <f>E217</f>
        <v>9041199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6425494</v>
      </c>
    </row>
    <row r="482" spans="1:12" ht="12.6" customHeight="1" x14ac:dyDescent="0.25">
      <c r="A482" s="180" t="s">
        <v>499</v>
      </c>
      <c r="C482" s="180">
        <f>D339</f>
        <v>6425494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023</v>
      </c>
      <c r="B493" s="258" t="str">
        <f>RIGHT('Prior Year'!C82,4)</f>
        <v>2018</v>
      </c>
      <c r="C493" s="258" t="str">
        <f>RIGHT(C82,4)</f>
        <v>2019</v>
      </c>
      <c r="D493" s="258" t="str">
        <f>RIGHT('Prior Year'!C82,4)</f>
        <v>2018</v>
      </c>
      <c r="E493" s="258" t="str">
        <f>RIGHT(C82,4)</f>
        <v>2019</v>
      </c>
      <c r="F493" s="258" t="str">
        <f>RIGHT('Prior Year'!C82,4)</f>
        <v>2018</v>
      </c>
      <c r="G493" s="258" t="str">
        <f>RIGHT(C82,4)</f>
        <v>2019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f>'Prior Year'!C59</f>
        <v>0</v>
      </c>
      <c r="C496" s="237">
        <f>C71</f>
        <v>0</v>
      </c>
      <c r="D496" s="237">
        <f>'Prior Year'!C59</f>
        <v>0</v>
      </c>
      <c r="E496" s="180">
        <f>C59</f>
        <v>0</v>
      </c>
      <c r="F496" s="260" t="str">
        <f t="shared" ref="F496:G511" si="15">IF(B496=0,"",IF(D496=0,"",B496/D496))</f>
        <v/>
      </c>
      <c r="G496" s="261" t="str">
        <f t="shared" si="15"/>
        <v/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f>'Prior Year'!E71</f>
        <v>1132170</v>
      </c>
      <c r="C498" s="237">
        <f>E71</f>
        <v>949181</v>
      </c>
      <c r="D498" s="237">
        <f>'Prior Year'!E59</f>
        <v>720</v>
      </c>
      <c r="E498" s="180">
        <f>E59</f>
        <v>632</v>
      </c>
      <c r="F498" s="260">
        <f t="shared" si="15"/>
        <v>1572.4583333333333</v>
      </c>
      <c r="G498" s="260">
        <f t="shared" si="15"/>
        <v>1501.868670886076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f>'Prior Year'!G71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f>'Prior Year'!H71</f>
        <v>0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f>'Prior Year'!J71</f>
        <v>1744</v>
      </c>
      <c r="C503" s="237">
        <f>J71</f>
        <v>1483</v>
      </c>
      <c r="D503" s="237">
        <f>'Prior Year'!J59</f>
        <v>139</v>
      </c>
      <c r="E503" s="180">
        <f>J59</f>
        <v>103</v>
      </c>
      <c r="F503" s="260">
        <f t="shared" si="15"/>
        <v>12.546762589928058</v>
      </c>
      <c r="G503" s="260">
        <f t="shared" si="15"/>
        <v>14.398058252427184</v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f>'Prior Year'!L71</f>
        <v>665146</v>
      </c>
      <c r="C505" s="237">
        <f>L71</f>
        <v>857565</v>
      </c>
      <c r="D505" s="237">
        <f>'Prior Year'!L59</f>
        <v>423</v>
      </c>
      <c r="E505" s="180">
        <f>L59</f>
        <v>571</v>
      </c>
      <c r="F505" s="260">
        <f t="shared" si="15"/>
        <v>1572.4491725768321</v>
      </c>
      <c r="G505" s="260">
        <f t="shared" si="15"/>
        <v>1501.8651488616463</v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f>'Prior Year'!N71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f>'Prior Year'!O71</f>
        <v>130689</v>
      </c>
      <c r="C508" s="237">
        <f>O71</f>
        <v>259756</v>
      </c>
      <c r="D508" s="237">
        <f>'Prior Year'!O59</f>
        <v>94</v>
      </c>
      <c r="E508" s="180">
        <f>O59</f>
        <v>76</v>
      </c>
      <c r="F508" s="260">
        <f t="shared" si="15"/>
        <v>1390.3085106382978</v>
      </c>
      <c r="G508" s="260">
        <f t="shared" si="15"/>
        <v>3417.8421052631579</v>
      </c>
      <c r="H508" s="262">
        <f t="shared" si="16"/>
        <v>1.4583335850357479</v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f>'Prior Year'!P71</f>
        <v>1082015</v>
      </c>
      <c r="C509" s="237">
        <f>P71</f>
        <v>899462</v>
      </c>
      <c r="D509" s="237">
        <f>'Prior Year'!P59</f>
        <v>18788</v>
      </c>
      <c r="E509" s="180">
        <f>P59</f>
        <v>17212</v>
      </c>
      <c r="F509" s="260">
        <f t="shared" si="15"/>
        <v>57.590749414519905</v>
      </c>
      <c r="G509" s="260">
        <f t="shared" si="15"/>
        <v>52.257843365094118</v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f>'Prior Year'!Q71</f>
        <v>129723</v>
      </c>
      <c r="C510" s="237">
        <f>Q71</f>
        <v>133296</v>
      </c>
      <c r="D510" s="237">
        <f>'Prior Year'!Q59</f>
        <v>10528</v>
      </c>
      <c r="E510" s="180">
        <f>Q59</f>
        <v>9762</v>
      </c>
      <c r="F510" s="260">
        <f t="shared" si="15"/>
        <v>12.321713525835866</v>
      </c>
      <c r="G510" s="260">
        <f t="shared" si="15"/>
        <v>13.654578979717272</v>
      </c>
      <c r="H510" s="262" t="str">
        <f t="shared" si="16"/>
        <v/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f>'Prior Year'!R71</f>
        <v>537362</v>
      </c>
      <c r="C511" s="237">
        <f>R71</f>
        <v>588893</v>
      </c>
      <c r="D511" s="237">
        <f>'Prior Year'!R59</f>
        <v>18665</v>
      </c>
      <c r="E511" s="180">
        <f>R59</f>
        <v>16812</v>
      </c>
      <c r="F511" s="260">
        <f t="shared" si="15"/>
        <v>28.789820519689258</v>
      </c>
      <c r="G511" s="260">
        <f t="shared" si="15"/>
        <v>35.028134665714965</v>
      </c>
      <c r="H511" s="262" t="str">
        <f t="shared" si="16"/>
        <v/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f>'Prior Year'!S71</f>
        <v>114924</v>
      </c>
      <c r="C512" s="237">
        <f>S71</f>
        <v>118430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f>'Prior Year'!T71</f>
        <v>0</v>
      </c>
      <c r="C513" s="237">
        <f>T71</f>
        <v>0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f>'Prior Year'!U71</f>
        <v>734944</v>
      </c>
      <c r="C514" s="237">
        <f>U71</f>
        <v>698185</v>
      </c>
      <c r="D514" s="237">
        <f>'Prior Year'!U59</f>
        <v>18387</v>
      </c>
      <c r="E514" s="180">
        <f>U59</f>
        <v>18285</v>
      </c>
      <c r="F514" s="260">
        <f t="shared" si="17"/>
        <v>39.97084896938054</v>
      </c>
      <c r="G514" s="260">
        <f t="shared" si="17"/>
        <v>38.183483729833199</v>
      </c>
      <c r="H514" s="262" t="str">
        <f t="shared" si="16"/>
        <v/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f>'Prior Year'!V71</f>
        <v>0</v>
      </c>
      <c r="C515" s="237">
        <f>V71</f>
        <v>0</v>
      </c>
      <c r="D515" s="237">
        <f>'Prior Year'!V59</f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f>'Prior Year'!W71</f>
        <v>112796</v>
      </c>
      <c r="C516" s="237">
        <f>W71</f>
        <v>81355</v>
      </c>
      <c r="D516" s="237">
        <f>'Prior Year'!W59</f>
        <v>149</v>
      </c>
      <c r="E516" s="180">
        <f>W59</f>
        <v>130</v>
      </c>
      <c r="F516" s="260">
        <f t="shared" si="17"/>
        <v>757.02013422818789</v>
      </c>
      <c r="G516" s="260">
        <f t="shared" si="17"/>
        <v>625.80769230769226</v>
      </c>
      <c r="H516" s="262" t="str">
        <f t="shared" si="16"/>
        <v/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f>'Prior Year'!X71</f>
        <v>218431</v>
      </c>
      <c r="C517" s="237">
        <f>X71</f>
        <v>210120</v>
      </c>
      <c r="D517" s="237">
        <f>'Prior Year'!X59</f>
        <v>1199</v>
      </c>
      <c r="E517" s="180">
        <f>X59</f>
        <v>1248</v>
      </c>
      <c r="F517" s="260">
        <f t="shared" si="17"/>
        <v>182.17764804003338</v>
      </c>
      <c r="G517" s="260">
        <f t="shared" si="17"/>
        <v>168.36538461538461</v>
      </c>
      <c r="H517" s="262" t="str">
        <f t="shared" si="16"/>
        <v/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f>'Prior Year'!Y71</f>
        <v>650419</v>
      </c>
      <c r="C518" s="237">
        <f>Y71</f>
        <v>518264</v>
      </c>
      <c r="D518" s="237">
        <f>'Prior Year'!Y59</f>
        <v>4655</v>
      </c>
      <c r="E518" s="180">
        <f>Y59</f>
        <v>4128</v>
      </c>
      <c r="F518" s="260">
        <f t="shared" si="17"/>
        <v>139.72481203007519</v>
      </c>
      <c r="G518" s="260">
        <f t="shared" si="17"/>
        <v>125.5484496124031</v>
      </c>
      <c r="H518" s="262" t="str">
        <f t="shared" si="16"/>
        <v/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f>'Prior Year'!Z71</f>
        <v>0</v>
      </c>
      <c r="C519" s="237">
        <f>Z71</f>
        <v>0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f>'Prior Year'!AA71</f>
        <v>0</v>
      </c>
      <c r="C520" s="237">
        <f>AA71</f>
        <v>0</v>
      </c>
      <c r="D520" s="237">
        <f>'Prior Year'!AA59</f>
        <v>0</v>
      </c>
      <c r="E520" s="180">
        <f>AA59</f>
        <v>0</v>
      </c>
      <c r="F520" s="260" t="str">
        <f t="shared" si="17"/>
        <v/>
      </c>
      <c r="G520" s="260" t="str">
        <f t="shared" si="17"/>
        <v/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f>'Prior Year'!AB71</f>
        <v>689444</v>
      </c>
      <c r="C521" s="237">
        <f>AB71</f>
        <v>715392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f>'Prior Year'!AC71</f>
        <v>91815</v>
      </c>
      <c r="C522" s="237">
        <f>AC71</f>
        <v>49658</v>
      </c>
      <c r="D522" s="237">
        <f>'Prior Year'!AC59</f>
        <v>749</v>
      </c>
      <c r="E522" s="180">
        <f>AC59</f>
        <v>817</v>
      </c>
      <c r="F522" s="260">
        <f t="shared" si="17"/>
        <v>122.58344459279039</v>
      </c>
      <c r="G522" s="260">
        <f t="shared" si="17"/>
        <v>60.780905752753981</v>
      </c>
      <c r="H522" s="262">
        <f t="shared" si="16"/>
        <v>-0.50416709242702462</v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f>'Prior Year'!AD71</f>
        <v>0</v>
      </c>
      <c r="C523" s="237">
        <f>AD71</f>
        <v>0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f>'Prior Year'!AE71</f>
        <v>53678</v>
      </c>
      <c r="C524" s="237">
        <f>AE71</f>
        <v>53825</v>
      </c>
      <c r="D524" s="237">
        <f>'Prior Year'!AE59</f>
        <v>1371</v>
      </c>
      <c r="E524" s="180">
        <f>AE59</f>
        <v>1381</v>
      </c>
      <c r="F524" s="260">
        <f t="shared" si="17"/>
        <v>39.152443471918311</v>
      </c>
      <c r="G524" s="260">
        <f t="shared" si="17"/>
        <v>38.975380159304855</v>
      </c>
      <c r="H524" s="262" t="str">
        <f t="shared" si="16"/>
        <v/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f>'Prior Year'!AF71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f>'Prior Year'!AG71</f>
        <v>1718056</v>
      </c>
      <c r="C526" s="237">
        <f>AG71</f>
        <v>1994708</v>
      </c>
      <c r="D526" s="237">
        <f>'Prior Year'!AG59</f>
        <v>8679</v>
      </c>
      <c r="E526" s="180">
        <f>AG59</f>
        <v>8303</v>
      </c>
      <c r="F526" s="260">
        <f t="shared" si="17"/>
        <v>197.95552483004954</v>
      </c>
      <c r="G526" s="260">
        <f t="shared" si="17"/>
        <v>240.23943153077201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f>'Prior Year'!AH71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f>'Prior Year'!AI71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f>'Prior Year'!AJ71</f>
        <v>1503993</v>
      </c>
      <c r="C529" s="237">
        <f>AJ71</f>
        <v>1911266</v>
      </c>
      <c r="D529" s="237">
        <f>'Prior Year'!AJ59</f>
        <v>1699</v>
      </c>
      <c r="E529" s="180">
        <f>AJ59</f>
        <v>2604</v>
      </c>
      <c r="F529" s="260">
        <f t="shared" si="18"/>
        <v>885.22248381400823</v>
      </c>
      <c r="G529" s="260">
        <f t="shared" si="18"/>
        <v>733.97311827956992</v>
      </c>
      <c r="H529" s="262" t="str">
        <f t="shared" si="16"/>
        <v/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f>'Prior Year'!AK71</f>
        <v>0</v>
      </c>
      <c r="C530" s="237">
        <f>AK71</f>
        <v>0</v>
      </c>
      <c r="D530" s="237">
        <f>'Prior Year'!AK59</f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f>'Prior Year'!AL71</f>
        <v>0</v>
      </c>
      <c r="C531" s="237">
        <f>AL71</f>
        <v>0</v>
      </c>
      <c r="D531" s="237">
        <f>'Prior Year'!AL59</f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f>'Prior Year'!AM71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f>'Prior Year'!AO71</f>
        <v>264170</v>
      </c>
      <c r="C534" s="237">
        <f>AO71</f>
        <v>214770</v>
      </c>
      <c r="D534" s="237">
        <f>'Prior Year'!AO59</f>
        <v>4039</v>
      </c>
      <c r="E534" s="180">
        <f>AO59</f>
        <v>3620</v>
      </c>
      <c r="F534" s="260">
        <f t="shared" si="18"/>
        <v>65.404803169101257</v>
      </c>
      <c r="G534" s="260">
        <f t="shared" si="18"/>
        <v>59.328729281767956</v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f>'Prior Year'!AR71</f>
        <v>0</v>
      </c>
      <c r="C537" s="237">
        <f>AR71</f>
        <v>0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f>'Prior Year'!AV71</f>
        <v>0</v>
      </c>
      <c r="C541" s="237">
        <f>AV71</f>
        <v>0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f>'Prior Year'!AY71</f>
        <v>189415</v>
      </c>
      <c r="C544" s="237">
        <f>AY71</f>
        <v>201126</v>
      </c>
      <c r="D544" s="237">
        <f>'Prior Year'!AY59</f>
        <v>5520</v>
      </c>
      <c r="E544" s="180">
        <f>AY59</f>
        <v>5496</v>
      </c>
      <c r="F544" s="260">
        <f t="shared" ref="F544:G550" si="19">IF(B544=0,"",IF(D544=0,"",B544/D544))</f>
        <v>34.314311594202898</v>
      </c>
      <c r="G544" s="260">
        <f t="shared" si="19"/>
        <v>36.594978165938862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f>'Prior Year'!AZ71</f>
        <v>0</v>
      </c>
      <c r="C545" s="237">
        <f>AZ71</f>
        <v>0</v>
      </c>
      <c r="D545" s="237">
        <f>'Prior Year'!AZ59</f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f>'Prior Year'!BA71</f>
        <v>70647</v>
      </c>
      <c r="C546" s="237">
        <f>BA71</f>
        <v>60263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f>'Prior Year'!BB71</f>
        <v>150</v>
      </c>
      <c r="C547" s="237">
        <f>BB71</f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f>'Prior Year'!BC71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f>'Prior Year'!BD71</f>
        <v>104237</v>
      </c>
      <c r="C549" s="237">
        <f>BD71</f>
        <v>140962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f>'Prior Year'!BE71</f>
        <v>462209</v>
      </c>
      <c r="C550" s="237">
        <f>BE71</f>
        <v>533514</v>
      </c>
      <c r="D550" s="237">
        <f>'Prior Year'!BE59</f>
        <v>53338</v>
      </c>
      <c r="E550" s="180">
        <f>BE59</f>
        <v>57603</v>
      </c>
      <c r="F550" s="260">
        <f t="shared" si="19"/>
        <v>8.6656605047058388</v>
      </c>
      <c r="G550" s="260">
        <f t="shared" si="19"/>
        <v>9.261913442008229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f>'Prior Year'!BF71</f>
        <v>147416</v>
      </c>
      <c r="C551" s="237">
        <f>BF71</f>
        <v>174089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f>'Prior Year'!BG71</f>
        <v>0</v>
      </c>
      <c r="C552" s="237">
        <f>BG71</f>
        <v>0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f>'Prior Year'!BH71</f>
        <v>634316</v>
      </c>
      <c r="C553" s="237">
        <f>BH71</f>
        <v>726511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f>'Prior Year'!BI71</f>
        <v>0</v>
      </c>
      <c r="C554" s="237">
        <f>BI71</f>
        <v>0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f>'Prior Year'!BJ71</f>
        <v>467337</v>
      </c>
      <c r="C555" s="237">
        <f>BJ71</f>
        <v>486392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f>'Prior Year'!BK71</f>
        <v>343948</v>
      </c>
      <c r="C556" s="237">
        <f>BK71</f>
        <v>455262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f>'Prior Year'!BL71</f>
        <v>228433</v>
      </c>
      <c r="C557" s="237">
        <f>BL71</f>
        <v>130902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f>'Prior Year'!BM71</f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f>'Prior Year'!BN71</f>
        <v>613110</v>
      </c>
      <c r="C559" s="237">
        <f>BN71</f>
        <v>645348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f>'Prior Year'!BO71</f>
        <v>65073</v>
      </c>
      <c r="C560" s="237">
        <f>BO71</f>
        <v>26775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f>'Prior Year'!BP71</f>
        <v>117763</v>
      </c>
      <c r="C561" s="237">
        <f>BP71</f>
        <v>108448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f>'Prior Year'!BR71</f>
        <v>163959</v>
      </c>
      <c r="C563" s="237">
        <f>BR71</f>
        <v>236914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f>'Prior Year'!BS71</f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f>'Prior Year'!BT71</f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f>'Prior Year'!BV71</f>
        <v>266490</v>
      </c>
      <c r="C567" s="237">
        <f>BV71</f>
        <v>279874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f>'Prior Year'!BW71</f>
        <v>0</v>
      </c>
      <c r="C568" s="237">
        <f>BW71</f>
        <v>0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f>'Prior Year'!BX71</f>
        <v>224320</v>
      </c>
      <c r="C569" s="237">
        <f>BX71</f>
        <v>194244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f>'Prior Year'!BY71</f>
        <v>292506</v>
      </c>
      <c r="C570" s="237">
        <f>BY71</f>
        <v>309999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f>'Prior Year'!BZ71</f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f>'Prior Year'!CA71</f>
        <v>0</v>
      </c>
      <c r="C572" s="237">
        <f>CA71</f>
        <v>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f>'Prior Year'!CB71</f>
        <v>0</v>
      </c>
      <c r="C573" s="237">
        <f>CB71</f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f>'Prior Year'!CC71</f>
        <v>0</v>
      </c>
      <c r="C574" s="237">
        <f>CC71</f>
        <v>0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f>'Prior Year'!CD71</f>
        <v>147907</v>
      </c>
      <c r="C575" s="237">
        <f>CD71</f>
        <v>59022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50630</v>
      </c>
      <c r="E612" s="180">
        <f>SUM(C624:D647)+SUM(C668:D713)</f>
        <v>13710656.679676082</v>
      </c>
      <c r="F612" s="180">
        <f>CE64-(AX64+BD64+BE64+BG64+BJ64+BN64+BP64+BQ64+CB64+CC64+CD64)</f>
        <v>1241280</v>
      </c>
      <c r="G612" s="180">
        <f>CE77-(AX77+AY77+BD77+BE77+BG77+BJ77+BN77+BP77+BQ77+CB77+CC77+CD77)</f>
        <v>5496</v>
      </c>
      <c r="H612" s="197">
        <f>CE60-(AX60+AY60+AZ60+BD60+BE60+BG60+BJ60+BN60+BO60+BP60+BQ60+BR60+CB60+CC60+CD60)</f>
        <v>69.64</v>
      </c>
      <c r="I612" s="180">
        <f>CE78-(AX78+AY78+AZ78+BD78+BE78+BF78+BG78+BJ78+BN78+BO78+BP78+BQ78+BR78+CB78+CC78+CD78)</f>
        <v>5509</v>
      </c>
      <c r="J612" s="180">
        <f>CE79-(AX79+AY79+AZ79+BA79+BD79+BE79+BF79+BG79+BJ79+BN79+BO79+BP79+BQ79+BR79+CB79+CC79+CD79)</f>
        <v>44092</v>
      </c>
      <c r="K612" s="180">
        <f>CE75-(AW75+AX75+AY75+AZ75+BA75+BB75+BC75+BD75+BE75+BF75+BG75+BH75+BI75+BJ75+BK75+BL75+BM75+BN75+BO75+BP75+BQ75+BR75+BS75+BT75+BU75+BV75+BW75+BX75+CB75+CC75+CD75)</f>
        <v>23481288</v>
      </c>
      <c r="L612" s="197">
        <f>CE80-(AW80+AX80+AY80+AZ80+BA80+BB80+BC80+BD80+BE80+BF80+BG80+BH80+BI80+BJ80+BK80+BL80+BM80+BN80+BO80+BP80+BQ80+BR80+BS80+BT80+BU80+BV80+BW80+BX80+BY80+BZ80+CA80+CB80+CC80+CD80)</f>
        <v>26.22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533514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59022</v>
      </c>
      <c r="D615" s="263">
        <f>SUM(C614:C615)</f>
        <v>592536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486392</v>
      </c>
      <c r="D617" s="180">
        <f>(D615/D612)*BJ76</f>
        <v>4330.2058068338929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645348</v>
      </c>
      <c r="D619" s="180">
        <f>(D615/D612)*BN76</f>
        <v>70079.11451708473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108448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1314597.3203239187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140962</v>
      </c>
      <c r="D624" s="180">
        <f>(D615/D612)*BD76</f>
        <v>1310.765000987557</v>
      </c>
      <c r="E624" s="180">
        <f>(E623/E612)*SUM(C624:D624)</f>
        <v>13641.315656500818</v>
      </c>
      <c r="F624" s="180">
        <f>SUM(C624:E624)</f>
        <v>155914.08065748838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201126</v>
      </c>
      <c r="D625" s="180">
        <f>(D615/D612)*AY76</f>
        <v>31037.042701955364</v>
      </c>
      <c r="E625" s="180">
        <f>(E623/E612)*SUM(C625:D625)</f>
        <v>22260.123708490999</v>
      </c>
      <c r="F625" s="180">
        <f>(F624/F612)*AY64</f>
        <v>5828.8161518035813</v>
      </c>
      <c r="G625" s="180">
        <f>SUM(C625:F625)</f>
        <v>260251.98256224996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236914</v>
      </c>
      <c r="D626" s="180">
        <f>(D615/D612)*BR76</f>
        <v>21557.402962670356</v>
      </c>
      <c r="E626" s="180">
        <f>(E623/E612)*SUM(C626:D626)</f>
        <v>24782.606818444365</v>
      </c>
      <c r="F626" s="180">
        <f>(F624/F612)*BR64</f>
        <v>105.88712457645552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26775</v>
      </c>
      <c r="D627" s="180">
        <f>(D615/D612)*BO76</f>
        <v>0</v>
      </c>
      <c r="E627" s="180">
        <f>(E623/E612)*SUM(C627:D627)</f>
        <v>2567.2251938048307</v>
      </c>
      <c r="F627" s="180">
        <f>(F624/F612)*BO64</f>
        <v>269.67930778843419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68661.822182544114</v>
      </c>
      <c r="H628" s="180">
        <f>SUM(C626:G628)</f>
        <v>381633.62358982855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174089</v>
      </c>
      <c r="D629" s="180">
        <f>(D615/D612)*BF76</f>
        <v>4774.9296464546715</v>
      </c>
      <c r="E629" s="180">
        <f>(E623/E612)*SUM(C629:D629)</f>
        <v>17149.728719003291</v>
      </c>
      <c r="F629" s="180">
        <f>(F624/F612)*BF64</f>
        <v>2122.6411841251743</v>
      </c>
      <c r="G629" s="180">
        <f>(G625/G612)*BF77</f>
        <v>0</v>
      </c>
      <c r="H629" s="180">
        <f>(H628/H612)*BF60</f>
        <v>18522.711771016948</v>
      </c>
      <c r="I629" s="180">
        <f>SUM(C629:H629)</f>
        <v>216659.01132060008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60263</v>
      </c>
      <c r="D630" s="180">
        <f>(D615/D612)*BA76</f>
        <v>18573.071933636187</v>
      </c>
      <c r="E630" s="180">
        <f>(E623/E612)*SUM(C630:D630)</f>
        <v>7558.9150344963846</v>
      </c>
      <c r="F630" s="180">
        <f>(F624/F612)*BA64</f>
        <v>402.57204539447207</v>
      </c>
      <c r="G630" s="180">
        <f>(G625/G612)*BA77</f>
        <v>0</v>
      </c>
      <c r="H630" s="180">
        <f>(H628/H612)*BA60</f>
        <v>4219.6710247582996</v>
      </c>
      <c r="I630" s="180">
        <f>(I629/I612)*BA78</f>
        <v>0</v>
      </c>
      <c r="J630" s="180">
        <f>SUM(C630:I630)</f>
        <v>91017.230038285328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455262</v>
      </c>
      <c r="D635" s="180">
        <f>(D615/D612)*BK76</f>
        <v>9982.8798735927321</v>
      </c>
      <c r="E635" s="180">
        <f>(E623/E612)*SUM(C635:D635)</f>
        <v>44608.342741370281</v>
      </c>
      <c r="F635" s="180">
        <f>(F624/F612)*BK64</f>
        <v>528.3051553601091</v>
      </c>
      <c r="G635" s="180">
        <f>(G625/G612)*BK77</f>
        <v>0</v>
      </c>
      <c r="H635" s="180">
        <f>(H628/H612)*BK60</f>
        <v>26688.049208536253</v>
      </c>
      <c r="I635" s="180">
        <f>(I629/I612)*BK78</f>
        <v>4090.1319980654216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726511</v>
      </c>
      <c r="D636" s="180">
        <f>(D615/D612)*BH76</f>
        <v>8473.1594706695632</v>
      </c>
      <c r="E636" s="180">
        <f>(E623/E612)*SUM(C636:D636)</f>
        <v>70471.329644839221</v>
      </c>
      <c r="F636" s="180">
        <f>(F624/F612)*BH64</f>
        <v>2528.8558470910784</v>
      </c>
      <c r="G636" s="180">
        <f>(G625/G612)*BH77</f>
        <v>0</v>
      </c>
      <c r="H636" s="180">
        <f>(H628/H612)*BH60</f>
        <v>21591.563425386623</v>
      </c>
      <c r="I636" s="180">
        <f>(I629/I612)*BH78</f>
        <v>196.64096144545297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130902</v>
      </c>
      <c r="D637" s="180">
        <f>(D615/D612)*BL76</f>
        <v>6366.5728619395622</v>
      </c>
      <c r="E637" s="180">
        <f>(E623/E612)*SUM(C637:D637)</f>
        <v>13161.506575865744</v>
      </c>
      <c r="F637" s="180">
        <f>(F624/F612)*BL64</f>
        <v>293.67034075890035</v>
      </c>
      <c r="G637" s="180">
        <f>(G625/G612)*BL77</f>
        <v>0</v>
      </c>
      <c r="H637" s="180">
        <f>(H628/H612)*BL60</f>
        <v>14467.443513457027</v>
      </c>
      <c r="I637" s="180">
        <f>(I629/I612)*BL78</f>
        <v>4798.0394592690527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279874</v>
      </c>
      <c r="D642" s="180">
        <f>(D615/D612)*BV76</f>
        <v>22271.301757851077</v>
      </c>
      <c r="E642" s="180">
        <f>(E623/E612)*SUM(C642:D642)</f>
        <v>28970.122534547834</v>
      </c>
      <c r="F642" s="180">
        <f>(F624/F612)*BV64</f>
        <v>131.51105507894297</v>
      </c>
      <c r="G642" s="180">
        <f>(G625/G612)*BV77</f>
        <v>0</v>
      </c>
      <c r="H642" s="180">
        <f>(H628/H612)*BV60</f>
        <v>18741.915460614782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194244</v>
      </c>
      <c r="D644" s="180">
        <f>(D615/D612)*BX76</f>
        <v>0</v>
      </c>
      <c r="E644" s="180">
        <f>(E623/E612)*SUM(C644:D644)</f>
        <v>18624.391803750717</v>
      </c>
      <c r="F644" s="180">
        <f>(F624/F612)*BX64</f>
        <v>65.190293778387215</v>
      </c>
      <c r="G644" s="180">
        <f>(G625/G612)*BX77</f>
        <v>0</v>
      </c>
      <c r="H644" s="180">
        <f>(H628/H612)*BX60</f>
        <v>9261.3558855084739</v>
      </c>
      <c r="I644" s="180">
        <f>(I629/I612)*BX78</f>
        <v>1769.7686530090768</v>
      </c>
      <c r="J644" s="180">
        <f>(J630/J612)*BX79</f>
        <v>0</v>
      </c>
      <c r="K644" s="180">
        <f>SUM(C631:J644)</f>
        <v>2114875.0485217865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309999</v>
      </c>
      <c r="D645" s="180">
        <f>(D615/D612)*BY76</f>
        <v>6577.2315228125626</v>
      </c>
      <c r="E645" s="180">
        <f>(E623/E612)*SUM(C645:D645)</f>
        <v>30353.780665738763</v>
      </c>
      <c r="F645" s="180">
        <f>(F624/F612)*BY64</f>
        <v>0</v>
      </c>
      <c r="G645" s="180">
        <f>(G625/G612)*BY77</f>
        <v>0</v>
      </c>
      <c r="H645" s="180">
        <f>(H628/H612)*BY60</f>
        <v>16549.878564636445</v>
      </c>
      <c r="I645" s="180">
        <f>(I629/I612)*BY78</f>
        <v>1061.861191805446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364541.75194499322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4769645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949181</v>
      </c>
      <c r="D670" s="180">
        <f>(D615/D612)*E76</f>
        <v>42658.378826782544</v>
      </c>
      <c r="E670" s="180">
        <f>(E623/E612)*SUM(C670:D670)</f>
        <v>95098.974473645183</v>
      </c>
      <c r="F670" s="180">
        <f>(F624/F612)*E64</f>
        <v>3390.9001364958403</v>
      </c>
      <c r="G670" s="180">
        <f>(G625/G612)*E77</f>
        <v>89970.663549540564</v>
      </c>
      <c r="H670" s="180">
        <f>(H628/H612)*E60</f>
        <v>42141.909325183537</v>
      </c>
      <c r="I670" s="180">
        <f>(I629/I612)*E78</f>
        <v>33468.291638016097</v>
      </c>
      <c r="J670" s="180">
        <f>(J630/J612)*E79</f>
        <v>14453.929164657395</v>
      </c>
      <c r="K670" s="180">
        <f>(K644/K612)*E75</f>
        <v>167561.96005501237</v>
      </c>
      <c r="L670" s="180">
        <f>(L647/L612)*E80</f>
        <v>106915.56340415706</v>
      </c>
      <c r="M670" s="180">
        <f t="shared" si="20"/>
        <v>595661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1483</v>
      </c>
      <c r="D675" s="180">
        <f>(D615/D612)*J76</f>
        <v>1498.0171439857793</v>
      </c>
      <c r="E675" s="180">
        <f>(E623/E612)*SUM(C675:D675)</f>
        <v>285.82417610474005</v>
      </c>
      <c r="F675" s="180">
        <f>(F624/F612)*J64</f>
        <v>1.8841125369476073</v>
      </c>
      <c r="G675" s="180">
        <f>(G625/G612)*J77</f>
        <v>0</v>
      </c>
      <c r="H675" s="180">
        <f>(H628/H612)*J60</f>
        <v>0</v>
      </c>
      <c r="I675" s="180">
        <f>(I629/I612)*J78</f>
        <v>1337.1585378290802</v>
      </c>
      <c r="J675" s="180">
        <f>(J630/J612)*J79</f>
        <v>260.0964117033464</v>
      </c>
      <c r="K675" s="180">
        <f>(K644/K612)*J75</f>
        <v>2064.9523244831798</v>
      </c>
      <c r="L675" s="180">
        <f>(L647/L612)*J80</f>
        <v>0</v>
      </c>
      <c r="M675" s="180">
        <f t="shared" si="20"/>
        <v>5448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857565</v>
      </c>
      <c r="D677" s="180">
        <f>(D615/D612)*L76</f>
        <v>38538.831680821648</v>
      </c>
      <c r="E677" s="180">
        <f>(E623/E612)*SUM(C677:D677)</f>
        <v>85919.713649152138</v>
      </c>
      <c r="F677" s="180">
        <f>(F624/F612)*L64</f>
        <v>3063.5669850768095</v>
      </c>
      <c r="G677" s="180">
        <f>(G625/G612)*L77</f>
        <v>81257.715079479793</v>
      </c>
      <c r="H677" s="180">
        <f>(H628/H612)*L60</f>
        <v>38086.641067623612</v>
      </c>
      <c r="I677" s="180">
        <f>(I629/I612)*L78</f>
        <v>30243.379870310666</v>
      </c>
      <c r="J677" s="180">
        <f>(J630/J612)*L79</f>
        <v>13058.491273296584</v>
      </c>
      <c r="K677" s="180">
        <f>(K644/K612)*L75</f>
        <v>76283.177496324017</v>
      </c>
      <c r="L677" s="180">
        <f>(L647/L612)*L80</f>
        <v>96627.199695564574</v>
      </c>
      <c r="M677" s="180">
        <f t="shared" si="20"/>
        <v>463079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259756</v>
      </c>
      <c r="D680" s="180">
        <f>(D615/D612)*O76</f>
        <v>14418.415010863126</v>
      </c>
      <c r="E680" s="180">
        <f>(E623/E612)*SUM(C680:D680)</f>
        <v>26288.234013542075</v>
      </c>
      <c r="F680" s="180">
        <f>(F624/F612)*O64</f>
        <v>857.39681181362448</v>
      </c>
      <c r="G680" s="180">
        <f>(G625/G612)*O77</f>
        <v>0</v>
      </c>
      <c r="H680" s="180">
        <f>(H628/H612)*O60</f>
        <v>2685.245197573463</v>
      </c>
      <c r="I680" s="180">
        <f>(I629/I612)*O78</f>
        <v>9556.7507262490144</v>
      </c>
      <c r="J680" s="180">
        <f>(J630/J612)*O79</f>
        <v>2103.4781232199207</v>
      </c>
      <c r="K680" s="180">
        <f>(K644/K612)*O75</f>
        <v>22931.805789534716</v>
      </c>
      <c r="L680" s="180">
        <f>(L647/L612)*O80</f>
        <v>6812.5651583923218</v>
      </c>
      <c r="M680" s="180">
        <f t="shared" si="20"/>
        <v>85654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899462</v>
      </c>
      <c r="D681" s="180">
        <f>(D615/D612)*P76</f>
        <v>38023.888287576541</v>
      </c>
      <c r="E681" s="180">
        <f>(E623/E612)*SUM(C681:D681)</f>
        <v>89887.484266979169</v>
      </c>
      <c r="F681" s="180">
        <f>(F624/F612)*P64</f>
        <v>40912.624487300047</v>
      </c>
      <c r="G681" s="180">
        <f>(G625/G612)*P77</f>
        <v>0</v>
      </c>
      <c r="H681" s="180">
        <f>(H628/H612)*P60</f>
        <v>17865.100702223448</v>
      </c>
      <c r="I681" s="180">
        <f>(I629/I612)*P78</f>
        <v>7983.6230346853908</v>
      </c>
      <c r="J681" s="180">
        <f>(J630/J612)*P79</f>
        <v>3765.2051979913008</v>
      </c>
      <c r="K681" s="180">
        <f>(K644/K612)*P75</f>
        <v>119513.06744270984</v>
      </c>
      <c r="L681" s="180">
        <f>(L647/L612)*P80</f>
        <v>63259.533613642991</v>
      </c>
      <c r="M681" s="180">
        <f t="shared" si="20"/>
        <v>381211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133296</v>
      </c>
      <c r="D682" s="180">
        <f>(D615/D612)*Q76</f>
        <v>3745.0428599644483</v>
      </c>
      <c r="E682" s="180">
        <f>(E623/E612)*SUM(C682:D682)</f>
        <v>13139.690674711048</v>
      </c>
      <c r="F682" s="180">
        <f>(F624/F612)*Q64</f>
        <v>295.55445329584796</v>
      </c>
      <c r="G682" s="180">
        <f>(G625/G612)*Q77</f>
        <v>0</v>
      </c>
      <c r="H682" s="180">
        <f>(H628/H612)*Q60</f>
        <v>7069.3189895301375</v>
      </c>
      <c r="I682" s="180">
        <f>(I629/I612)*Q78</f>
        <v>1966.4096144545297</v>
      </c>
      <c r="J682" s="180">
        <f>(J630/J612)*Q79</f>
        <v>0</v>
      </c>
      <c r="K682" s="180">
        <f>(K644/K612)*Q75</f>
        <v>8465.1606871167223</v>
      </c>
      <c r="L682" s="180">
        <f>(L647/L612)*Q80</f>
        <v>0</v>
      </c>
      <c r="M682" s="180">
        <f t="shared" si="20"/>
        <v>34681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588893</v>
      </c>
      <c r="D683" s="180">
        <f>(D615/D612)*R76</f>
        <v>315.98799130950033</v>
      </c>
      <c r="E683" s="180">
        <f>(E623/E612)*SUM(C683:D683)</f>
        <v>56494.198259105047</v>
      </c>
      <c r="F683" s="180">
        <f>(F624/F612)*R64</f>
        <v>942.05626847380358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88500.234156790757</v>
      </c>
      <c r="L683" s="180">
        <f>(L647/L612)*R80</f>
        <v>0</v>
      </c>
      <c r="M683" s="180">
        <f t="shared" si="20"/>
        <v>146252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118430</v>
      </c>
      <c r="D684" s="180">
        <f>(D615/D612)*S76</f>
        <v>23933.164526960303</v>
      </c>
      <c r="E684" s="180">
        <f>(E623/E612)*SUM(C684:D684)</f>
        <v>13649.983292003533</v>
      </c>
      <c r="F684" s="180">
        <f>(F624/F612)*S64</f>
        <v>4365.1119256002166</v>
      </c>
      <c r="G684" s="180">
        <f>(G625/G612)*S77</f>
        <v>0</v>
      </c>
      <c r="H684" s="180">
        <f>(H628/H612)*S60</f>
        <v>9206.5549631090162</v>
      </c>
      <c r="I684" s="180">
        <f>(I629/I612)*S78</f>
        <v>9832.0480722726479</v>
      </c>
      <c r="J684" s="180">
        <f>(J630/J612)*S79</f>
        <v>474.77916422039425</v>
      </c>
      <c r="K684" s="180">
        <f>(K644/K612)*S75</f>
        <v>162223.18420182334</v>
      </c>
      <c r="L684" s="180">
        <f>(L647/L612)*S80</f>
        <v>0</v>
      </c>
      <c r="M684" s="180">
        <f t="shared" si="20"/>
        <v>223685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698185</v>
      </c>
      <c r="D686" s="180">
        <f>(D615/D612)*U76</f>
        <v>11211.722062018567</v>
      </c>
      <c r="E686" s="180">
        <f>(E623/E612)*SUM(C686:D686)</f>
        <v>68017.969646318481</v>
      </c>
      <c r="F686" s="180">
        <f>(F624/F612)*U64</f>
        <v>25084.320671905665</v>
      </c>
      <c r="G686" s="180">
        <f>(G625/G612)*U77</f>
        <v>0</v>
      </c>
      <c r="H686" s="180">
        <f>(H628/H612)*U60</f>
        <v>26140.039984541669</v>
      </c>
      <c r="I686" s="180">
        <f>(I629/I612)*U78</f>
        <v>9753.3916876944677</v>
      </c>
      <c r="J686" s="180">
        <f>(J630/J612)*U79</f>
        <v>0</v>
      </c>
      <c r="K686" s="180">
        <f>(K644/K612)*U75</f>
        <v>243978.52588790722</v>
      </c>
      <c r="L686" s="180">
        <f>(L647/L612)*U80</f>
        <v>0</v>
      </c>
      <c r="M686" s="180">
        <f t="shared" si="20"/>
        <v>384186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81355</v>
      </c>
      <c r="D688" s="180">
        <f>(D615/D612)*W76</f>
        <v>737.30531305550073</v>
      </c>
      <c r="E688" s="180">
        <f>(E623/E612)*SUM(C688:D688)</f>
        <v>7871.1273358429225</v>
      </c>
      <c r="F688" s="180">
        <f>(F624/F612)*W64</f>
        <v>30.397015596088064</v>
      </c>
      <c r="G688" s="180">
        <f>(G625/G612)*W77</f>
        <v>0</v>
      </c>
      <c r="H688" s="180">
        <f>(H628/H612)*W60</f>
        <v>548.00922399458432</v>
      </c>
      <c r="I688" s="180">
        <f>(I629/I612)*W78</f>
        <v>393.28192289090595</v>
      </c>
      <c r="J688" s="180">
        <f>(J630/J612)*W79</f>
        <v>214.68275251704785</v>
      </c>
      <c r="K688" s="180">
        <f>(K644/K612)*W75</f>
        <v>47596.218892110075</v>
      </c>
      <c r="L688" s="180">
        <f>(L647/L612)*W80</f>
        <v>0</v>
      </c>
      <c r="M688" s="180">
        <f t="shared" si="20"/>
        <v>57391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210120</v>
      </c>
      <c r="D689" s="180">
        <f>(D615/D612)*X76</f>
        <v>7057.0651392455075</v>
      </c>
      <c r="E689" s="180">
        <f>(E623/E612)*SUM(C689:D689)</f>
        <v>20823.246802691461</v>
      </c>
      <c r="F689" s="180">
        <f>(F624/F612)*X64</f>
        <v>293.41912575397401</v>
      </c>
      <c r="G689" s="180">
        <f>(G625/G612)*X77</f>
        <v>0</v>
      </c>
      <c r="H689" s="180">
        <f>(H628/H612)*X60</f>
        <v>4986.8839383507175</v>
      </c>
      <c r="I689" s="180">
        <f>(I629/I612)*X78</f>
        <v>3657.5218828854254</v>
      </c>
      <c r="J689" s="180">
        <f>(J630/J612)*X79</f>
        <v>2056.0002067978812</v>
      </c>
      <c r="K689" s="180">
        <f>(K644/K612)*X75</f>
        <v>177164.74942492871</v>
      </c>
      <c r="L689" s="180">
        <f>(L647/L612)*X80</f>
        <v>0</v>
      </c>
      <c r="M689" s="180">
        <f t="shared" si="20"/>
        <v>216039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518264</v>
      </c>
      <c r="D690" s="180">
        <f>(D615/D612)*Y76</f>
        <v>23336.298321153467</v>
      </c>
      <c r="E690" s="180">
        <f>(E623/E612)*SUM(C690:D690)</f>
        <v>51929.409181037438</v>
      </c>
      <c r="F690" s="180">
        <f>(F624/F612)*Y64</f>
        <v>970.19234902555456</v>
      </c>
      <c r="G690" s="180">
        <f>(G625/G612)*Y77</f>
        <v>0</v>
      </c>
      <c r="H690" s="180">
        <f>(H628/H612)*Y60</f>
        <v>16549.878564636445</v>
      </c>
      <c r="I690" s="180">
        <f>(I629/I612)*Y78</f>
        <v>12152.411417328995</v>
      </c>
      <c r="J690" s="180">
        <f>(J630/J612)*Y79</f>
        <v>6799.6633345303426</v>
      </c>
      <c r="K690" s="180">
        <f>(K644/K612)*Y75</f>
        <v>196925.49744674834</v>
      </c>
      <c r="L690" s="180">
        <f>(L647/L612)*Y80</f>
        <v>0</v>
      </c>
      <c r="M690" s="180">
        <f t="shared" si="20"/>
        <v>308663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715392</v>
      </c>
      <c r="D693" s="180">
        <f>(D615/D612)*AB76</f>
        <v>11761.775232075845</v>
      </c>
      <c r="E693" s="180">
        <f>(E623/E612)*SUM(C693:D693)</f>
        <v>69720.541234214004</v>
      </c>
      <c r="F693" s="180">
        <f>(F624/F612)*AB64</f>
        <v>42506.081263547872</v>
      </c>
      <c r="G693" s="180">
        <f>(G625/G612)*AB77</f>
        <v>0</v>
      </c>
      <c r="H693" s="180">
        <f>(H628/H612)*AB60</f>
        <v>6411.707920736636</v>
      </c>
      <c r="I693" s="180">
        <f>(I629/I612)*AB78</f>
        <v>3814.8346520417876</v>
      </c>
      <c r="J693" s="180">
        <f>(J630/J612)*AB79</f>
        <v>0</v>
      </c>
      <c r="K693" s="180">
        <f>(K644/K612)*AB75</f>
        <v>172636.66122702268</v>
      </c>
      <c r="L693" s="180">
        <f>(L647/L612)*AB80</f>
        <v>0</v>
      </c>
      <c r="M693" s="180">
        <f t="shared" si="20"/>
        <v>306852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49658</v>
      </c>
      <c r="D694" s="180">
        <f>(D615/D612)*AC76</f>
        <v>9245.5745605372322</v>
      </c>
      <c r="E694" s="180">
        <f>(E623/E612)*SUM(C694:D694)</f>
        <v>5647.7587532015868</v>
      </c>
      <c r="F694" s="180">
        <f>(F624/F612)*AC64</f>
        <v>4897.6877360440731</v>
      </c>
      <c r="G694" s="180">
        <f>(G625/G612)*AC77</f>
        <v>0</v>
      </c>
      <c r="H694" s="180">
        <f>(H628/H612)*AC60</f>
        <v>0</v>
      </c>
      <c r="I694" s="180">
        <f>(I629/I612)*AC78</f>
        <v>1415.8149224072613</v>
      </c>
      <c r="J694" s="180">
        <f>(J630/J612)*AC79</f>
        <v>0</v>
      </c>
      <c r="K694" s="180">
        <f>(K644/K612)*AC75</f>
        <v>17876.558959657628</v>
      </c>
      <c r="L694" s="180">
        <f>(L647/L612)*AC80</f>
        <v>0</v>
      </c>
      <c r="M694" s="180">
        <f t="shared" si="20"/>
        <v>39083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53825</v>
      </c>
      <c r="D696" s="180">
        <f>(D615/D612)*AE76</f>
        <v>11984.137151886234</v>
      </c>
      <c r="E696" s="180">
        <f>(E623/E612)*SUM(C696:D696)</f>
        <v>6309.8739450562016</v>
      </c>
      <c r="F696" s="180">
        <f>(F624/F612)*AE64</f>
        <v>18.966732871939247</v>
      </c>
      <c r="G696" s="180">
        <f>(G625/G612)*AE77</f>
        <v>0</v>
      </c>
      <c r="H696" s="180">
        <f>(H628/H612)*AE60</f>
        <v>0</v>
      </c>
      <c r="I696" s="180">
        <f>(I629/I612)*AE78</f>
        <v>2045.0659990327108</v>
      </c>
      <c r="J696" s="180">
        <f>(J630/J612)*AE79</f>
        <v>0</v>
      </c>
      <c r="K696" s="180">
        <f>(K644/K612)*AE75</f>
        <v>15305.253341318105</v>
      </c>
      <c r="L696" s="180">
        <f>(L647/L612)*AE80</f>
        <v>0</v>
      </c>
      <c r="M696" s="180">
        <f t="shared" si="20"/>
        <v>35663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1994708</v>
      </c>
      <c r="D698" s="180">
        <f>(D615/D612)*AG76</f>
        <v>69552.467864902239</v>
      </c>
      <c r="E698" s="180">
        <f>(E623/E612)*SUM(C698:D698)</f>
        <v>197924.23826995795</v>
      </c>
      <c r="F698" s="180">
        <f>(F624/F612)*AG64</f>
        <v>7975.1971538942953</v>
      </c>
      <c r="G698" s="180">
        <f>(G625/G612)*AG77</f>
        <v>0</v>
      </c>
      <c r="H698" s="180">
        <f>(H628/H612)*AG60</f>
        <v>26304.442751740047</v>
      </c>
      <c r="I698" s="180">
        <f>(I629/I612)*AG78</f>
        <v>40822.66359607604</v>
      </c>
      <c r="J698" s="180">
        <f>(J630/J612)*AG79</f>
        <v>44559.056690701873</v>
      </c>
      <c r="K698" s="180">
        <f>(K644/K612)*AG75</f>
        <v>465086.85140303493</v>
      </c>
      <c r="L698" s="180">
        <f>(L647/L612)*AG80</f>
        <v>66735.332163843152</v>
      </c>
      <c r="M698" s="180">
        <f t="shared" si="20"/>
        <v>918960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1911266</v>
      </c>
      <c r="D701" s="180">
        <f>(D615/D612)*AJ76</f>
        <v>69529.061347027455</v>
      </c>
      <c r="E701" s="180">
        <f>(E623/E612)*SUM(C701:D701)</f>
        <v>189921.45603190566</v>
      </c>
      <c r="F701" s="180">
        <f>(F624/F612)*AJ64</f>
        <v>7264.3842974551944</v>
      </c>
      <c r="G701" s="180">
        <f>(G625/G612)*AJ77</f>
        <v>0</v>
      </c>
      <c r="H701" s="180">
        <f>(H628/H612)*AJ60</f>
        <v>44059.941609164576</v>
      </c>
      <c r="I701" s="180">
        <f>(I629/I612)*AJ78</f>
        <v>28709.580371036132</v>
      </c>
      <c r="J701" s="180">
        <f>(J630/J612)*AJ79</f>
        <v>0</v>
      </c>
      <c r="K701" s="180">
        <f>(K644/K612)*AJ75</f>
        <v>90270.759423711439</v>
      </c>
      <c r="L701" s="180">
        <f>(L647/L612)*AJ80</f>
        <v>0</v>
      </c>
      <c r="M701" s="180">
        <f t="shared" si="20"/>
        <v>429755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214770</v>
      </c>
      <c r="D706" s="180">
        <f>(D615/D612)*AO76</f>
        <v>9655.1886233458426</v>
      </c>
      <c r="E706" s="180">
        <f>(E623/E612)*SUM(C706:D706)</f>
        <v>21518.207221596811</v>
      </c>
      <c r="F706" s="180">
        <f>(F624/F612)*AO64</f>
        <v>767.21062504506563</v>
      </c>
      <c r="G706" s="180">
        <f>(G625/G612)*AO77</f>
        <v>20361.781750685495</v>
      </c>
      <c r="H706" s="180">
        <f>(H628/H612)*AO60</f>
        <v>9535.3604975057679</v>
      </c>
      <c r="I706" s="180">
        <f>(I629/I612)*AO78</f>
        <v>7590.3411117944852</v>
      </c>
      <c r="J706" s="180">
        <f>(J630/J612)*AO79</f>
        <v>3271.8477186492387</v>
      </c>
      <c r="K706" s="180">
        <f>(K644/K612)*AO75</f>
        <v>40490.4303615522</v>
      </c>
      <c r="L706" s="180">
        <f>(L647/L612)*AO80</f>
        <v>24191.557909393145</v>
      </c>
      <c r="M706" s="180">
        <f t="shared" si="20"/>
        <v>137382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15025254</v>
      </c>
      <c r="D715" s="180">
        <f>SUM(D616:D647)+SUM(D668:D713)</f>
        <v>592536</v>
      </c>
      <c r="E715" s="180">
        <f>SUM(E624:E647)+SUM(E668:E713)</f>
        <v>1314597.3203239187</v>
      </c>
      <c r="F715" s="180">
        <f>SUM(F625:F648)+SUM(F668:F713)</f>
        <v>155914.08065748838</v>
      </c>
      <c r="G715" s="180">
        <f>SUM(G626:G647)+SUM(G668:G713)</f>
        <v>260251.98256224999</v>
      </c>
      <c r="H715" s="180">
        <f>SUM(H629:H647)+SUM(H668:H713)</f>
        <v>381633.62358982849</v>
      </c>
      <c r="I715" s="180">
        <f>SUM(I630:I647)+SUM(I668:I713)</f>
        <v>216659.01132060011</v>
      </c>
      <c r="J715" s="180">
        <f>SUM(J631:J647)+SUM(J668:J713)</f>
        <v>91017.230038285314</v>
      </c>
      <c r="K715" s="180">
        <f>SUM(K668:K713)</f>
        <v>2114875.0485217865</v>
      </c>
      <c r="L715" s="180">
        <f>SUM(L668:L713)</f>
        <v>364541.75194499327</v>
      </c>
      <c r="M715" s="180">
        <f>SUM(M668:M713)</f>
        <v>4769645</v>
      </c>
      <c r="N715" s="198" t="s">
        <v>742</v>
      </c>
    </row>
    <row r="716" spans="1:15" ht="12.6" customHeight="1" x14ac:dyDescent="0.25">
      <c r="C716" s="180">
        <f>CE71</f>
        <v>15025254</v>
      </c>
      <c r="D716" s="180">
        <f>D615</f>
        <v>592536</v>
      </c>
      <c r="E716" s="180">
        <f>E623</f>
        <v>1314597.3203239187</v>
      </c>
      <c r="F716" s="180">
        <f>F624</f>
        <v>155914.08065748838</v>
      </c>
      <c r="G716" s="180">
        <f>G625</f>
        <v>260251.98256224996</v>
      </c>
      <c r="H716" s="180">
        <f>H628</f>
        <v>381633.62358982855</v>
      </c>
      <c r="I716" s="180">
        <f>I629</f>
        <v>216659.01132060008</v>
      </c>
      <c r="J716" s="180">
        <f>J630</f>
        <v>91017.230038285328</v>
      </c>
      <c r="K716" s="180">
        <f>K644</f>
        <v>2114875.0485217865</v>
      </c>
      <c r="L716" s="180">
        <f>L647</f>
        <v>364541.75194499322</v>
      </c>
      <c r="M716" s="180">
        <f>C648</f>
        <v>4769645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1" transitionEvaluation="1" transitionEntry="1">
    <pageSetUpPr autoPageBreaks="0" fitToPage="1"/>
  </sheetPr>
  <dimension ref="A1:CF817"/>
  <sheetViews>
    <sheetView showGridLines="0" topLeftCell="A51" zoomScale="80" zoomScaleNormal="80" workbookViewId="0">
      <selection activeCell="E71" sqref="E7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93">
        <v>1310482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139855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100</v>
      </c>
      <c r="K48" s="195">
        <f>ROUND(((B48/CE61)*K61),0)</f>
        <v>0</v>
      </c>
      <c r="L48" s="195">
        <f>ROUND(((B48/CE61)*L61),0)</f>
        <v>82165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10317</v>
      </c>
      <c r="P48" s="195">
        <f>ROUND(((B48/CE61)*P61),0)</f>
        <v>61895</v>
      </c>
      <c r="Q48" s="195">
        <f>ROUND(((B48/CE61)*Q61),0)</f>
        <v>19562</v>
      </c>
      <c r="R48" s="195">
        <f>ROUND(((B48/CE61)*R61),0)</f>
        <v>56350</v>
      </c>
      <c r="S48" s="195">
        <f>ROUND(((B48/CE61)*S61),0)</f>
        <v>10145</v>
      </c>
      <c r="T48" s="195">
        <f>ROUND(((B48/CE61)*T61),0)</f>
        <v>0</v>
      </c>
      <c r="U48" s="195">
        <f>ROUND(((B48/CE61)*U61),0)</f>
        <v>68342</v>
      </c>
      <c r="V48" s="195">
        <f>ROUND(((B48/CE61)*V61),0)</f>
        <v>0</v>
      </c>
      <c r="W48" s="195">
        <f>ROUND(((B48/CE61)*W61),0)</f>
        <v>1714</v>
      </c>
      <c r="X48" s="195">
        <f>ROUND(((B48/CE61)*X61),0)</f>
        <v>13794</v>
      </c>
      <c r="Y48" s="195">
        <f>ROUND(((B48/CE61)*Y61),0)</f>
        <v>53553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9495</v>
      </c>
      <c r="AC48" s="195">
        <f>ROUND(((B48/CE61)*AC61),0)</f>
        <v>1810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50801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228812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32633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19130</v>
      </c>
      <c r="AZ48" s="195">
        <f>ROUND(((B48/CE61)*AZ61),0)</f>
        <v>0</v>
      </c>
      <c r="BA48" s="195">
        <f>ROUND(((B48/CE61)*BA61),0)</f>
        <v>8445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8574</v>
      </c>
      <c r="BE48" s="195">
        <f>ROUND(((B48/CE61)*BE61),0)</f>
        <v>29587</v>
      </c>
      <c r="BF48" s="195">
        <f>ROUND(((B48/CE61)*BF61),0)</f>
        <v>20467</v>
      </c>
      <c r="BG48" s="195">
        <f>ROUND(((B48/CE61)*BG61),0)</f>
        <v>0</v>
      </c>
      <c r="BH48" s="195">
        <f>ROUND(((B48/CE61)*BH61),0)</f>
        <v>49027</v>
      </c>
      <c r="BI48" s="195">
        <f>ROUND(((B48/CE61)*BI61),0)</f>
        <v>0</v>
      </c>
      <c r="BJ48" s="195">
        <f>ROUND(((B48/CE61)*BJ61),0)</f>
        <v>52352</v>
      </c>
      <c r="BK48" s="195">
        <f>ROUND(((B48/CE61)*BK61),0)</f>
        <v>36873</v>
      </c>
      <c r="BL48" s="195">
        <f>ROUND(((B48/CE61)*BL61),0)</f>
        <v>32748</v>
      </c>
      <c r="BM48" s="195">
        <f>ROUND(((B48/CE61)*BM61),0)</f>
        <v>0</v>
      </c>
      <c r="BN48" s="195">
        <f>ROUND(((B48/CE61)*BN61),0)</f>
        <v>61393</v>
      </c>
      <c r="BO48" s="195">
        <f>ROUND(((B48/CE61)*BO61),0)</f>
        <v>10060</v>
      </c>
      <c r="BP48" s="195">
        <f>ROUND(((B48/CE61)*BP61),0)</f>
        <v>13535</v>
      </c>
      <c r="BQ48" s="195">
        <f>ROUND(((B48/CE61)*BQ61),0)</f>
        <v>0</v>
      </c>
      <c r="BR48" s="195">
        <f>ROUND(((B48/CE61)*BR61),0)</f>
        <v>21648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35411</v>
      </c>
      <c r="BW48" s="195">
        <f>ROUND(((B48/CE61)*BW61),0)</f>
        <v>0</v>
      </c>
      <c r="BX48" s="195">
        <f>ROUND(((B48/CE61)*BX61),0)</f>
        <v>28099</v>
      </c>
      <c r="BY48" s="195">
        <f>ROUND(((B48/CE61)*BY61),0)</f>
        <v>41790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1310482</v>
      </c>
    </row>
    <row r="49" spans="1:84" ht="12.6" customHeight="1" x14ac:dyDescent="0.25">
      <c r="A49" s="175" t="s">
        <v>206</v>
      </c>
      <c r="B49" s="195">
        <f>B47+B48</f>
        <v>1310482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94">
        <v>465385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31132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1117</v>
      </c>
      <c r="K52" s="195">
        <f>ROUND((B52/(CE76+CF76)*K76),0)</f>
        <v>0</v>
      </c>
      <c r="L52" s="195">
        <f>ROUND((B52/(CE76+CF76)*L76),0)</f>
        <v>18288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14152</v>
      </c>
      <c r="P52" s="195">
        <f>ROUND((B52/(CE76+CF76)*P76),0)</f>
        <v>24082</v>
      </c>
      <c r="Q52" s="195">
        <f>ROUND((B52/(CE76+CF76)*Q76),0)</f>
        <v>4851</v>
      </c>
      <c r="R52" s="195">
        <f>ROUND((B52/(CE76+CF76)*R76),0)</f>
        <v>2059</v>
      </c>
      <c r="S52" s="195">
        <f>ROUND((B52/(CE76+CF76)*S76),0)</f>
        <v>15836</v>
      </c>
      <c r="T52" s="195">
        <f>ROUND((B52/(CE76+CF76)*T76),0)</f>
        <v>0</v>
      </c>
      <c r="U52" s="195">
        <f>ROUND((B52/(CE76+CF76)*U76),0)</f>
        <v>4712</v>
      </c>
      <c r="V52" s="195">
        <f>ROUND((B52/(CE76+CF76)*V76),0)</f>
        <v>0</v>
      </c>
      <c r="W52" s="195">
        <f>ROUND((B52/(CE76+CF76)*W76),0)</f>
        <v>471</v>
      </c>
      <c r="X52" s="195">
        <f>ROUND((B52/(CE76+CF76)*X76),0)</f>
        <v>3778</v>
      </c>
      <c r="Y52" s="195">
        <f>ROUND((B52/(CE76+CF76)*Y76),0)</f>
        <v>14676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11212</v>
      </c>
      <c r="AC52" s="195">
        <f>ROUND((B52/(CE76+CF76)*AC76),0)</f>
        <v>34735</v>
      </c>
      <c r="AD52" s="195">
        <f>ROUND((B52/(CE76+CF76)*AD76),0)</f>
        <v>0</v>
      </c>
      <c r="AE52" s="195">
        <f>ROUND((B52/(CE76+CF76)*AE76),0)</f>
        <v>12503</v>
      </c>
      <c r="AF52" s="195">
        <f>ROUND((B52/(CE76+CF76)*AF76),0)</f>
        <v>0</v>
      </c>
      <c r="AG52" s="195">
        <f>ROUND((B52/(CE76+CF76)*AG76),0)</f>
        <v>30050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28313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7259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10270</v>
      </c>
      <c r="AZ52" s="195">
        <f>ROUND((B52/(CE76+CF76)*AZ76),0)</f>
        <v>0</v>
      </c>
      <c r="BA52" s="195">
        <f>ROUND((B52/(CE76+CF76)*BA76),0)</f>
        <v>5479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968</v>
      </c>
      <c r="BE52" s="195">
        <f>ROUND((B52/(CE76+CF76)*BE76),0)</f>
        <v>64427</v>
      </c>
      <c r="BF52" s="195">
        <f>ROUND((B52/(CE76+CF76)*BF76),0)</f>
        <v>8062</v>
      </c>
      <c r="BG52" s="195">
        <f>ROUND((B52/(CE76+CF76)*BG76),0)</f>
        <v>0</v>
      </c>
      <c r="BH52" s="195">
        <f>ROUND((B52/(CE76+CF76)*BH76),0)</f>
        <v>10741</v>
      </c>
      <c r="BI52" s="195">
        <f>ROUND((B52/(CE76+CF76)*BI76),0)</f>
        <v>0</v>
      </c>
      <c r="BJ52" s="195">
        <f>ROUND((B52/(CE76+CF76)*BJ76),0)</f>
        <v>6457</v>
      </c>
      <c r="BK52" s="195">
        <f>ROUND((B52/(CE76+CF76)*BK76),0)</f>
        <v>12625</v>
      </c>
      <c r="BL52" s="195">
        <f>ROUND((B52/(CE76+CF76)*BL76),0)</f>
        <v>12276</v>
      </c>
      <c r="BM52" s="195">
        <f>ROUND((B52/(CE76+CF76)*BM76),0)</f>
        <v>0</v>
      </c>
      <c r="BN52" s="195">
        <f>ROUND((B52/(CE76+CF76)*BN76),0)</f>
        <v>27135</v>
      </c>
      <c r="BO52" s="195">
        <f>ROUND((B52/(CE76+CF76)*BO76),0)</f>
        <v>0</v>
      </c>
      <c r="BP52" s="195">
        <f>ROUND((B52/(CE76+CF76)*BP76),0)</f>
        <v>4171</v>
      </c>
      <c r="BQ52" s="195">
        <f>ROUND((B52/(CE76+CF76)*BQ76),0)</f>
        <v>0</v>
      </c>
      <c r="BR52" s="195">
        <f>ROUND((B52/(CE76+CF76)*BR76),0)</f>
        <v>10322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11098</v>
      </c>
      <c r="BW52" s="195">
        <f>ROUND((B52/(CE76+CF76)*BW76),0)</f>
        <v>0</v>
      </c>
      <c r="BX52" s="195">
        <f>ROUND((B52/(CE76+CF76)*BX76),0)</f>
        <v>16150</v>
      </c>
      <c r="BY52" s="195">
        <f>ROUND((B52/(CE76+CF76)*BY76),0)</f>
        <v>5977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465384</v>
      </c>
    </row>
    <row r="53" spans="1:84" ht="12.6" customHeight="1" x14ac:dyDescent="0.25">
      <c r="A53" s="175" t="s">
        <v>206</v>
      </c>
      <c r="B53" s="195">
        <f>B51+B52</f>
        <v>465385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295"/>
      <c r="D59" s="295"/>
      <c r="E59" s="295">
        <v>720</v>
      </c>
      <c r="F59" s="295"/>
      <c r="G59" s="295"/>
      <c r="H59" s="295"/>
      <c r="I59" s="295"/>
      <c r="J59" s="295">
        <v>139</v>
      </c>
      <c r="K59" s="295"/>
      <c r="L59" s="295">
        <v>423</v>
      </c>
      <c r="M59" s="295"/>
      <c r="N59" s="295"/>
      <c r="O59" s="295">
        <v>94</v>
      </c>
      <c r="P59" s="296">
        <v>18788</v>
      </c>
      <c r="Q59" s="296">
        <v>10528</v>
      </c>
      <c r="R59" s="296">
        <v>18665</v>
      </c>
      <c r="S59" s="302"/>
      <c r="T59" s="302"/>
      <c r="U59" s="301">
        <v>18387</v>
      </c>
      <c r="V59" s="296"/>
      <c r="W59" s="296">
        <v>149</v>
      </c>
      <c r="X59" s="296">
        <v>1199</v>
      </c>
      <c r="Y59" s="296">
        <v>4655</v>
      </c>
      <c r="Z59" s="296"/>
      <c r="AA59" s="296"/>
      <c r="AB59" s="302"/>
      <c r="AC59" s="296">
        <v>749</v>
      </c>
      <c r="AD59" s="296"/>
      <c r="AE59" s="296">
        <v>1371</v>
      </c>
      <c r="AF59" s="296"/>
      <c r="AG59" s="296">
        <v>8679</v>
      </c>
      <c r="AH59" s="296"/>
      <c r="AI59" s="296"/>
      <c r="AJ59" s="296">
        <v>1699</v>
      </c>
      <c r="AK59" s="296"/>
      <c r="AL59" s="296"/>
      <c r="AM59" s="296"/>
      <c r="AN59" s="296"/>
      <c r="AO59" s="296">
        <v>4039</v>
      </c>
      <c r="AP59" s="296"/>
      <c r="AQ59" s="296"/>
      <c r="AR59" s="296"/>
      <c r="AS59" s="296"/>
      <c r="AT59" s="296"/>
      <c r="AU59" s="296"/>
      <c r="AV59" s="302"/>
      <c r="AW59" s="302"/>
      <c r="AX59" s="302"/>
      <c r="AY59" s="296">
        <v>5520</v>
      </c>
      <c r="AZ59" s="296"/>
      <c r="BA59" s="302"/>
      <c r="BB59" s="302"/>
      <c r="BC59" s="302"/>
      <c r="BD59" s="302"/>
      <c r="BE59" s="296">
        <v>53338</v>
      </c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  <c r="BR59" s="302"/>
      <c r="BS59" s="302"/>
      <c r="BT59" s="302"/>
      <c r="BU59" s="302"/>
      <c r="BV59" s="302"/>
      <c r="BW59" s="302"/>
      <c r="BX59" s="302"/>
      <c r="BY59" s="302"/>
      <c r="BZ59" s="302"/>
      <c r="CA59" s="302"/>
      <c r="CB59" s="302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297"/>
      <c r="D60" s="298"/>
      <c r="E60" s="298">
        <v>10.37</v>
      </c>
      <c r="F60" s="300"/>
      <c r="G60" s="298"/>
      <c r="H60" s="298"/>
      <c r="I60" s="298"/>
      <c r="J60" s="300">
        <v>0.01</v>
      </c>
      <c r="K60" s="298"/>
      <c r="L60" s="298">
        <v>6.09</v>
      </c>
      <c r="M60" s="298"/>
      <c r="N60" s="298"/>
      <c r="O60" s="298">
        <v>0.63</v>
      </c>
      <c r="P60" s="299">
        <v>4.01</v>
      </c>
      <c r="Q60" s="299">
        <v>1.27</v>
      </c>
      <c r="R60" s="299">
        <v>1</v>
      </c>
      <c r="S60" s="299">
        <v>1.8</v>
      </c>
      <c r="T60" s="299"/>
      <c r="U60" s="299">
        <v>5.54</v>
      </c>
      <c r="V60" s="299"/>
      <c r="W60" s="299">
        <v>0.13</v>
      </c>
      <c r="X60" s="299">
        <v>1.01</v>
      </c>
      <c r="Y60" s="299">
        <v>3.92</v>
      </c>
      <c r="Z60" s="299"/>
      <c r="AA60" s="299"/>
      <c r="AB60" s="299">
        <v>1.05</v>
      </c>
      <c r="AC60" s="299">
        <v>0.16</v>
      </c>
      <c r="AD60" s="299"/>
      <c r="AE60" s="299">
        <v>0</v>
      </c>
      <c r="AF60" s="299"/>
      <c r="AG60" s="299">
        <v>3.26</v>
      </c>
      <c r="AH60" s="299"/>
      <c r="AI60" s="299"/>
      <c r="AJ60" s="299">
        <v>6.59</v>
      </c>
      <c r="AK60" s="299"/>
      <c r="AL60" s="299"/>
      <c r="AM60" s="299"/>
      <c r="AN60" s="299"/>
      <c r="AO60" s="299">
        <v>2.42</v>
      </c>
      <c r="AP60" s="299"/>
      <c r="AQ60" s="299"/>
      <c r="AR60" s="299"/>
      <c r="AS60" s="299"/>
      <c r="AT60" s="299"/>
      <c r="AU60" s="299"/>
      <c r="AV60" s="299"/>
      <c r="AW60" s="299"/>
      <c r="AX60" s="299"/>
      <c r="AY60" s="299">
        <v>2.88</v>
      </c>
      <c r="AZ60" s="299"/>
      <c r="BA60" s="299">
        <v>1.41</v>
      </c>
      <c r="BB60" s="299"/>
      <c r="BC60" s="299"/>
      <c r="BD60" s="299">
        <v>0.97</v>
      </c>
      <c r="BE60" s="299">
        <v>3.03</v>
      </c>
      <c r="BF60" s="299">
        <v>3</v>
      </c>
      <c r="BG60" s="299"/>
      <c r="BH60" s="299">
        <v>3.93</v>
      </c>
      <c r="BI60" s="299"/>
      <c r="BJ60" s="299">
        <v>3.02</v>
      </c>
      <c r="BK60" s="299">
        <v>4.22</v>
      </c>
      <c r="BL60" s="299">
        <v>4.71</v>
      </c>
      <c r="BM60" s="299"/>
      <c r="BN60" s="299">
        <v>3.33</v>
      </c>
      <c r="BO60" s="299">
        <v>0.6</v>
      </c>
      <c r="BP60" s="299">
        <v>0.99</v>
      </c>
      <c r="BQ60" s="299"/>
      <c r="BR60" s="299">
        <v>1.82</v>
      </c>
      <c r="BS60" s="299"/>
      <c r="BT60" s="299"/>
      <c r="BU60" s="299"/>
      <c r="BV60" s="299">
        <v>3.63</v>
      </c>
      <c r="BW60" s="299"/>
      <c r="BX60" s="299">
        <v>1.94</v>
      </c>
      <c r="BY60" s="299">
        <v>2.93</v>
      </c>
      <c r="BZ60" s="299"/>
      <c r="CA60" s="299"/>
      <c r="CB60" s="299"/>
      <c r="CC60" s="221"/>
      <c r="CD60" s="246" t="s">
        <v>221</v>
      </c>
      <c r="CE60" s="248">
        <f t="shared" ref="CE60:CE70" si="0">SUM(C60:CD60)</f>
        <v>91.669999999999959</v>
      </c>
    </row>
    <row r="61" spans="1:84" ht="12.6" customHeight="1" x14ac:dyDescent="0.25">
      <c r="A61" s="171" t="s">
        <v>235</v>
      </c>
      <c r="B61" s="175"/>
      <c r="C61" s="295"/>
      <c r="D61" s="295"/>
      <c r="E61" s="295">
        <v>738667</v>
      </c>
      <c r="F61" s="296"/>
      <c r="G61" s="295"/>
      <c r="H61" s="295"/>
      <c r="I61" s="296"/>
      <c r="J61" s="296">
        <v>527</v>
      </c>
      <c r="K61" s="296"/>
      <c r="L61" s="296">
        <v>433967</v>
      </c>
      <c r="M61" s="295"/>
      <c r="N61" s="295"/>
      <c r="O61" s="295">
        <v>54489</v>
      </c>
      <c r="P61" s="296">
        <v>326906</v>
      </c>
      <c r="Q61" s="296">
        <v>103320</v>
      </c>
      <c r="R61" s="296">
        <v>297622</v>
      </c>
      <c r="S61" s="296">
        <v>53584</v>
      </c>
      <c r="T61" s="296"/>
      <c r="U61" s="296">
        <v>360959</v>
      </c>
      <c r="V61" s="296"/>
      <c r="W61" s="296">
        <v>9054</v>
      </c>
      <c r="X61" s="296">
        <v>72854</v>
      </c>
      <c r="Y61" s="296">
        <v>282848</v>
      </c>
      <c r="Z61" s="296"/>
      <c r="AA61" s="296"/>
      <c r="AB61" s="296">
        <v>50150</v>
      </c>
      <c r="AC61" s="296">
        <v>9561</v>
      </c>
      <c r="AD61" s="296"/>
      <c r="AE61" s="296"/>
      <c r="AF61" s="296"/>
      <c r="AG61" s="296">
        <v>268315</v>
      </c>
      <c r="AH61" s="296"/>
      <c r="AI61" s="296"/>
      <c r="AJ61" s="296">
        <v>1208507</v>
      </c>
      <c r="AK61" s="296"/>
      <c r="AL61" s="296"/>
      <c r="AM61" s="296"/>
      <c r="AN61" s="296"/>
      <c r="AO61" s="296">
        <v>172356</v>
      </c>
      <c r="AP61" s="296"/>
      <c r="AQ61" s="296"/>
      <c r="AR61" s="296"/>
      <c r="AS61" s="296"/>
      <c r="AT61" s="296"/>
      <c r="AU61" s="296"/>
      <c r="AV61" s="296"/>
      <c r="AW61" s="296"/>
      <c r="AX61" s="296"/>
      <c r="AY61" s="296">
        <v>101036</v>
      </c>
      <c r="AZ61" s="296"/>
      <c r="BA61" s="296">
        <v>44602</v>
      </c>
      <c r="BB61" s="296"/>
      <c r="BC61" s="296"/>
      <c r="BD61" s="296">
        <v>45283</v>
      </c>
      <c r="BE61" s="296">
        <v>156268</v>
      </c>
      <c r="BF61" s="296">
        <v>108102</v>
      </c>
      <c r="BG61" s="296"/>
      <c r="BH61" s="296">
        <v>258943</v>
      </c>
      <c r="BI61" s="296"/>
      <c r="BJ61" s="296">
        <v>276507</v>
      </c>
      <c r="BK61" s="296">
        <v>194748</v>
      </c>
      <c r="BL61" s="296">
        <v>172964</v>
      </c>
      <c r="BM61" s="296"/>
      <c r="BN61" s="296">
        <v>324254</v>
      </c>
      <c r="BO61" s="296">
        <v>53133</v>
      </c>
      <c r="BP61" s="296">
        <v>71489</v>
      </c>
      <c r="BQ61" s="296"/>
      <c r="BR61" s="296">
        <v>114335</v>
      </c>
      <c r="BS61" s="296"/>
      <c r="BT61" s="296"/>
      <c r="BU61" s="296"/>
      <c r="BV61" s="296">
        <v>187030</v>
      </c>
      <c r="BW61" s="296"/>
      <c r="BX61" s="296">
        <v>148409</v>
      </c>
      <c r="BY61" s="296">
        <v>220718</v>
      </c>
      <c r="BZ61" s="296"/>
      <c r="CA61" s="296"/>
      <c r="CB61" s="296"/>
      <c r="CC61" s="185"/>
      <c r="CD61" s="246" t="s">
        <v>221</v>
      </c>
      <c r="CE61" s="195">
        <f t="shared" si="0"/>
        <v>6921507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139855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100</v>
      </c>
      <c r="K62" s="195">
        <f t="shared" si="1"/>
        <v>0</v>
      </c>
      <c r="L62" s="195">
        <f t="shared" si="1"/>
        <v>82165</v>
      </c>
      <c r="M62" s="195">
        <f t="shared" si="1"/>
        <v>0</v>
      </c>
      <c r="N62" s="195">
        <f t="shared" si="1"/>
        <v>0</v>
      </c>
      <c r="O62" s="195">
        <f t="shared" si="1"/>
        <v>10317</v>
      </c>
      <c r="P62" s="195">
        <f t="shared" si="1"/>
        <v>61895</v>
      </c>
      <c r="Q62" s="195">
        <f t="shared" si="1"/>
        <v>19562</v>
      </c>
      <c r="R62" s="195">
        <f t="shared" si="1"/>
        <v>56350</v>
      </c>
      <c r="S62" s="195">
        <f t="shared" si="1"/>
        <v>10145</v>
      </c>
      <c r="T62" s="195">
        <f t="shared" si="1"/>
        <v>0</v>
      </c>
      <c r="U62" s="195">
        <f t="shared" si="1"/>
        <v>68342</v>
      </c>
      <c r="V62" s="195">
        <f t="shared" si="1"/>
        <v>0</v>
      </c>
      <c r="W62" s="195">
        <f t="shared" si="1"/>
        <v>1714</v>
      </c>
      <c r="X62" s="195">
        <f t="shared" si="1"/>
        <v>13794</v>
      </c>
      <c r="Y62" s="195">
        <f t="shared" si="1"/>
        <v>53553</v>
      </c>
      <c r="Z62" s="195">
        <f t="shared" si="1"/>
        <v>0</v>
      </c>
      <c r="AA62" s="195">
        <f t="shared" si="1"/>
        <v>0</v>
      </c>
      <c r="AB62" s="195">
        <f t="shared" si="1"/>
        <v>9495</v>
      </c>
      <c r="AC62" s="195">
        <f t="shared" si="1"/>
        <v>1810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50801</v>
      </c>
      <c r="AH62" s="195">
        <f t="shared" si="1"/>
        <v>0</v>
      </c>
      <c r="AI62" s="195">
        <f t="shared" si="1"/>
        <v>0</v>
      </c>
      <c r="AJ62" s="195">
        <f t="shared" si="1"/>
        <v>228812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32633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19130</v>
      </c>
      <c r="AZ62" s="195">
        <f>ROUND(AZ47+AZ48,0)</f>
        <v>0</v>
      </c>
      <c r="BA62" s="195">
        <f>ROUND(BA47+BA48,0)</f>
        <v>8445</v>
      </c>
      <c r="BB62" s="195">
        <f t="shared" si="1"/>
        <v>0</v>
      </c>
      <c r="BC62" s="195">
        <f t="shared" si="1"/>
        <v>0</v>
      </c>
      <c r="BD62" s="195">
        <f t="shared" si="1"/>
        <v>8574</v>
      </c>
      <c r="BE62" s="195">
        <f t="shared" si="1"/>
        <v>29587</v>
      </c>
      <c r="BF62" s="195">
        <f t="shared" si="1"/>
        <v>20467</v>
      </c>
      <c r="BG62" s="195">
        <f t="shared" si="1"/>
        <v>0</v>
      </c>
      <c r="BH62" s="195">
        <f t="shared" si="1"/>
        <v>49027</v>
      </c>
      <c r="BI62" s="195">
        <f t="shared" si="1"/>
        <v>0</v>
      </c>
      <c r="BJ62" s="195">
        <f t="shared" si="1"/>
        <v>52352</v>
      </c>
      <c r="BK62" s="195">
        <f t="shared" si="1"/>
        <v>36873</v>
      </c>
      <c r="BL62" s="195">
        <f t="shared" si="1"/>
        <v>32748</v>
      </c>
      <c r="BM62" s="195">
        <f t="shared" si="1"/>
        <v>0</v>
      </c>
      <c r="BN62" s="195">
        <f t="shared" si="1"/>
        <v>61393</v>
      </c>
      <c r="BO62" s="195">
        <f t="shared" ref="BO62:CC62" si="2">ROUND(BO47+BO48,0)</f>
        <v>10060</v>
      </c>
      <c r="BP62" s="195">
        <f t="shared" si="2"/>
        <v>13535</v>
      </c>
      <c r="BQ62" s="195">
        <f t="shared" si="2"/>
        <v>0</v>
      </c>
      <c r="BR62" s="195">
        <f t="shared" si="2"/>
        <v>21648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35411</v>
      </c>
      <c r="BW62" s="195">
        <f t="shared" si="2"/>
        <v>0</v>
      </c>
      <c r="BX62" s="195">
        <f t="shared" si="2"/>
        <v>28099</v>
      </c>
      <c r="BY62" s="195">
        <f t="shared" si="2"/>
        <v>41790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6" t="s">
        <v>221</v>
      </c>
      <c r="CE62" s="195">
        <f t="shared" si="0"/>
        <v>1310482</v>
      </c>
      <c r="CF62" s="249"/>
    </row>
    <row r="63" spans="1:84" ht="12.6" customHeight="1" x14ac:dyDescent="0.25">
      <c r="A63" s="171" t="s">
        <v>236</v>
      </c>
      <c r="B63" s="175"/>
      <c r="C63" s="303"/>
      <c r="D63" s="303"/>
      <c r="E63" s="303">
        <v>149739</v>
      </c>
      <c r="F63" s="304"/>
      <c r="G63" s="303"/>
      <c r="H63" s="303"/>
      <c r="I63" s="304"/>
      <c r="J63" s="304"/>
      <c r="K63" s="304"/>
      <c r="L63" s="304">
        <v>87971</v>
      </c>
      <c r="M63" s="303"/>
      <c r="N63" s="303"/>
      <c r="O63" s="303">
        <v>43479</v>
      </c>
      <c r="P63" s="304">
        <v>166200</v>
      </c>
      <c r="Q63" s="304"/>
      <c r="R63" s="304">
        <v>150831</v>
      </c>
      <c r="S63" s="304"/>
      <c r="T63" s="304"/>
      <c r="U63" s="304"/>
      <c r="V63" s="304"/>
      <c r="W63" s="304">
        <v>5607</v>
      </c>
      <c r="X63" s="304">
        <v>45120</v>
      </c>
      <c r="Y63" s="304">
        <v>175173</v>
      </c>
      <c r="Z63" s="304"/>
      <c r="AA63" s="304"/>
      <c r="AB63" s="304"/>
      <c r="AC63" s="304"/>
      <c r="AD63" s="304"/>
      <c r="AE63" s="304">
        <v>40670</v>
      </c>
      <c r="AF63" s="304"/>
      <c r="AG63" s="304">
        <v>1318586</v>
      </c>
      <c r="AH63" s="304"/>
      <c r="AI63" s="304"/>
      <c r="AJ63" s="304">
        <v>23950</v>
      </c>
      <c r="AK63" s="304"/>
      <c r="AL63" s="304"/>
      <c r="AM63" s="304"/>
      <c r="AN63" s="304"/>
      <c r="AO63" s="304">
        <v>34939</v>
      </c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  <c r="BS63" s="304"/>
      <c r="BT63" s="304"/>
      <c r="BU63" s="304"/>
      <c r="BV63" s="304"/>
      <c r="BW63" s="304"/>
      <c r="BX63" s="304"/>
      <c r="BY63" s="304"/>
      <c r="BZ63" s="304"/>
      <c r="CA63" s="304"/>
      <c r="CB63" s="304"/>
      <c r="CC63" s="185"/>
      <c r="CD63" s="246" t="s">
        <v>221</v>
      </c>
      <c r="CE63" s="195">
        <f t="shared" si="0"/>
        <v>2242265</v>
      </c>
      <c r="CF63" s="249"/>
    </row>
    <row r="64" spans="1:84" ht="12.6" customHeight="1" x14ac:dyDescent="0.25">
      <c r="A64" s="171" t="s">
        <v>237</v>
      </c>
      <c r="B64" s="175"/>
      <c r="C64" s="303"/>
      <c r="D64" s="303"/>
      <c r="E64" s="304">
        <v>21978</v>
      </c>
      <c r="F64" s="304"/>
      <c r="G64" s="303"/>
      <c r="H64" s="303"/>
      <c r="I64" s="304"/>
      <c r="J64" s="304">
        <v>0</v>
      </c>
      <c r="K64" s="304"/>
      <c r="L64" s="304">
        <v>12912</v>
      </c>
      <c r="M64" s="303"/>
      <c r="N64" s="303"/>
      <c r="O64" s="303">
        <v>8252</v>
      </c>
      <c r="P64" s="304">
        <v>459278</v>
      </c>
      <c r="Q64" s="304">
        <v>1990</v>
      </c>
      <c r="R64" s="304">
        <v>11013</v>
      </c>
      <c r="S64" s="304">
        <v>34629</v>
      </c>
      <c r="T64" s="304"/>
      <c r="U64" s="304">
        <v>197926</v>
      </c>
      <c r="V64" s="304"/>
      <c r="W64" s="304">
        <v>329</v>
      </c>
      <c r="X64" s="304">
        <v>2652</v>
      </c>
      <c r="Y64" s="304">
        <v>10293</v>
      </c>
      <c r="Z64" s="304"/>
      <c r="AA64" s="304"/>
      <c r="AB64" s="304">
        <v>323542</v>
      </c>
      <c r="AC64" s="304">
        <v>37205</v>
      </c>
      <c r="AD64" s="304"/>
      <c r="AE64" s="304">
        <v>438</v>
      </c>
      <c r="AF64" s="304"/>
      <c r="AG64" s="304">
        <v>37282</v>
      </c>
      <c r="AH64" s="304"/>
      <c r="AI64" s="304"/>
      <c r="AJ64" s="304">
        <v>9657</v>
      </c>
      <c r="AK64" s="304"/>
      <c r="AL64" s="304"/>
      <c r="AM64" s="304"/>
      <c r="AN64" s="304"/>
      <c r="AO64" s="304">
        <v>5129</v>
      </c>
      <c r="AP64" s="304"/>
      <c r="AQ64" s="304"/>
      <c r="AR64" s="304"/>
      <c r="AS64" s="304"/>
      <c r="AT64" s="304"/>
      <c r="AU64" s="304"/>
      <c r="AV64" s="304">
        <v>0</v>
      </c>
      <c r="AW64" s="304"/>
      <c r="AX64" s="304"/>
      <c r="AY64" s="304">
        <v>48534</v>
      </c>
      <c r="AZ64" s="304"/>
      <c r="BA64" s="304">
        <v>3622</v>
      </c>
      <c r="BB64" s="304">
        <v>150</v>
      </c>
      <c r="BC64" s="304"/>
      <c r="BD64" s="304">
        <v>32153</v>
      </c>
      <c r="BE64" s="304">
        <v>5037</v>
      </c>
      <c r="BF64" s="304">
        <v>10554</v>
      </c>
      <c r="BG64" s="304"/>
      <c r="BH64" s="304">
        <v>22723</v>
      </c>
      <c r="BI64" s="304"/>
      <c r="BJ64" s="304">
        <v>3266</v>
      </c>
      <c r="BK64" s="304">
        <v>3197</v>
      </c>
      <c r="BL64" s="304">
        <v>6918</v>
      </c>
      <c r="BM64" s="304"/>
      <c r="BN64" s="304">
        <v>2835</v>
      </c>
      <c r="BO64" s="304">
        <v>995</v>
      </c>
      <c r="BP64" s="304">
        <v>1276</v>
      </c>
      <c r="BQ64" s="304"/>
      <c r="BR64" s="304">
        <v>1000</v>
      </c>
      <c r="BS64" s="304"/>
      <c r="BT64" s="304"/>
      <c r="BU64" s="304"/>
      <c r="BV64" s="304">
        <v>1704</v>
      </c>
      <c r="BW64" s="304"/>
      <c r="BX64" s="304">
        <v>779</v>
      </c>
      <c r="BY64" s="304">
        <v>1618</v>
      </c>
      <c r="BZ64" s="304"/>
      <c r="CA64" s="304"/>
      <c r="CB64" s="304"/>
      <c r="CC64" s="185"/>
      <c r="CD64" s="246" t="s">
        <v>221</v>
      </c>
      <c r="CE64" s="195">
        <f t="shared" si="0"/>
        <v>1320866</v>
      </c>
      <c r="CF64" s="249"/>
    </row>
    <row r="65" spans="1:84" ht="12.6" customHeight="1" x14ac:dyDescent="0.25">
      <c r="A65" s="171" t="s">
        <v>238</v>
      </c>
      <c r="B65" s="175"/>
      <c r="C65" s="303"/>
      <c r="D65" s="303"/>
      <c r="E65" s="303">
        <v>2271</v>
      </c>
      <c r="F65" s="303"/>
      <c r="G65" s="303"/>
      <c r="H65" s="303"/>
      <c r="I65" s="304"/>
      <c r="J65" s="303"/>
      <c r="K65" s="304"/>
      <c r="L65" s="304">
        <v>1334</v>
      </c>
      <c r="M65" s="303"/>
      <c r="N65" s="303"/>
      <c r="O65" s="303"/>
      <c r="P65" s="304"/>
      <c r="Q65" s="304"/>
      <c r="R65" s="304"/>
      <c r="S65" s="304"/>
      <c r="T65" s="304"/>
      <c r="U65" s="304"/>
      <c r="V65" s="304"/>
      <c r="W65" s="304">
        <v>139</v>
      </c>
      <c r="X65" s="304">
        <v>1114</v>
      </c>
      <c r="Y65" s="304">
        <v>4327</v>
      </c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>
        <v>531</v>
      </c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>
        <v>8353</v>
      </c>
      <c r="BB65" s="304"/>
      <c r="BC65" s="304"/>
      <c r="BD65" s="304"/>
      <c r="BE65" s="304">
        <v>156804</v>
      </c>
      <c r="BF65" s="304"/>
      <c r="BG65" s="304"/>
      <c r="BH65" s="304">
        <v>15357</v>
      </c>
      <c r="BI65" s="304"/>
      <c r="BJ65" s="304"/>
      <c r="BK65" s="304"/>
      <c r="BL65" s="304"/>
      <c r="BM65" s="304"/>
      <c r="BN65" s="304">
        <v>24410</v>
      </c>
      <c r="BO65" s="304"/>
      <c r="BP65" s="304"/>
      <c r="BQ65" s="304"/>
      <c r="BR65" s="304"/>
      <c r="BS65" s="304"/>
      <c r="BT65" s="304"/>
      <c r="BU65" s="304"/>
      <c r="BV65" s="304"/>
      <c r="BW65" s="304"/>
      <c r="BX65" s="304"/>
      <c r="BY65" s="304"/>
      <c r="BZ65" s="304"/>
      <c r="CA65" s="304"/>
      <c r="CB65" s="304"/>
      <c r="CC65" s="185"/>
      <c r="CD65" s="246" t="s">
        <v>221</v>
      </c>
      <c r="CE65" s="195">
        <f t="shared" si="0"/>
        <v>214640</v>
      </c>
      <c r="CF65" s="249"/>
    </row>
    <row r="66" spans="1:84" ht="12.6" customHeight="1" x14ac:dyDescent="0.25">
      <c r="A66" s="171" t="s">
        <v>239</v>
      </c>
      <c r="B66" s="175"/>
      <c r="C66" s="303"/>
      <c r="D66" s="303"/>
      <c r="E66" s="303">
        <v>3473</v>
      </c>
      <c r="F66" s="303"/>
      <c r="G66" s="303"/>
      <c r="H66" s="303"/>
      <c r="I66" s="303"/>
      <c r="J66" s="303"/>
      <c r="K66" s="304"/>
      <c r="L66" s="304">
        <v>2040</v>
      </c>
      <c r="M66" s="303"/>
      <c r="N66" s="303"/>
      <c r="O66" s="304"/>
      <c r="P66" s="304"/>
      <c r="Q66" s="304"/>
      <c r="R66" s="304"/>
      <c r="S66" s="303"/>
      <c r="T66" s="303"/>
      <c r="U66" s="304">
        <v>64753</v>
      </c>
      <c r="V66" s="304"/>
      <c r="W66" s="304">
        <v>95482</v>
      </c>
      <c r="X66" s="304"/>
      <c r="Y66" s="304">
        <v>555</v>
      </c>
      <c r="Z66" s="304"/>
      <c r="AA66" s="304"/>
      <c r="AB66" s="304">
        <v>241897</v>
      </c>
      <c r="AC66" s="304"/>
      <c r="AD66" s="304"/>
      <c r="AE66" s="304"/>
      <c r="AF66" s="304"/>
      <c r="AG66" s="304">
        <v>0</v>
      </c>
      <c r="AH66" s="304"/>
      <c r="AI66" s="304"/>
      <c r="AJ66" s="304"/>
      <c r="AK66" s="304"/>
      <c r="AL66" s="304"/>
      <c r="AM66" s="304"/>
      <c r="AN66" s="304"/>
      <c r="AO66" s="304">
        <v>810</v>
      </c>
      <c r="AP66" s="304"/>
      <c r="AQ66" s="304"/>
      <c r="AR66" s="304"/>
      <c r="AS66" s="304"/>
      <c r="AT66" s="304"/>
      <c r="AU66" s="304"/>
      <c r="AV66" s="304"/>
      <c r="AW66" s="304"/>
      <c r="AX66" s="304"/>
      <c r="AY66" s="304">
        <v>4164</v>
      </c>
      <c r="AZ66" s="304"/>
      <c r="BA66" s="304"/>
      <c r="BB66" s="304"/>
      <c r="BC66" s="304"/>
      <c r="BD66" s="304"/>
      <c r="BE66" s="304">
        <v>2204</v>
      </c>
      <c r="BF66" s="304"/>
      <c r="BG66" s="304"/>
      <c r="BH66" s="304">
        <v>115844</v>
      </c>
      <c r="BI66" s="304"/>
      <c r="BJ66" s="304">
        <v>102351</v>
      </c>
      <c r="BK66" s="304">
        <v>88364</v>
      </c>
      <c r="BL66" s="304"/>
      <c r="BM66" s="304"/>
      <c r="BN66" s="304">
        <v>58741</v>
      </c>
      <c r="BO66" s="304">
        <v>846</v>
      </c>
      <c r="BP66" s="304">
        <v>389</v>
      </c>
      <c r="BQ66" s="304"/>
      <c r="BR66" s="304">
        <v>14489</v>
      </c>
      <c r="BS66" s="304"/>
      <c r="BT66" s="304"/>
      <c r="BU66" s="304"/>
      <c r="BV66" s="304">
        <v>9966</v>
      </c>
      <c r="BW66" s="304"/>
      <c r="BX66" s="304">
        <v>12242</v>
      </c>
      <c r="BY66" s="304">
        <v>21043</v>
      </c>
      <c r="BZ66" s="304"/>
      <c r="CA66" s="304"/>
      <c r="CB66" s="304"/>
      <c r="CC66" s="185"/>
      <c r="CD66" s="246" t="s">
        <v>221</v>
      </c>
      <c r="CE66" s="195">
        <f t="shared" si="0"/>
        <v>839653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31132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1117</v>
      </c>
      <c r="K67" s="195">
        <f t="shared" si="3"/>
        <v>0</v>
      </c>
      <c r="L67" s="195">
        <f t="shared" si="3"/>
        <v>18288</v>
      </c>
      <c r="M67" s="195">
        <f t="shared" si="3"/>
        <v>0</v>
      </c>
      <c r="N67" s="195">
        <f t="shared" si="3"/>
        <v>0</v>
      </c>
      <c r="O67" s="195">
        <f t="shared" si="3"/>
        <v>14152</v>
      </c>
      <c r="P67" s="195">
        <f t="shared" si="3"/>
        <v>24082</v>
      </c>
      <c r="Q67" s="195">
        <f t="shared" si="3"/>
        <v>4851</v>
      </c>
      <c r="R67" s="195">
        <f t="shared" si="3"/>
        <v>2059</v>
      </c>
      <c r="S67" s="195">
        <f t="shared" si="3"/>
        <v>15836</v>
      </c>
      <c r="T67" s="195">
        <f t="shared" si="3"/>
        <v>0</v>
      </c>
      <c r="U67" s="195">
        <f t="shared" si="3"/>
        <v>4712</v>
      </c>
      <c r="V67" s="195">
        <f t="shared" si="3"/>
        <v>0</v>
      </c>
      <c r="W67" s="195">
        <f t="shared" si="3"/>
        <v>471</v>
      </c>
      <c r="X67" s="195">
        <f t="shared" si="3"/>
        <v>3778</v>
      </c>
      <c r="Y67" s="195">
        <f t="shared" si="3"/>
        <v>14676</v>
      </c>
      <c r="Z67" s="195">
        <f t="shared" si="3"/>
        <v>0</v>
      </c>
      <c r="AA67" s="195">
        <f t="shared" si="3"/>
        <v>0</v>
      </c>
      <c r="AB67" s="195">
        <f t="shared" si="3"/>
        <v>11212</v>
      </c>
      <c r="AC67" s="195">
        <f t="shared" si="3"/>
        <v>34735</v>
      </c>
      <c r="AD67" s="195">
        <f t="shared" si="3"/>
        <v>0</v>
      </c>
      <c r="AE67" s="195">
        <f t="shared" si="3"/>
        <v>12503</v>
      </c>
      <c r="AF67" s="195">
        <f t="shared" si="3"/>
        <v>0</v>
      </c>
      <c r="AG67" s="195">
        <f t="shared" si="3"/>
        <v>30050</v>
      </c>
      <c r="AH67" s="195">
        <f t="shared" si="3"/>
        <v>0</v>
      </c>
      <c r="AI67" s="195">
        <f t="shared" si="3"/>
        <v>0</v>
      </c>
      <c r="AJ67" s="195">
        <f t="shared" si="3"/>
        <v>28313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7259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10270</v>
      </c>
      <c r="AZ67" s="195">
        <f>ROUND(AZ51+AZ52,0)</f>
        <v>0</v>
      </c>
      <c r="BA67" s="195">
        <f>ROUND(BA51+BA52,0)</f>
        <v>5479</v>
      </c>
      <c r="BB67" s="195">
        <f t="shared" si="3"/>
        <v>0</v>
      </c>
      <c r="BC67" s="195">
        <f t="shared" si="3"/>
        <v>0</v>
      </c>
      <c r="BD67" s="195">
        <f t="shared" si="3"/>
        <v>968</v>
      </c>
      <c r="BE67" s="195">
        <f t="shared" si="3"/>
        <v>64427</v>
      </c>
      <c r="BF67" s="195">
        <f t="shared" si="3"/>
        <v>8062</v>
      </c>
      <c r="BG67" s="195">
        <f t="shared" si="3"/>
        <v>0</v>
      </c>
      <c r="BH67" s="195">
        <f t="shared" si="3"/>
        <v>10741</v>
      </c>
      <c r="BI67" s="195">
        <f t="shared" si="3"/>
        <v>0</v>
      </c>
      <c r="BJ67" s="195">
        <f t="shared" si="3"/>
        <v>6457</v>
      </c>
      <c r="BK67" s="195">
        <f t="shared" si="3"/>
        <v>12625</v>
      </c>
      <c r="BL67" s="195">
        <f t="shared" si="3"/>
        <v>12276</v>
      </c>
      <c r="BM67" s="195">
        <f t="shared" si="3"/>
        <v>0</v>
      </c>
      <c r="BN67" s="195">
        <f t="shared" si="3"/>
        <v>27135</v>
      </c>
      <c r="BO67" s="195">
        <f t="shared" si="3"/>
        <v>0</v>
      </c>
      <c r="BP67" s="195">
        <f t="shared" si="3"/>
        <v>4171</v>
      </c>
      <c r="BQ67" s="195">
        <f t="shared" ref="BQ67:CC67" si="4">ROUND(BQ51+BQ52,0)</f>
        <v>0</v>
      </c>
      <c r="BR67" s="195">
        <f t="shared" si="4"/>
        <v>10322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11098</v>
      </c>
      <c r="BW67" s="195">
        <f t="shared" si="4"/>
        <v>0</v>
      </c>
      <c r="BX67" s="195">
        <f t="shared" si="4"/>
        <v>16150</v>
      </c>
      <c r="BY67" s="195">
        <f t="shared" si="4"/>
        <v>5977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6" t="s">
        <v>221</v>
      </c>
      <c r="CE67" s="195">
        <f t="shared" si="0"/>
        <v>465384</v>
      </c>
      <c r="CF67" s="249"/>
    </row>
    <row r="68" spans="1:84" ht="12.6" customHeight="1" x14ac:dyDescent="0.25">
      <c r="A68" s="171" t="s">
        <v>240</v>
      </c>
      <c r="B68" s="175"/>
      <c r="C68" s="305"/>
      <c r="D68" s="305"/>
      <c r="E68" s="305">
        <v>29708</v>
      </c>
      <c r="F68" s="305"/>
      <c r="G68" s="305"/>
      <c r="H68" s="305"/>
      <c r="I68" s="305"/>
      <c r="J68" s="305">
        <v>0</v>
      </c>
      <c r="K68" s="306"/>
      <c r="L68" s="306">
        <v>17453</v>
      </c>
      <c r="M68" s="305"/>
      <c r="N68" s="305"/>
      <c r="O68" s="305"/>
      <c r="P68" s="306">
        <v>40646</v>
      </c>
      <c r="Q68" s="306"/>
      <c r="R68" s="306"/>
      <c r="S68" s="306">
        <v>730</v>
      </c>
      <c r="T68" s="306"/>
      <c r="U68" s="306">
        <v>14201</v>
      </c>
      <c r="V68" s="306"/>
      <c r="W68" s="306"/>
      <c r="X68" s="306"/>
      <c r="Y68" s="306"/>
      <c r="Z68" s="306"/>
      <c r="AA68" s="306"/>
      <c r="AB68" s="306">
        <v>52206</v>
      </c>
      <c r="AC68" s="306">
        <v>2498</v>
      </c>
      <c r="AD68" s="306"/>
      <c r="AE68" s="306"/>
      <c r="AF68" s="306"/>
      <c r="AG68" s="306"/>
      <c r="AH68" s="306"/>
      <c r="AI68" s="306"/>
      <c r="AJ68" s="306">
        <v>1649</v>
      </c>
      <c r="AK68" s="306"/>
      <c r="AL68" s="306"/>
      <c r="AM68" s="306"/>
      <c r="AN68" s="306"/>
      <c r="AO68" s="306">
        <v>6932</v>
      </c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>
        <v>1415</v>
      </c>
      <c r="BF68" s="306"/>
      <c r="BG68" s="306"/>
      <c r="BH68" s="306">
        <v>0</v>
      </c>
      <c r="BI68" s="306"/>
      <c r="BJ68" s="306"/>
      <c r="BK68" s="306">
        <v>6483</v>
      </c>
      <c r="BL68" s="306">
        <v>2999</v>
      </c>
      <c r="BM68" s="306"/>
      <c r="BN68" s="306">
        <v>9040</v>
      </c>
      <c r="BO68" s="306"/>
      <c r="BP68" s="306"/>
      <c r="BQ68" s="306"/>
      <c r="BR68" s="306"/>
      <c r="BS68" s="306"/>
      <c r="BT68" s="306"/>
      <c r="BU68" s="306"/>
      <c r="BV68" s="306">
        <v>2043</v>
      </c>
      <c r="BW68" s="306"/>
      <c r="BX68" s="306"/>
      <c r="BY68" s="306"/>
      <c r="BZ68" s="306"/>
      <c r="CA68" s="306"/>
      <c r="CB68" s="306"/>
      <c r="CC68" s="306"/>
      <c r="CD68" s="309" t="s">
        <v>221</v>
      </c>
      <c r="CE68" s="195">
        <f t="shared" si="0"/>
        <v>188003</v>
      </c>
      <c r="CF68" s="249"/>
    </row>
    <row r="69" spans="1:84" ht="12.6" customHeight="1" x14ac:dyDescent="0.25">
      <c r="A69" s="171" t="s">
        <v>241</v>
      </c>
      <c r="B69" s="175"/>
      <c r="C69" s="305"/>
      <c r="D69" s="305"/>
      <c r="E69" s="306">
        <v>15347</v>
      </c>
      <c r="F69" s="306"/>
      <c r="G69" s="305"/>
      <c r="H69" s="305"/>
      <c r="I69" s="306"/>
      <c r="J69" s="306"/>
      <c r="K69" s="306"/>
      <c r="L69" s="306">
        <v>9016</v>
      </c>
      <c r="M69" s="305"/>
      <c r="N69" s="305"/>
      <c r="O69" s="305"/>
      <c r="P69" s="306">
        <v>3008</v>
      </c>
      <c r="Q69" s="306"/>
      <c r="R69" s="308">
        <v>19487</v>
      </c>
      <c r="S69" s="306"/>
      <c r="T69" s="305"/>
      <c r="U69" s="306">
        <v>24051</v>
      </c>
      <c r="V69" s="306"/>
      <c r="W69" s="305"/>
      <c r="X69" s="306">
        <v>79119</v>
      </c>
      <c r="Y69" s="306">
        <v>108994</v>
      </c>
      <c r="Z69" s="306"/>
      <c r="AA69" s="306"/>
      <c r="AB69" s="306">
        <v>942</v>
      </c>
      <c r="AC69" s="306">
        <v>6006</v>
      </c>
      <c r="AD69" s="306"/>
      <c r="AE69" s="306">
        <v>67</v>
      </c>
      <c r="AF69" s="306"/>
      <c r="AG69" s="306">
        <v>13022</v>
      </c>
      <c r="AH69" s="306"/>
      <c r="AI69" s="306"/>
      <c r="AJ69" s="306">
        <v>3105</v>
      </c>
      <c r="AK69" s="306"/>
      <c r="AL69" s="306"/>
      <c r="AM69" s="306"/>
      <c r="AN69" s="306"/>
      <c r="AO69" s="305">
        <v>3581</v>
      </c>
      <c r="AP69" s="306"/>
      <c r="AQ69" s="305"/>
      <c r="AR69" s="305"/>
      <c r="AS69" s="305"/>
      <c r="AT69" s="305"/>
      <c r="AU69" s="306"/>
      <c r="AV69" s="306"/>
      <c r="AW69" s="306"/>
      <c r="AX69" s="306"/>
      <c r="AY69" s="306">
        <v>6281</v>
      </c>
      <c r="AZ69" s="306"/>
      <c r="BA69" s="306">
        <v>146</v>
      </c>
      <c r="BB69" s="306"/>
      <c r="BC69" s="306"/>
      <c r="BD69" s="306">
        <v>17259</v>
      </c>
      <c r="BE69" s="306">
        <v>46467</v>
      </c>
      <c r="BF69" s="306">
        <v>231</v>
      </c>
      <c r="BG69" s="306"/>
      <c r="BH69" s="308">
        <v>161681</v>
      </c>
      <c r="BI69" s="306"/>
      <c r="BJ69" s="306">
        <v>26404</v>
      </c>
      <c r="BK69" s="306">
        <v>1658</v>
      </c>
      <c r="BL69" s="306">
        <v>528</v>
      </c>
      <c r="BM69" s="306"/>
      <c r="BN69" s="306">
        <v>105302</v>
      </c>
      <c r="BO69" s="306">
        <v>39</v>
      </c>
      <c r="BP69" s="306">
        <v>26903</v>
      </c>
      <c r="BQ69" s="306"/>
      <c r="BR69" s="306">
        <v>2165</v>
      </c>
      <c r="BS69" s="306"/>
      <c r="BT69" s="306"/>
      <c r="BU69" s="306"/>
      <c r="BV69" s="306">
        <v>19238</v>
      </c>
      <c r="BW69" s="306"/>
      <c r="BX69" s="306">
        <v>18641</v>
      </c>
      <c r="BY69" s="306">
        <v>1360</v>
      </c>
      <c r="BZ69" s="306"/>
      <c r="CA69" s="306"/>
      <c r="CB69" s="306"/>
      <c r="CC69" s="306"/>
      <c r="CD69" s="307">
        <v>270980</v>
      </c>
      <c r="CE69" s="195">
        <f t="shared" si="0"/>
        <v>991028</v>
      </c>
      <c r="CF69" s="249"/>
    </row>
    <row r="70" spans="1:84" ht="12.6" customHeight="1" x14ac:dyDescent="0.25">
      <c r="A70" s="171" t="s">
        <v>242</v>
      </c>
      <c r="B70" s="175"/>
      <c r="C70" s="305"/>
      <c r="D70" s="305"/>
      <c r="E70" s="305"/>
      <c r="F70" s="306"/>
      <c r="G70" s="305"/>
      <c r="H70" s="305"/>
      <c r="I70" s="305"/>
      <c r="J70" s="306"/>
      <c r="K70" s="306"/>
      <c r="L70" s="306"/>
      <c r="M70" s="305"/>
      <c r="N70" s="305"/>
      <c r="O70" s="305"/>
      <c r="P70" s="305"/>
      <c r="Q70" s="305"/>
      <c r="R70" s="305"/>
      <c r="S70" s="305"/>
      <c r="T70" s="305"/>
      <c r="U70" s="306"/>
      <c r="V70" s="305"/>
      <c r="W70" s="305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6"/>
      <c r="BH70" s="306"/>
      <c r="BI70" s="306"/>
      <c r="BJ70" s="306"/>
      <c r="BK70" s="306"/>
      <c r="BL70" s="306"/>
      <c r="BM70" s="306"/>
      <c r="BN70" s="306"/>
      <c r="BO70" s="306"/>
      <c r="BP70" s="306"/>
      <c r="BQ70" s="306"/>
      <c r="BR70" s="306"/>
      <c r="BS70" s="306"/>
      <c r="BT70" s="306"/>
      <c r="BU70" s="306"/>
      <c r="BV70" s="306"/>
      <c r="BW70" s="306"/>
      <c r="BX70" s="306"/>
      <c r="BY70" s="306"/>
      <c r="BZ70" s="306"/>
      <c r="CA70" s="306"/>
      <c r="CB70" s="306"/>
      <c r="CC70" s="306"/>
      <c r="CD70" s="307">
        <v>123073</v>
      </c>
      <c r="CE70" s="195">
        <f t="shared" si="0"/>
        <v>123073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1132170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1744</v>
      </c>
      <c r="K71" s="195">
        <f t="shared" si="5"/>
        <v>0</v>
      </c>
      <c r="L71" s="195">
        <f t="shared" si="5"/>
        <v>665146</v>
      </c>
      <c r="M71" s="195">
        <f t="shared" si="5"/>
        <v>0</v>
      </c>
      <c r="N71" s="195">
        <f t="shared" si="5"/>
        <v>0</v>
      </c>
      <c r="O71" s="195">
        <f t="shared" si="5"/>
        <v>130689</v>
      </c>
      <c r="P71" s="195">
        <f t="shared" si="5"/>
        <v>1082015</v>
      </c>
      <c r="Q71" s="195">
        <f t="shared" si="5"/>
        <v>129723</v>
      </c>
      <c r="R71" s="195">
        <f t="shared" si="5"/>
        <v>537362</v>
      </c>
      <c r="S71" s="195">
        <f t="shared" si="5"/>
        <v>114924</v>
      </c>
      <c r="T71" s="195">
        <f t="shared" si="5"/>
        <v>0</v>
      </c>
      <c r="U71" s="195">
        <f t="shared" si="5"/>
        <v>734944</v>
      </c>
      <c r="V71" s="195">
        <f t="shared" si="5"/>
        <v>0</v>
      </c>
      <c r="W71" s="195">
        <f t="shared" si="5"/>
        <v>112796</v>
      </c>
      <c r="X71" s="195">
        <f t="shared" si="5"/>
        <v>218431</v>
      </c>
      <c r="Y71" s="195">
        <f t="shared" si="5"/>
        <v>650419</v>
      </c>
      <c r="Z71" s="195">
        <f t="shared" si="5"/>
        <v>0</v>
      </c>
      <c r="AA71" s="195">
        <f t="shared" si="5"/>
        <v>0</v>
      </c>
      <c r="AB71" s="195">
        <f t="shared" si="5"/>
        <v>689444</v>
      </c>
      <c r="AC71" s="195">
        <f t="shared" si="5"/>
        <v>91815</v>
      </c>
      <c r="AD71" s="195">
        <f t="shared" si="5"/>
        <v>0</v>
      </c>
      <c r="AE71" s="195">
        <f t="shared" si="5"/>
        <v>53678</v>
      </c>
      <c r="AF71" s="195">
        <f t="shared" si="5"/>
        <v>0</v>
      </c>
      <c r="AG71" s="195">
        <f t="shared" si="5"/>
        <v>1718056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1503993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264170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189415</v>
      </c>
      <c r="AZ71" s="195">
        <f t="shared" si="6"/>
        <v>0</v>
      </c>
      <c r="BA71" s="195">
        <f t="shared" si="6"/>
        <v>70647</v>
      </c>
      <c r="BB71" s="195">
        <f t="shared" si="6"/>
        <v>150</v>
      </c>
      <c r="BC71" s="195">
        <f t="shared" si="6"/>
        <v>0</v>
      </c>
      <c r="BD71" s="195">
        <f t="shared" si="6"/>
        <v>104237</v>
      </c>
      <c r="BE71" s="195">
        <f t="shared" si="6"/>
        <v>462209</v>
      </c>
      <c r="BF71" s="195">
        <f t="shared" si="6"/>
        <v>147416</v>
      </c>
      <c r="BG71" s="195">
        <f t="shared" si="6"/>
        <v>0</v>
      </c>
      <c r="BH71" s="195">
        <f t="shared" si="6"/>
        <v>634316</v>
      </c>
      <c r="BI71" s="195">
        <f t="shared" si="6"/>
        <v>0</v>
      </c>
      <c r="BJ71" s="195">
        <f t="shared" si="6"/>
        <v>467337</v>
      </c>
      <c r="BK71" s="195">
        <f t="shared" si="6"/>
        <v>343948</v>
      </c>
      <c r="BL71" s="195">
        <f t="shared" si="6"/>
        <v>228433</v>
      </c>
      <c r="BM71" s="195">
        <f t="shared" si="6"/>
        <v>0</v>
      </c>
      <c r="BN71" s="195">
        <f t="shared" si="6"/>
        <v>613110</v>
      </c>
      <c r="BO71" s="195">
        <f t="shared" si="6"/>
        <v>65073</v>
      </c>
      <c r="BP71" s="195">
        <f t="shared" ref="BP71:CC71" si="7">SUM(BP61:BP69)-BP70</f>
        <v>117763</v>
      </c>
      <c r="BQ71" s="195">
        <f t="shared" si="7"/>
        <v>0</v>
      </c>
      <c r="BR71" s="195">
        <f t="shared" si="7"/>
        <v>163959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266490</v>
      </c>
      <c r="BW71" s="195">
        <f t="shared" si="7"/>
        <v>0</v>
      </c>
      <c r="BX71" s="195">
        <f t="shared" si="7"/>
        <v>224320</v>
      </c>
      <c r="BY71" s="195">
        <f t="shared" si="7"/>
        <v>292506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2">
        <f>CD69-CD70</f>
        <v>147907</v>
      </c>
      <c r="CE71" s="195">
        <f>SUM(CE61:CE69)-CE70</f>
        <v>14370755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>
        <v>185969</v>
      </c>
      <c r="CF72" s="249"/>
    </row>
    <row r="73" spans="1:84" ht="12.6" customHeight="1" x14ac:dyDescent="0.25">
      <c r="A73" s="171" t="s">
        <v>245</v>
      </c>
      <c r="B73" s="175"/>
      <c r="C73" s="310"/>
      <c r="D73" s="310"/>
      <c r="E73" s="311">
        <v>1825104</v>
      </c>
      <c r="F73" s="311"/>
      <c r="G73" s="310"/>
      <c r="H73" s="310"/>
      <c r="I73" s="311"/>
      <c r="J73" s="311">
        <v>123970</v>
      </c>
      <c r="K73" s="311"/>
      <c r="L73" s="311">
        <v>612927</v>
      </c>
      <c r="M73" s="310"/>
      <c r="N73" s="310"/>
      <c r="O73" s="310">
        <v>201882</v>
      </c>
      <c r="P73" s="311">
        <v>547363</v>
      </c>
      <c r="Q73" s="311"/>
      <c r="R73" s="311">
        <v>529733</v>
      </c>
      <c r="S73" s="311">
        <v>1302724</v>
      </c>
      <c r="T73" s="311"/>
      <c r="U73" s="311">
        <v>416627</v>
      </c>
      <c r="V73" s="311"/>
      <c r="W73" s="311">
        <v>12059</v>
      </c>
      <c r="X73" s="311">
        <v>52100</v>
      </c>
      <c r="Y73" s="311">
        <v>109462</v>
      </c>
      <c r="Z73" s="311"/>
      <c r="AA73" s="311"/>
      <c r="AB73" s="311">
        <v>539668</v>
      </c>
      <c r="AC73" s="311">
        <v>13649</v>
      </c>
      <c r="AD73" s="311"/>
      <c r="AE73" s="311">
        <v>147574</v>
      </c>
      <c r="AF73" s="311"/>
      <c r="AG73" s="311">
        <v>119945</v>
      </c>
      <c r="AH73" s="311"/>
      <c r="AI73" s="311"/>
      <c r="AJ73" s="311">
        <v>204602</v>
      </c>
      <c r="AK73" s="311"/>
      <c r="AL73" s="311"/>
      <c r="AM73" s="311"/>
      <c r="AN73" s="311"/>
      <c r="AO73" s="311">
        <v>4141</v>
      </c>
      <c r="AP73" s="311"/>
      <c r="AQ73" s="185"/>
      <c r="AR73" s="185"/>
      <c r="AS73" s="185"/>
      <c r="AT73" s="185"/>
      <c r="AU73" s="185"/>
      <c r="AV73" s="185"/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6763530</v>
      </c>
      <c r="CF73" s="249"/>
    </row>
    <row r="74" spans="1:84" ht="12.6" customHeight="1" x14ac:dyDescent="0.25">
      <c r="A74" s="171" t="s">
        <v>246</v>
      </c>
      <c r="B74" s="175"/>
      <c r="C74" s="310"/>
      <c r="D74" s="310"/>
      <c r="E74" s="311"/>
      <c r="F74" s="311"/>
      <c r="G74" s="310"/>
      <c r="H74" s="310"/>
      <c r="I74" s="310"/>
      <c r="J74" s="311"/>
      <c r="K74" s="311"/>
      <c r="L74" s="311"/>
      <c r="M74" s="310"/>
      <c r="N74" s="310"/>
      <c r="O74" s="310">
        <v>63711</v>
      </c>
      <c r="P74" s="311">
        <v>789493</v>
      </c>
      <c r="Q74" s="311">
        <v>110875</v>
      </c>
      <c r="R74" s="311">
        <v>638194</v>
      </c>
      <c r="S74" s="311">
        <v>839803</v>
      </c>
      <c r="T74" s="311"/>
      <c r="U74" s="311">
        <v>2589479</v>
      </c>
      <c r="V74" s="311"/>
      <c r="W74" s="311">
        <v>593048</v>
      </c>
      <c r="X74" s="311">
        <v>1704356</v>
      </c>
      <c r="Y74" s="311">
        <v>2373801</v>
      </c>
      <c r="Z74" s="311"/>
      <c r="AA74" s="311"/>
      <c r="AB74" s="311">
        <v>966415</v>
      </c>
      <c r="AC74" s="311">
        <v>199512</v>
      </c>
      <c r="AD74" s="311"/>
      <c r="AE74" s="311">
        <v>12559</v>
      </c>
      <c r="AF74" s="311"/>
      <c r="AG74" s="311">
        <v>5211180</v>
      </c>
      <c r="AH74" s="311"/>
      <c r="AI74" s="311"/>
      <c r="AJ74" s="311">
        <v>827319</v>
      </c>
      <c r="AK74" s="311"/>
      <c r="AL74" s="311"/>
      <c r="AM74" s="311"/>
      <c r="AN74" s="311"/>
      <c r="AO74" s="311">
        <v>474867</v>
      </c>
      <c r="AP74" s="311"/>
      <c r="AQ74" s="185"/>
      <c r="AR74" s="185"/>
      <c r="AS74" s="185"/>
      <c r="AT74" s="185"/>
      <c r="AU74" s="185"/>
      <c r="AV74" s="185"/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17394612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1825104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123970</v>
      </c>
      <c r="K75" s="195">
        <f t="shared" si="9"/>
        <v>0</v>
      </c>
      <c r="L75" s="195">
        <f t="shared" si="9"/>
        <v>612927</v>
      </c>
      <c r="M75" s="195">
        <f t="shared" si="9"/>
        <v>0</v>
      </c>
      <c r="N75" s="195">
        <f t="shared" si="9"/>
        <v>0</v>
      </c>
      <c r="O75" s="195">
        <f t="shared" si="9"/>
        <v>265593</v>
      </c>
      <c r="P75" s="195">
        <f t="shared" si="9"/>
        <v>1336856</v>
      </c>
      <c r="Q75" s="195">
        <f t="shared" si="9"/>
        <v>110875</v>
      </c>
      <c r="R75" s="195">
        <f t="shared" si="9"/>
        <v>1167927</v>
      </c>
      <c r="S75" s="195">
        <f t="shared" si="9"/>
        <v>2142527</v>
      </c>
      <c r="T75" s="195">
        <f t="shared" si="9"/>
        <v>0</v>
      </c>
      <c r="U75" s="195">
        <f t="shared" si="9"/>
        <v>3006106</v>
      </c>
      <c r="V75" s="195">
        <f t="shared" si="9"/>
        <v>0</v>
      </c>
      <c r="W75" s="195">
        <f t="shared" si="9"/>
        <v>605107</v>
      </c>
      <c r="X75" s="195">
        <f t="shared" si="9"/>
        <v>1756456</v>
      </c>
      <c r="Y75" s="195">
        <f t="shared" si="9"/>
        <v>2483263</v>
      </c>
      <c r="Z75" s="195">
        <f t="shared" si="9"/>
        <v>0</v>
      </c>
      <c r="AA75" s="195">
        <f t="shared" si="9"/>
        <v>0</v>
      </c>
      <c r="AB75" s="195">
        <f t="shared" si="9"/>
        <v>1506083</v>
      </c>
      <c r="AC75" s="195">
        <f t="shared" si="9"/>
        <v>213161</v>
      </c>
      <c r="AD75" s="195">
        <f t="shared" si="9"/>
        <v>0</v>
      </c>
      <c r="AE75" s="195">
        <f t="shared" si="9"/>
        <v>160133</v>
      </c>
      <c r="AF75" s="195">
        <f t="shared" si="9"/>
        <v>0</v>
      </c>
      <c r="AG75" s="195">
        <f t="shared" si="9"/>
        <v>5331125</v>
      </c>
      <c r="AH75" s="195">
        <f t="shared" si="9"/>
        <v>0</v>
      </c>
      <c r="AI75" s="195">
        <f t="shared" si="9"/>
        <v>0</v>
      </c>
      <c r="AJ75" s="195">
        <f t="shared" si="9"/>
        <v>1031921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479008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24158142</v>
      </c>
      <c r="CF75" s="249"/>
    </row>
    <row r="76" spans="1:84" ht="12.6" customHeight="1" x14ac:dyDescent="0.25">
      <c r="A76" s="171" t="s">
        <v>248</v>
      </c>
      <c r="B76" s="175"/>
      <c r="C76" s="312"/>
      <c r="D76" s="312"/>
      <c r="E76" s="313">
        <v>3568</v>
      </c>
      <c r="F76" s="313"/>
      <c r="G76" s="312"/>
      <c r="H76" s="312"/>
      <c r="I76" s="313"/>
      <c r="J76" s="313">
        <v>128</v>
      </c>
      <c r="K76" s="313"/>
      <c r="L76" s="313">
        <v>2096</v>
      </c>
      <c r="M76" s="313"/>
      <c r="N76" s="313"/>
      <c r="O76" s="313">
        <v>1622</v>
      </c>
      <c r="P76" s="313">
        <v>2760</v>
      </c>
      <c r="Q76" s="313">
        <v>556</v>
      </c>
      <c r="R76" s="313">
        <v>236</v>
      </c>
      <c r="S76" s="313">
        <v>1815</v>
      </c>
      <c r="T76" s="313"/>
      <c r="U76" s="313">
        <v>540</v>
      </c>
      <c r="V76" s="313"/>
      <c r="W76" s="313">
        <v>54</v>
      </c>
      <c r="X76" s="313">
        <v>433</v>
      </c>
      <c r="Y76" s="313">
        <v>1682</v>
      </c>
      <c r="Z76" s="313"/>
      <c r="AA76" s="313"/>
      <c r="AB76" s="313">
        <v>1285</v>
      </c>
      <c r="AC76" s="313">
        <v>3981</v>
      </c>
      <c r="AD76" s="313"/>
      <c r="AE76" s="313">
        <v>1433</v>
      </c>
      <c r="AF76" s="313"/>
      <c r="AG76" s="313">
        <v>3444</v>
      </c>
      <c r="AH76" s="313"/>
      <c r="AI76" s="313"/>
      <c r="AJ76" s="313">
        <v>3245</v>
      </c>
      <c r="AK76" s="313"/>
      <c r="AL76" s="313"/>
      <c r="AM76" s="313"/>
      <c r="AN76" s="313"/>
      <c r="AO76" s="313">
        <v>832</v>
      </c>
      <c r="AP76" s="313"/>
      <c r="AQ76" s="313"/>
      <c r="AR76" s="313"/>
      <c r="AS76" s="313"/>
      <c r="AT76" s="313"/>
      <c r="AU76" s="313"/>
      <c r="AV76" s="313"/>
      <c r="AW76" s="313"/>
      <c r="AX76" s="313"/>
      <c r="AY76" s="313">
        <v>1177</v>
      </c>
      <c r="AZ76" s="313"/>
      <c r="BA76" s="313">
        <v>628</v>
      </c>
      <c r="BB76" s="313"/>
      <c r="BC76" s="313"/>
      <c r="BD76" s="313">
        <v>111</v>
      </c>
      <c r="BE76" s="313">
        <v>7384</v>
      </c>
      <c r="BF76" s="313">
        <v>924</v>
      </c>
      <c r="BG76" s="313"/>
      <c r="BH76" s="313">
        <v>1231</v>
      </c>
      <c r="BI76" s="313"/>
      <c r="BJ76" s="313">
        <v>740</v>
      </c>
      <c r="BK76" s="313">
        <v>1447</v>
      </c>
      <c r="BL76" s="313">
        <v>1407</v>
      </c>
      <c r="BM76" s="313"/>
      <c r="BN76" s="313">
        <v>3110</v>
      </c>
      <c r="BO76" s="313"/>
      <c r="BP76" s="313">
        <v>478</v>
      </c>
      <c r="BQ76" s="313"/>
      <c r="BR76" s="313">
        <v>1183</v>
      </c>
      <c r="BS76" s="313"/>
      <c r="BT76" s="313"/>
      <c r="BU76" s="313"/>
      <c r="BV76" s="313">
        <v>1272</v>
      </c>
      <c r="BW76" s="313"/>
      <c r="BX76" s="313">
        <v>1851</v>
      </c>
      <c r="BY76" s="313">
        <v>685</v>
      </c>
      <c r="BZ76" s="313"/>
      <c r="CA76" s="313"/>
      <c r="CB76" s="313"/>
      <c r="CC76" s="185"/>
      <c r="CD76" s="246" t="s">
        <v>221</v>
      </c>
      <c r="CE76" s="195">
        <f t="shared" si="8"/>
        <v>53338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312"/>
      <c r="D77" s="312"/>
      <c r="E77" s="312">
        <v>2322</v>
      </c>
      <c r="F77" s="312"/>
      <c r="G77" s="312"/>
      <c r="H77" s="312"/>
      <c r="I77" s="312"/>
      <c r="J77" s="312"/>
      <c r="K77" s="312"/>
      <c r="L77" s="312">
        <v>1364</v>
      </c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>
        <v>542</v>
      </c>
      <c r="AP77" s="312"/>
      <c r="AQ77" s="312"/>
      <c r="AR77" s="312"/>
      <c r="AS77" s="312"/>
      <c r="AT77" s="312"/>
      <c r="AU77" s="312"/>
      <c r="AV77" s="312"/>
      <c r="AW77" s="312"/>
      <c r="AX77" s="316" t="s">
        <v>221</v>
      </c>
      <c r="AY77" s="316" t="s">
        <v>221</v>
      </c>
      <c r="AZ77" s="312">
        <v>1292</v>
      </c>
      <c r="BA77" s="312"/>
      <c r="BB77" s="312"/>
      <c r="BC77" s="312"/>
      <c r="BD77" s="316" t="s">
        <v>221</v>
      </c>
      <c r="BE77" s="316" t="s">
        <v>221</v>
      </c>
      <c r="BF77" s="312"/>
      <c r="BG77" s="316" t="s">
        <v>221</v>
      </c>
      <c r="BH77" s="312"/>
      <c r="BI77" s="312"/>
      <c r="BJ77" s="316" t="s">
        <v>221</v>
      </c>
      <c r="BK77" s="312"/>
      <c r="BL77" s="312"/>
      <c r="BM77" s="312"/>
      <c r="BN77" s="316" t="s">
        <v>221</v>
      </c>
      <c r="BO77" s="316" t="s">
        <v>221</v>
      </c>
      <c r="BP77" s="316" t="s">
        <v>221</v>
      </c>
      <c r="BQ77" s="316" t="s">
        <v>221</v>
      </c>
      <c r="BR77" s="312"/>
      <c r="BS77" s="312"/>
      <c r="BT77" s="312"/>
      <c r="BU77" s="312"/>
      <c r="BV77" s="312"/>
      <c r="BW77" s="312"/>
      <c r="BX77" s="312"/>
      <c r="BY77" s="312"/>
      <c r="BZ77" s="312"/>
      <c r="CA77" s="312"/>
      <c r="CB77" s="312"/>
      <c r="CC77" s="246" t="s">
        <v>221</v>
      </c>
      <c r="CD77" s="246" t="s">
        <v>221</v>
      </c>
      <c r="CE77" s="195">
        <f>SUM(C77:CD77)</f>
        <v>5520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312"/>
      <c r="D78" s="312"/>
      <c r="E78" s="312">
        <v>979</v>
      </c>
      <c r="F78" s="312"/>
      <c r="G78" s="312"/>
      <c r="H78" s="312"/>
      <c r="I78" s="312"/>
      <c r="J78" s="312">
        <v>35</v>
      </c>
      <c r="K78" s="312"/>
      <c r="L78" s="312">
        <v>575</v>
      </c>
      <c r="M78" s="312"/>
      <c r="N78" s="312"/>
      <c r="O78" s="312">
        <v>155</v>
      </c>
      <c r="P78" s="312">
        <v>171</v>
      </c>
      <c r="Q78" s="312">
        <v>62</v>
      </c>
      <c r="R78" s="312"/>
      <c r="S78" s="312">
        <v>219</v>
      </c>
      <c r="T78" s="312"/>
      <c r="U78" s="312">
        <v>257</v>
      </c>
      <c r="V78" s="312"/>
      <c r="W78" s="312">
        <v>10</v>
      </c>
      <c r="X78" s="312">
        <v>80</v>
      </c>
      <c r="Y78" s="312">
        <v>313</v>
      </c>
      <c r="Z78" s="312"/>
      <c r="AA78" s="312"/>
      <c r="AB78" s="312">
        <v>85</v>
      </c>
      <c r="AC78" s="312">
        <v>75</v>
      </c>
      <c r="AD78" s="312"/>
      <c r="AE78" s="312">
        <v>29</v>
      </c>
      <c r="AF78" s="312"/>
      <c r="AG78" s="312">
        <v>1143</v>
      </c>
      <c r="AH78" s="312"/>
      <c r="AI78" s="312"/>
      <c r="AJ78" s="312">
        <v>274</v>
      </c>
      <c r="AK78" s="312"/>
      <c r="AL78" s="312"/>
      <c r="AM78" s="312"/>
      <c r="AN78" s="312"/>
      <c r="AO78" s="312">
        <v>229</v>
      </c>
      <c r="AP78" s="312"/>
      <c r="AQ78" s="312"/>
      <c r="AR78" s="312"/>
      <c r="AS78" s="312"/>
      <c r="AT78" s="312"/>
      <c r="AU78" s="312"/>
      <c r="AV78" s="312"/>
      <c r="AW78" s="312"/>
      <c r="AX78" s="316" t="s">
        <v>221</v>
      </c>
      <c r="AY78" s="316" t="s">
        <v>221</v>
      </c>
      <c r="AZ78" s="316" t="s">
        <v>221</v>
      </c>
      <c r="BA78" s="312"/>
      <c r="BB78" s="312"/>
      <c r="BC78" s="312"/>
      <c r="BD78" s="316" t="s">
        <v>221</v>
      </c>
      <c r="BE78" s="316" t="s">
        <v>221</v>
      </c>
      <c r="BF78" s="316" t="s">
        <v>221</v>
      </c>
      <c r="BG78" s="316" t="s">
        <v>221</v>
      </c>
      <c r="BH78" s="312">
        <v>1</v>
      </c>
      <c r="BI78" s="312"/>
      <c r="BJ78" s="316" t="s">
        <v>221</v>
      </c>
      <c r="BK78" s="312">
        <v>53</v>
      </c>
      <c r="BL78" s="312">
        <v>161</v>
      </c>
      <c r="BM78" s="312"/>
      <c r="BN78" s="316" t="s">
        <v>221</v>
      </c>
      <c r="BO78" s="316" t="s">
        <v>221</v>
      </c>
      <c r="BP78" s="316" t="s">
        <v>221</v>
      </c>
      <c r="BQ78" s="316" t="s">
        <v>221</v>
      </c>
      <c r="BR78" s="316" t="s">
        <v>221</v>
      </c>
      <c r="BS78" s="312"/>
      <c r="BT78" s="312"/>
      <c r="BU78" s="312"/>
      <c r="BV78" s="312"/>
      <c r="BW78" s="312"/>
      <c r="BX78" s="312">
        <v>56</v>
      </c>
      <c r="BY78" s="312">
        <v>27</v>
      </c>
      <c r="BZ78" s="312"/>
      <c r="CA78" s="312"/>
      <c r="CB78" s="312"/>
      <c r="CC78" s="246" t="s">
        <v>221</v>
      </c>
      <c r="CD78" s="246" t="s">
        <v>221</v>
      </c>
      <c r="CE78" s="195">
        <f t="shared" si="8"/>
        <v>4989</v>
      </c>
      <c r="CF78" s="195"/>
    </row>
    <row r="79" spans="1:84" ht="12.6" customHeight="1" x14ac:dyDescent="0.25">
      <c r="A79" s="171" t="s">
        <v>251</v>
      </c>
      <c r="B79" s="175"/>
      <c r="C79" s="315"/>
      <c r="D79" s="315"/>
      <c r="E79" s="312">
        <v>8289</v>
      </c>
      <c r="F79" s="312"/>
      <c r="G79" s="312"/>
      <c r="H79" s="312"/>
      <c r="I79" s="312"/>
      <c r="J79" s="312">
        <v>767</v>
      </c>
      <c r="K79" s="312"/>
      <c r="L79" s="312">
        <v>4870</v>
      </c>
      <c r="M79" s="312"/>
      <c r="N79" s="312"/>
      <c r="O79" s="312">
        <v>1234</v>
      </c>
      <c r="P79" s="312">
        <v>1650</v>
      </c>
      <c r="Q79" s="312"/>
      <c r="R79" s="312"/>
      <c r="S79" s="312">
        <v>183</v>
      </c>
      <c r="T79" s="312"/>
      <c r="U79" s="312"/>
      <c r="V79" s="312"/>
      <c r="W79" s="312">
        <v>136</v>
      </c>
      <c r="X79" s="312">
        <v>1096</v>
      </c>
      <c r="Y79" s="312">
        <v>4254</v>
      </c>
      <c r="Z79" s="312"/>
      <c r="AA79" s="312"/>
      <c r="AB79" s="312"/>
      <c r="AC79" s="312">
        <v>0</v>
      </c>
      <c r="AD79" s="312"/>
      <c r="AE79" s="312">
        <v>0</v>
      </c>
      <c r="AF79" s="312"/>
      <c r="AG79" s="312">
        <v>23549</v>
      </c>
      <c r="AH79" s="312"/>
      <c r="AI79" s="312"/>
      <c r="AJ79" s="312"/>
      <c r="AK79" s="312"/>
      <c r="AL79" s="312"/>
      <c r="AM79" s="312"/>
      <c r="AN79" s="312"/>
      <c r="AO79" s="312">
        <v>1934</v>
      </c>
      <c r="AP79" s="312"/>
      <c r="AQ79" s="312"/>
      <c r="AR79" s="312"/>
      <c r="AS79" s="312"/>
      <c r="AT79" s="312"/>
      <c r="AU79" s="312"/>
      <c r="AV79" s="312"/>
      <c r="AW79" s="312"/>
      <c r="AX79" s="316" t="s">
        <v>221</v>
      </c>
      <c r="AY79" s="316" t="s">
        <v>221</v>
      </c>
      <c r="AZ79" s="316" t="s">
        <v>221</v>
      </c>
      <c r="BA79" s="316" t="s">
        <v>221</v>
      </c>
      <c r="BB79" s="312"/>
      <c r="BC79" s="312"/>
      <c r="BD79" s="316" t="s">
        <v>221</v>
      </c>
      <c r="BE79" s="316" t="s">
        <v>221</v>
      </c>
      <c r="BF79" s="316" t="s">
        <v>221</v>
      </c>
      <c r="BG79" s="316" t="s">
        <v>221</v>
      </c>
      <c r="BH79" s="312"/>
      <c r="BI79" s="312"/>
      <c r="BJ79" s="316" t="s">
        <v>221</v>
      </c>
      <c r="BK79" s="312"/>
      <c r="BL79" s="312"/>
      <c r="BM79" s="312"/>
      <c r="BN79" s="316" t="s">
        <v>221</v>
      </c>
      <c r="BO79" s="316" t="s">
        <v>221</v>
      </c>
      <c r="BP79" s="316" t="s">
        <v>221</v>
      </c>
      <c r="BQ79" s="316" t="s">
        <v>221</v>
      </c>
      <c r="BR79" s="316" t="s">
        <v>221</v>
      </c>
      <c r="BS79" s="312"/>
      <c r="BT79" s="312"/>
      <c r="BU79" s="312"/>
      <c r="BV79" s="312"/>
      <c r="BW79" s="312"/>
      <c r="BX79" s="312"/>
      <c r="BY79" s="312"/>
      <c r="BZ79" s="312"/>
      <c r="CA79" s="312"/>
      <c r="CB79" s="312">
        <v>0</v>
      </c>
      <c r="CC79" s="246" t="s">
        <v>221</v>
      </c>
      <c r="CD79" s="246" t="s">
        <v>221</v>
      </c>
      <c r="CE79" s="195">
        <f t="shared" si="8"/>
        <v>47962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314"/>
      <c r="D80" s="314"/>
      <c r="E80" s="314">
        <v>10.37</v>
      </c>
      <c r="F80" s="314"/>
      <c r="G80" s="314"/>
      <c r="H80" s="314"/>
      <c r="I80" s="314"/>
      <c r="J80" s="314">
        <v>0.01</v>
      </c>
      <c r="K80" s="314"/>
      <c r="L80" s="314">
        <v>6.1</v>
      </c>
      <c r="M80" s="314"/>
      <c r="N80" s="314"/>
      <c r="O80" s="314">
        <v>0.63</v>
      </c>
      <c r="P80" s="314">
        <v>4.01</v>
      </c>
      <c r="Q80" s="314">
        <v>1.27</v>
      </c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>
        <v>3.26</v>
      </c>
      <c r="AH80" s="314"/>
      <c r="AI80" s="314"/>
      <c r="AJ80" s="314"/>
      <c r="AK80" s="314"/>
      <c r="AL80" s="314"/>
      <c r="AM80" s="314"/>
      <c r="AN80" s="314"/>
      <c r="AO80" s="314">
        <v>2.42</v>
      </c>
      <c r="AP80" s="314"/>
      <c r="AQ80" s="314"/>
      <c r="AR80" s="314"/>
      <c r="AS80" s="314"/>
      <c r="AT80" s="314"/>
      <c r="AU80" s="314"/>
      <c r="AV80" s="314"/>
      <c r="AW80" s="316" t="s">
        <v>221</v>
      </c>
      <c r="AX80" s="316" t="s">
        <v>221</v>
      </c>
      <c r="AY80" s="316" t="s">
        <v>221</v>
      </c>
      <c r="AZ80" s="316" t="s">
        <v>221</v>
      </c>
      <c r="BA80" s="316" t="s">
        <v>221</v>
      </c>
      <c r="BB80" s="316" t="s">
        <v>221</v>
      </c>
      <c r="BC80" s="316" t="s">
        <v>221</v>
      </c>
      <c r="BD80" s="316" t="s">
        <v>221</v>
      </c>
      <c r="BE80" s="316" t="s">
        <v>221</v>
      </c>
      <c r="BF80" s="316" t="s">
        <v>221</v>
      </c>
      <c r="BG80" s="316" t="s">
        <v>221</v>
      </c>
      <c r="BH80" s="316" t="s">
        <v>221</v>
      </c>
      <c r="BI80" s="316" t="s">
        <v>221</v>
      </c>
      <c r="BJ80" s="316" t="s">
        <v>221</v>
      </c>
      <c r="BK80" s="316" t="s">
        <v>221</v>
      </c>
      <c r="BL80" s="316" t="s">
        <v>221</v>
      </c>
      <c r="BM80" s="316" t="s">
        <v>221</v>
      </c>
      <c r="BN80" s="316" t="s">
        <v>221</v>
      </c>
      <c r="BO80" s="316" t="s">
        <v>221</v>
      </c>
      <c r="BP80" s="316" t="s">
        <v>221</v>
      </c>
      <c r="BQ80" s="316" t="s">
        <v>221</v>
      </c>
      <c r="BR80" s="316" t="s">
        <v>221</v>
      </c>
      <c r="BS80" s="316" t="s">
        <v>221</v>
      </c>
      <c r="BT80" s="316" t="s">
        <v>221</v>
      </c>
      <c r="BU80" s="317"/>
      <c r="BV80" s="317"/>
      <c r="BW80" s="317"/>
      <c r="BX80" s="317"/>
      <c r="BY80" s="317"/>
      <c r="BZ80" s="317"/>
      <c r="CA80" s="317"/>
      <c r="CB80" s="317"/>
      <c r="CC80" s="246" t="s">
        <v>221</v>
      </c>
      <c r="CD80" s="246" t="s">
        <v>221</v>
      </c>
      <c r="CE80" s="252">
        <f t="shared" si="8"/>
        <v>28.07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323" t="s">
        <v>1265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319" t="s">
        <v>1298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320" t="s">
        <v>1288</v>
      </c>
      <c r="D84" s="205"/>
      <c r="E84" s="204"/>
    </row>
    <row r="85" spans="1:5" ht="12.6" customHeight="1" x14ac:dyDescent="0.25">
      <c r="A85" s="173" t="s">
        <v>1251</v>
      </c>
      <c r="B85" s="172"/>
      <c r="C85" s="322" t="s">
        <v>1289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321" t="s">
        <v>1290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320" t="s">
        <v>1291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320" t="s">
        <v>1292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320" t="s">
        <v>1293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320" t="s">
        <v>1294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320" t="s">
        <v>1295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318" t="s">
        <v>1296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324" t="s">
        <v>1297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326">
        <v>264</v>
      </c>
      <c r="D111" s="325">
        <v>720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326">
        <v>38</v>
      </c>
      <c r="D112" s="325">
        <v>423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326"/>
      <c r="D113" s="325"/>
      <c r="E113" s="175"/>
    </row>
    <row r="114" spans="1:5" ht="12.6" customHeight="1" x14ac:dyDescent="0.25">
      <c r="A114" s="173" t="s">
        <v>281</v>
      </c>
      <c r="B114" s="172" t="s">
        <v>256</v>
      </c>
      <c r="C114" s="326">
        <v>93</v>
      </c>
      <c r="D114" s="325">
        <v>139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327">
        <v>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327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327">
        <v>18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327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327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327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327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327"/>
      <c r="D123" s="175"/>
      <c r="E123" s="175"/>
    </row>
    <row r="124" spans="1:5" ht="12.6" customHeight="1" x14ac:dyDescent="0.25">
      <c r="A124" s="173" t="s">
        <v>289</v>
      </c>
      <c r="B124" s="172"/>
      <c r="C124" s="327">
        <v>5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327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327"/>
      <c r="D126" s="175"/>
      <c r="E126" s="175"/>
    </row>
    <row r="127" spans="1:5" ht="12.6" customHeight="1" x14ac:dyDescent="0.25">
      <c r="A127" s="173" t="s">
        <v>291</v>
      </c>
      <c r="B127" s="175"/>
      <c r="C127" s="328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327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327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329">
        <v>79</v>
      </c>
      <c r="C138" s="330">
        <v>134</v>
      </c>
      <c r="D138" s="329">
        <v>51</v>
      </c>
      <c r="E138" s="175">
        <f>SUM(B138:D138)</f>
        <v>264</v>
      </c>
    </row>
    <row r="139" spans="1:6" ht="12.6" customHeight="1" x14ac:dyDescent="0.25">
      <c r="A139" s="173" t="s">
        <v>215</v>
      </c>
      <c r="B139" s="329">
        <v>345</v>
      </c>
      <c r="C139" s="330">
        <v>82</v>
      </c>
      <c r="D139" s="329">
        <v>293</v>
      </c>
      <c r="E139" s="175">
        <f>SUM(B139:D139)</f>
        <v>720</v>
      </c>
    </row>
    <row r="140" spans="1:6" ht="12.6" customHeight="1" x14ac:dyDescent="0.25">
      <c r="A140" s="173" t="s">
        <v>298</v>
      </c>
      <c r="B140" s="329"/>
      <c r="C140" s="329"/>
      <c r="D140" s="329"/>
      <c r="E140" s="175">
        <f>SUM(B140:D140)</f>
        <v>0</v>
      </c>
    </row>
    <row r="141" spans="1:6" ht="12.6" customHeight="1" x14ac:dyDescent="0.25">
      <c r="A141" s="173" t="s">
        <v>245</v>
      </c>
      <c r="B141" s="329">
        <v>2947164</v>
      </c>
      <c r="C141" s="330">
        <v>700485</v>
      </c>
      <c r="D141" s="329">
        <v>2502954</v>
      </c>
      <c r="E141" s="175">
        <f>SUM(B141:D141)</f>
        <v>6150603</v>
      </c>
      <c r="F141" s="199"/>
    </row>
    <row r="142" spans="1:6" ht="12.6" customHeight="1" x14ac:dyDescent="0.25">
      <c r="A142" s="173" t="s">
        <v>246</v>
      </c>
      <c r="B142" s="329">
        <v>8334918</v>
      </c>
      <c r="C142" s="330">
        <v>1981053</v>
      </c>
      <c r="D142" s="329">
        <v>7078641</v>
      </c>
      <c r="E142" s="175">
        <f>SUM(B142:D142)</f>
        <v>17394612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331">
        <v>38</v>
      </c>
      <c r="C144" s="332"/>
      <c r="D144" s="331"/>
      <c r="E144" s="175">
        <f>SUM(B144:D144)</f>
        <v>38</v>
      </c>
    </row>
    <row r="145" spans="1:5" ht="12.6" customHeight="1" x14ac:dyDescent="0.25">
      <c r="A145" s="173" t="s">
        <v>215</v>
      </c>
      <c r="B145" s="331">
        <v>344</v>
      </c>
      <c r="C145" s="332">
        <v>7</v>
      </c>
      <c r="D145" s="331">
        <v>72</v>
      </c>
      <c r="E145" s="175">
        <f>SUM(B145:D145)</f>
        <v>423</v>
      </c>
    </row>
    <row r="146" spans="1:5" ht="12.6" customHeight="1" x14ac:dyDescent="0.25">
      <c r="A146" s="173" t="s">
        <v>298</v>
      </c>
      <c r="B146" s="331"/>
      <c r="C146" s="332"/>
      <c r="D146" s="331"/>
      <c r="E146" s="175">
        <f>SUM(B146:D146)</f>
        <v>0</v>
      </c>
    </row>
    <row r="147" spans="1:5" ht="12.6" customHeight="1" x14ac:dyDescent="0.25">
      <c r="A147" s="173" t="s">
        <v>245</v>
      </c>
      <c r="B147" s="331">
        <v>498456</v>
      </c>
      <c r="C147" s="332">
        <v>10143</v>
      </c>
      <c r="D147" s="331">
        <v>104328</v>
      </c>
      <c r="E147" s="175">
        <f>SUM(B147:D147)</f>
        <v>612927</v>
      </c>
    </row>
    <row r="148" spans="1:5" ht="12.6" customHeight="1" x14ac:dyDescent="0.25">
      <c r="A148" s="173" t="s">
        <v>246</v>
      </c>
      <c r="B148" s="331"/>
      <c r="C148" s="332"/>
      <c r="D148" s="331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333">
        <v>3725247</v>
      </c>
      <c r="C157" s="333">
        <v>1675030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334">
        <v>470227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334">
        <v>-9908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334">
        <v>19100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334">
        <v>654771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334">
        <v>9767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334">
        <v>163522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334">
        <v>3003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34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1310482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335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335">
        <v>188003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188003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336">
        <v>77681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336">
        <v>35768</v>
      </c>
      <c r="D180" s="175"/>
      <c r="E180" s="175"/>
    </row>
    <row r="181" spans="1:5" ht="11.4" customHeight="1" x14ac:dyDescent="0.25">
      <c r="A181" s="173" t="s">
        <v>203</v>
      </c>
      <c r="B181" s="175"/>
      <c r="C181" s="337"/>
      <c r="D181" s="175">
        <f>SUM(C179:C180)</f>
        <v>113449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338">
        <v>68890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338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338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68890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33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339">
        <v>88641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88641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340">
        <v>10750</v>
      </c>
      <c r="C195" s="341"/>
      <c r="D195" s="340"/>
      <c r="E195" s="175">
        <f t="shared" ref="E195:E203" si="10">SUM(B195:C195)-D195</f>
        <v>10750</v>
      </c>
    </row>
    <row r="196" spans="1:8" ht="12.6" customHeight="1" x14ac:dyDescent="0.25">
      <c r="A196" s="173" t="s">
        <v>333</v>
      </c>
      <c r="B196" s="340">
        <v>272450</v>
      </c>
      <c r="C196" s="341"/>
      <c r="D196" s="340"/>
      <c r="E196" s="175">
        <f t="shared" si="10"/>
        <v>272450</v>
      </c>
    </row>
    <row r="197" spans="1:8" ht="12.6" customHeight="1" x14ac:dyDescent="0.25">
      <c r="A197" s="173" t="s">
        <v>334</v>
      </c>
      <c r="B197" s="340">
        <v>3702772</v>
      </c>
      <c r="C197" s="341"/>
      <c r="D197" s="340"/>
      <c r="E197" s="175">
        <f t="shared" si="10"/>
        <v>3702772</v>
      </c>
    </row>
    <row r="198" spans="1:8" ht="12.6" customHeight="1" x14ac:dyDescent="0.25">
      <c r="A198" s="173" t="s">
        <v>335</v>
      </c>
      <c r="B198" s="340"/>
      <c r="C198" s="341"/>
      <c r="D198" s="340"/>
      <c r="E198" s="175">
        <f t="shared" si="10"/>
        <v>0</v>
      </c>
    </row>
    <row r="199" spans="1:8" ht="12.6" customHeight="1" x14ac:dyDescent="0.25">
      <c r="A199" s="173" t="s">
        <v>336</v>
      </c>
      <c r="B199" s="340">
        <v>1431395</v>
      </c>
      <c r="C199" s="341"/>
      <c r="D199" s="340">
        <v>94692</v>
      </c>
      <c r="E199" s="175">
        <f t="shared" si="10"/>
        <v>1336703</v>
      </c>
    </row>
    <row r="200" spans="1:8" ht="12.6" customHeight="1" x14ac:dyDescent="0.25">
      <c r="A200" s="173" t="s">
        <v>337</v>
      </c>
      <c r="B200" s="340">
        <v>5389186</v>
      </c>
      <c r="C200" s="341">
        <v>559085</v>
      </c>
      <c r="D200" s="340">
        <v>455392</v>
      </c>
      <c r="E200" s="175">
        <f t="shared" si="10"/>
        <v>5492879</v>
      </c>
    </row>
    <row r="201" spans="1:8" ht="12.6" customHeight="1" x14ac:dyDescent="0.25">
      <c r="A201" s="173" t="s">
        <v>338</v>
      </c>
      <c r="B201" s="340"/>
      <c r="C201" s="341"/>
      <c r="D201" s="340"/>
      <c r="E201" s="175">
        <f t="shared" si="10"/>
        <v>0</v>
      </c>
    </row>
    <row r="202" spans="1:8" ht="12.6" customHeight="1" x14ac:dyDescent="0.25">
      <c r="A202" s="173" t="s">
        <v>339</v>
      </c>
      <c r="B202" s="340"/>
      <c r="C202" s="341"/>
      <c r="D202" s="340"/>
      <c r="E202" s="175">
        <f t="shared" si="10"/>
        <v>0</v>
      </c>
    </row>
    <row r="203" spans="1:8" ht="12.6" customHeight="1" x14ac:dyDescent="0.25">
      <c r="A203" s="173" t="s">
        <v>340</v>
      </c>
      <c r="B203" s="340">
        <v>331533</v>
      </c>
      <c r="C203" s="341">
        <v>484577</v>
      </c>
      <c r="D203" s="340">
        <v>422595</v>
      </c>
      <c r="E203" s="175">
        <f t="shared" si="10"/>
        <v>393515</v>
      </c>
    </row>
    <row r="204" spans="1:8" ht="12.6" customHeight="1" x14ac:dyDescent="0.25">
      <c r="A204" s="173" t="s">
        <v>203</v>
      </c>
      <c r="B204" s="175">
        <f>SUM(B195:B203)</f>
        <v>11138086</v>
      </c>
      <c r="C204" s="191">
        <f>SUM(C195:C203)</f>
        <v>1043662</v>
      </c>
      <c r="D204" s="175">
        <f>SUM(D195:D203)</f>
        <v>972679</v>
      </c>
      <c r="E204" s="175">
        <f>SUM(E195:E203)</f>
        <v>11209069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342">
        <v>272450</v>
      </c>
      <c r="C209" s="343">
        <v>97978</v>
      </c>
      <c r="D209" s="342"/>
      <c r="E209" s="175">
        <f t="shared" ref="E209:E216" si="11">SUM(B209:C209)-D209</f>
        <v>370428</v>
      </c>
      <c r="H209" s="256"/>
    </row>
    <row r="210" spans="1:8" ht="12.6" customHeight="1" x14ac:dyDescent="0.25">
      <c r="A210" s="173" t="s">
        <v>334</v>
      </c>
      <c r="B210" s="342">
        <v>3164210</v>
      </c>
      <c r="C210" s="343"/>
      <c r="D210" s="342"/>
      <c r="E210" s="175">
        <f t="shared" si="11"/>
        <v>3164210</v>
      </c>
      <c r="H210" s="256"/>
    </row>
    <row r="211" spans="1:8" ht="12.6" customHeight="1" x14ac:dyDescent="0.25">
      <c r="A211" s="173" t="s">
        <v>335</v>
      </c>
      <c r="B211" s="344"/>
      <c r="C211" s="343"/>
      <c r="D211" s="342"/>
      <c r="E211" s="175">
        <f t="shared" si="11"/>
        <v>0</v>
      </c>
      <c r="H211" s="256"/>
    </row>
    <row r="212" spans="1:8" ht="12.6" customHeight="1" x14ac:dyDescent="0.25">
      <c r="A212" s="173" t="s">
        <v>336</v>
      </c>
      <c r="B212" s="342">
        <v>1357463</v>
      </c>
      <c r="C212" s="343">
        <v>8562</v>
      </c>
      <c r="D212" s="342">
        <v>94692</v>
      </c>
      <c r="E212" s="175">
        <f t="shared" si="11"/>
        <v>1271333</v>
      </c>
      <c r="H212" s="256"/>
    </row>
    <row r="213" spans="1:8" ht="12.6" customHeight="1" x14ac:dyDescent="0.25">
      <c r="A213" s="173" t="s">
        <v>337</v>
      </c>
      <c r="B213" s="342">
        <v>4261955</v>
      </c>
      <c r="C213" s="343">
        <v>358844</v>
      </c>
      <c r="D213" s="342">
        <v>455392</v>
      </c>
      <c r="E213" s="175">
        <f t="shared" si="11"/>
        <v>4165407</v>
      </c>
      <c r="H213" s="256"/>
    </row>
    <row r="214" spans="1:8" ht="12.6" customHeight="1" x14ac:dyDescent="0.25">
      <c r="A214" s="173" t="s">
        <v>338</v>
      </c>
      <c r="B214" s="342"/>
      <c r="C214" s="343"/>
      <c r="D214" s="342"/>
      <c r="E214" s="175">
        <f t="shared" si="11"/>
        <v>0</v>
      </c>
      <c r="H214" s="256"/>
    </row>
    <row r="215" spans="1:8" ht="12.6" customHeight="1" x14ac:dyDescent="0.25">
      <c r="A215" s="173" t="s">
        <v>339</v>
      </c>
      <c r="B215" s="342"/>
      <c r="C215" s="343"/>
      <c r="D215" s="342"/>
      <c r="E215" s="175">
        <f t="shared" si="11"/>
        <v>0</v>
      </c>
      <c r="H215" s="256"/>
    </row>
    <row r="216" spans="1:8" ht="12.6" customHeight="1" x14ac:dyDescent="0.25">
      <c r="A216" s="173" t="s">
        <v>340</v>
      </c>
      <c r="B216" s="342"/>
      <c r="C216" s="343"/>
      <c r="D216" s="342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9056078</v>
      </c>
      <c r="C217" s="191">
        <f>SUM(C208:C216)</f>
        <v>465384</v>
      </c>
      <c r="D217" s="175">
        <f>SUM(D208:D216)</f>
        <v>550084</v>
      </c>
      <c r="E217" s="175">
        <f>SUM(E208:E216)</f>
        <v>8971378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59" t="s">
        <v>1255</v>
      </c>
      <c r="C220" s="359"/>
      <c r="D220" s="208"/>
      <c r="E220" s="208"/>
    </row>
    <row r="221" spans="1:8" ht="12.6" customHeight="1" x14ac:dyDescent="0.25">
      <c r="A221" s="267" t="s">
        <v>1255</v>
      </c>
      <c r="B221" s="208"/>
      <c r="C221" s="345">
        <v>290552</v>
      </c>
      <c r="D221" s="172">
        <f>C221</f>
        <v>290552</v>
      </c>
      <c r="E221" s="208"/>
    </row>
    <row r="222" spans="1:8" ht="12.6" customHeight="1" x14ac:dyDescent="0.25">
      <c r="A222" s="254" t="s">
        <v>343</v>
      </c>
      <c r="B222" s="254"/>
      <c r="C222" s="347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345">
        <v>3438906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345">
        <v>3964556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345">
        <v>1163351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345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345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345">
        <v>1661674</v>
      </c>
      <c r="D228" s="175"/>
      <c r="E228" s="175"/>
    </row>
    <row r="229" spans="1:5" ht="12.6" customHeight="1" x14ac:dyDescent="0.25">
      <c r="A229" s="173" t="s">
        <v>350</v>
      </c>
      <c r="B229" s="175"/>
      <c r="C229" s="346"/>
      <c r="D229" s="175">
        <f>SUM(C223:C228)</f>
        <v>10228487</v>
      </c>
      <c r="E229" s="175"/>
    </row>
    <row r="230" spans="1:5" ht="12.6" customHeight="1" x14ac:dyDescent="0.25">
      <c r="A230" s="254" t="s">
        <v>351</v>
      </c>
      <c r="B230" s="254"/>
      <c r="C230" s="347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345">
        <v>628</v>
      </c>
      <c r="D231" s="175"/>
      <c r="E231" s="175"/>
    </row>
    <row r="232" spans="1:5" ht="12.6" customHeight="1" x14ac:dyDescent="0.25">
      <c r="A232" s="171"/>
      <c r="B232" s="172"/>
      <c r="C232" s="346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345">
        <v>55927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345">
        <v>700555</v>
      </c>
      <c r="D234" s="175"/>
      <c r="E234" s="175"/>
    </row>
    <row r="235" spans="1:5" ht="12.6" customHeight="1" x14ac:dyDescent="0.25">
      <c r="A235" s="173"/>
      <c r="B235" s="175"/>
      <c r="C235" s="346"/>
      <c r="D235" s="175"/>
      <c r="E235" s="175"/>
    </row>
    <row r="236" spans="1:5" ht="12.6" customHeight="1" x14ac:dyDescent="0.25">
      <c r="A236" s="171" t="s">
        <v>355</v>
      </c>
      <c r="B236" s="175"/>
      <c r="C236" s="346"/>
      <c r="D236" s="175">
        <f>SUM(C233:C235)</f>
        <v>756482</v>
      </c>
      <c r="E236" s="175"/>
    </row>
    <row r="237" spans="1:5" ht="12.6" customHeight="1" x14ac:dyDescent="0.25">
      <c r="A237" s="254" t="s">
        <v>356</v>
      </c>
      <c r="B237" s="254"/>
      <c r="C237" s="347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345">
        <v>28247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345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28247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11303768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348">
        <v>759792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348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348">
        <v>3623320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348">
        <v>1832000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348">
        <v>136698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348">
        <v>807172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348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348">
        <v>186467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348">
        <v>183953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348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3865402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349">
        <v>10750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349">
        <v>272450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349">
        <v>3702772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34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349">
        <v>1336703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349">
        <v>5492879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34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349">
        <v>393515</v>
      </c>
      <c r="D274" s="175"/>
      <c r="E274" s="175"/>
    </row>
    <row r="275" spans="1:5" ht="12.45" customHeight="1" x14ac:dyDescent="0.25">
      <c r="A275" s="173" t="s">
        <v>379</v>
      </c>
      <c r="B275" s="175"/>
      <c r="C275" s="350"/>
      <c r="D275" s="175">
        <f>SUM(C267:C274)</f>
        <v>11209069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349">
        <v>8971378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2237691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6103093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351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351">
        <v>786410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351">
        <v>668429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351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351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351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351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351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351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351">
        <v>585434</v>
      </c>
      <c r="D313" s="175"/>
      <c r="E313" s="175"/>
    </row>
    <row r="314" spans="1:5" ht="12.6" customHeight="1" x14ac:dyDescent="0.25">
      <c r="A314" s="173" t="s">
        <v>405</v>
      </c>
      <c r="B314" s="175"/>
      <c r="C314" s="352"/>
      <c r="D314" s="175">
        <f>SUM(C304:C313)</f>
        <v>2040273</v>
      </c>
      <c r="E314" s="175"/>
    </row>
    <row r="315" spans="1:5" ht="12.6" customHeight="1" x14ac:dyDescent="0.25">
      <c r="A315" s="254" t="s">
        <v>406</v>
      </c>
      <c r="B315" s="254"/>
      <c r="C315" s="355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351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351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351"/>
      <c r="D318" s="175"/>
      <c r="E318" s="175"/>
    </row>
    <row r="319" spans="1:5" ht="12.6" customHeight="1" x14ac:dyDescent="0.25">
      <c r="A319" s="173" t="s">
        <v>410</v>
      </c>
      <c r="B319" s="175"/>
      <c r="C319" s="352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355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351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351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351">
        <v>633003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351">
        <v>650720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351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351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351"/>
      <c r="D327" s="175"/>
      <c r="E327" s="175"/>
    </row>
    <row r="328" spans="1:5" ht="19.5" customHeight="1" x14ac:dyDescent="0.25">
      <c r="A328" s="173" t="s">
        <v>203</v>
      </c>
      <c r="B328" s="175"/>
      <c r="C328" s="352"/>
      <c r="D328" s="175">
        <f>SUM(C321:C327)</f>
        <v>1283723</v>
      </c>
      <c r="E328" s="175"/>
    </row>
    <row r="329" spans="1:5" ht="12.6" customHeight="1" x14ac:dyDescent="0.25">
      <c r="A329" s="173" t="s">
        <v>419</v>
      </c>
      <c r="B329" s="175"/>
      <c r="C329" s="352"/>
      <c r="D329" s="175">
        <f>C313</f>
        <v>585434</v>
      </c>
      <c r="E329" s="175"/>
    </row>
    <row r="330" spans="1:5" ht="12.6" customHeight="1" x14ac:dyDescent="0.25">
      <c r="A330" s="173" t="s">
        <v>420</v>
      </c>
      <c r="B330" s="175"/>
      <c r="C330" s="352"/>
      <c r="D330" s="175">
        <f>D328-D329</f>
        <v>698289</v>
      </c>
      <c r="E330" s="175"/>
    </row>
    <row r="331" spans="1:5" ht="12.6" customHeight="1" x14ac:dyDescent="0.25">
      <c r="A331" s="173"/>
      <c r="B331" s="175"/>
      <c r="C331" s="352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353">
        <v>3364531</v>
      </c>
      <c r="D332" s="175"/>
      <c r="E332" s="175"/>
    </row>
    <row r="333" spans="1:5" ht="12.6" customHeight="1" x14ac:dyDescent="0.25">
      <c r="A333" s="173"/>
      <c r="B333" s="172"/>
      <c r="C333" s="354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353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353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353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351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351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6103093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6103093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356">
        <v>6763530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356">
        <v>17394612</v>
      </c>
      <c r="D360" s="175"/>
      <c r="E360" s="175"/>
    </row>
    <row r="361" spans="1:5" ht="12.6" customHeight="1" x14ac:dyDescent="0.25">
      <c r="A361" s="173" t="s">
        <v>430</v>
      </c>
      <c r="B361" s="175"/>
      <c r="C361" s="357"/>
      <c r="D361" s="175">
        <f>SUM(C359:C360)</f>
        <v>24158142</v>
      </c>
      <c r="E361" s="175"/>
    </row>
    <row r="362" spans="1:5" ht="12.6" customHeight="1" x14ac:dyDescent="0.25">
      <c r="A362" s="254" t="s">
        <v>431</v>
      </c>
      <c r="B362" s="254"/>
      <c r="C362" s="358"/>
      <c r="D362" s="254"/>
      <c r="E362" s="254"/>
    </row>
    <row r="363" spans="1:5" ht="12.6" customHeight="1" x14ac:dyDescent="0.25">
      <c r="A363" s="173" t="s">
        <v>1255</v>
      </c>
      <c r="B363" s="254"/>
      <c r="C363" s="356">
        <v>290552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356">
        <v>10228487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356">
        <v>756482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356">
        <v>28247</v>
      </c>
      <c r="D366" s="175"/>
      <c r="E366" s="175"/>
    </row>
    <row r="367" spans="1:5" ht="12.6" customHeight="1" x14ac:dyDescent="0.25">
      <c r="A367" s="173" t="s">
        <v>359</v>
      </c>
      <c r="B367" s="175"/>
      <c r="C367" s="357"/>
      <c r="D367" s="175">
        <f>SUM(C363:C366)</f>
        <v>11303768</v>
      </c>
      <c r="E367" s="175"/>
    </row>
    <row r="368" spans="1:5" ht="12.6" customHeight="1" x14ac:dyDescent="0.25">
      <c r="A368" s="173" t="s">
        <v>435</v>
      </c>
      <c r="B368" s="175"/>
      <c r="C368" s="357"/>
      <c r="D368" s="175">
        <f>D361-D367</f>
        <v>12854374</v>
      </c>
      <c r="E368" s="175"/>
    </row>
    <row r="369" spans="1:5" ht="12.6" customHeight="1" x14ac:dyDescent="0.25">
      <c r="A369" s="254" t="s">
        <v>436</v>
      </c>
      <c r="B369" s="254"/>
      <c r="C369" s="358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356">
        <v>123073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356">
        <v>1679889</v>
      </c>
      <c r="D371" s="175"/>
      <c r="E371" s="175"/>
    </row>
    <row r="372" spans="1:5" ht="12.6" customHeight="1" x14ac:dyDescent="0.25">
      <c r="A372" s="173" t="s">
        <v>439</v>
      </c>
      <c r="B372" s="175"/>
      <c r="C372" s="357"/>
      <c r="D372" s="175">
        <f>SUM(C370:C371)</f>
        <v>1802962</v>
      </c>
      <c r="E372" s="175"/>
    </row>
    <row r="373" spans="1:5" ht="12.6" customHeight="1" x14ac:dyDescent="0.25">
      <c r="A373" s="173" t="s">
        <v>440</v>
      </c>
      <c r="B373" s="175"/>
      <c r="C373" s="357"/>
      <c r="D373" s="175">
        <f>D368+D372</f>
        <v>14657336</v>
      </c>
      <c r="E373" s="175"/>
    </row>
    <row r="374" spans="1:5" ht="12.6" customHeight="1" x14ac:dyDescent="0.25">
      <c r="A374" s="173"/>
      <c r="B374" s="175"/>
      <c r="C374" s="357"/>
      <c r="D374" s="175"/>
      <c r="E374" s="175"/>
    </row>
    <row r="375" spans="1:5" ht="12.6" customHeight="1" x14ac:dyDescent="0.25">
      <c r="A375" s="173"/>
      <c r="B375" s="175"/>
      <c r="C375" s="357"/>
      <c r="D375" s="175"/>
      <c r="E375" s="175"/>
    </row>
    <row r="376" spans="1:5" ht="12.6" customHeight="1" x14ac:dyDescent="0.25">
      <c r="A376" s="173"/>
      <c r="B376" s="175"/>
      <c r="C376" s="357"/>
      <c r="D376" s="175"/>
      <c r="E376" s="175"/>
    </row>
    <row r="377" spans="1:5" ht="12.6" customHeight="1" x14ac:dyDescent="0.25">
      <c r="A377" s="254" t="s">
        <v>441</v>
      </c>
      <c r="B377" s="254"/>
      <c r="C377" s="358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356">
        <v>6921507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356">
        <v>1310482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356">
        <v>2242265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356">
        <v>1320866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356">
        <v>214640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356">
        <v>839653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356">
        <v>465384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356">
        <v>188003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356">
        <v>113449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356">
        <v>68890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356">
        <v>88641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356">
        <v>720048</v>
      </c>
      <c r="D389" s="175"/>
      <c r="E389" s="175"/>
    </row>
    <row r="390" spans="1:6" ht="12.6" customHeight="1" x14ac:dyDescent="0.25">
      <c r="A390" s="173" t="s">
        <v>452</v>
      </c>
      <c r="B390" s="175"/>
      <c r="C390" s="357"/>
      <c r="D390" s="175">
        <f>SUM(C378:C389)</f>
        <v>14493828</v>
      </c>
      <c r="E390" s="175"/>
    </row>
    <row r="391" spans="1:6" ht="12.6" customHeight="1" x14ac:dyDescent="0.25">
      <c r="A391" s="173" t="s">
        <v>453</v>
      </c>
      <c r="B391" s="175"/>
      <c r="C391" s="357"/>
      <c r="D391" s="175">
        <f>D373-D390</f>
        <v>163508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356">
        <v>50396</v>
      </c>
      <c r="D392" s="175"/>
      <c r="E392" s="175"/>
    </row>
    <row r="393" spans="1:6" ht="12.6" customHeight="1" x14ac:dyDescent="0.25">
      <c r="A393" s="173" t="s">
        <v>455</v>
      </c>
      <c r="B393" s="175"/>
      <c r="C393" s="357"/>
      <c r="D393" s="195">
        <f>D391+C392</f>
        <v>213904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356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356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213904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Three Rivers Hospital   H-0     FYE 12/31/2018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264</v>
      </c>
      <c r="C414" s="194">
        <f>E138</f>
        <v>264</v>
      </c>
      <c r="D414" s="179"/>
    </row>
    <row r="415" spans="1:5" ht="12.6" customHeight="1" x14ac:dyDescent="0.25">
      <c r="A415" s="179" t="s">
        <v>464</v>
      </c>
      <c r="B415" s="179">
        <f>D111</f>
        <v>720</v>
      </c>
      <c r="C415" s="179">
        <f>E139</f>
        <v>720</v>
      </c>
      <c r="D415" s="194">
        <f>SUM(C59:H59)+N59</f>
        <v>720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38</v>
      </c>
      <c r="C417" s="194">
        <f>E144</f>
        <v>38</v>
      </c>
      <c r="D417" s="179"/>
    </row>
    <row r="418" spans="1:7" ht="12.6" customHeight="1" x14ac:dyDescent="0.25">
      <c r="A418" s="179" t="s">
        <v>466</v>
      </c>
      <c r="B418" s="179">
        <f>D112</f>
        <v>423</v>
      </c>
      <c r="C418" s="179">
        <f>E145</f>
        <v>423</v>
      </c>
      <c r="D418" s="179">
        <f>K59+L59</f>
        <v>423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93</v>
      </c>
    </row>
    <row r="424" spans="1:7" ht="12.6" customHeight="1" x14ac:dyDescent="0.25">
      <c r="A424" s="179" t="s">
        <v>1244</v>
      </c>
      <c r="B424" s="179">
        <f>D114</f>
        <v>139</v>
      </c>
      <c r="D424" s="179">
        <f>J59</f>
        <v>139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6921507</v>
      </c>
      <c r="C427" s="179">
        <f t="shared" ref="C427:C434" si="13">CE61</f>
        <v>6921507</v>
      </c>
      <c r="D427" s="179"/>
    </row>
    <row r="428" spans="1:7" ht="12.6" customHeight="1" x14ac:dyDescent="0.25">
      <c r="A428" s="179" t="s">
        <v>3</v>
      </c>
      <c r="B428" s="179">
        <f t="shared" si="12"/>
        <v>1310482</v>
      </c>
      <c r="C428" s="179">
        <f t="shared" si="13"/>
        <v>1310482</v>
      </c>
      <c r="D428" s="179">
        <f>D173</f>
        <v>1310482</v>
      </c>
    </row>
    <row r="429" spans="1:7" ht="12.6" customHeight="1" x14ac:dyDescent="0.25">
      <c r="A429" s="179" t="s">
        <v>236</v>
      </c>
      <c r="B429" s="179">
        <f t="shared" si="12"/>
        <v>2242265</v>
      </c>
      <c r="C429" s="179">
        <f t="shared" si="13"/>
        <v>2242265</v>
      </c>
      <c r="D429" s="179"/>
    </row>
    <row r="430" spans="1:7" ht="12.6" customHeight="1" x14ac:dyDescent="0.25">
      <c r="A430" s="179" t="s">
        <v>237</v>
      </c>
      <c r="B430" s="179">
        <f t="shared" si="12"/>
        <v>1320866</v>
      </c>
      <c r="C430" s="179">
        <f t="shared" si="13"/>
        <v>1320866</v>
      </c>
      <c r="D430" s="179"/>
    </row>
    <row r="431" spans="1:7" ht="12.6" customHeight="1" x14ac:dyDescent="0.25">
      <c r="A431" s="179" t="s">
        <v>444</v>
      </c>
      <c r="B431" s="179">
        <f t="shared" si="12"/>
        <v>214640</v>
      </c>
      <c r="C431" s="179">
        <f t="shared" si="13"/>
        <v>214640</v>
      </c>
      <c r="D431" s="179"/>
    </row>
    <row r="432" spans="1:7" ht="12.6" customHeight="1" x14ac:dyDescent="0.25">
      <c r="A432" s="179" t="s">
        <v>445</v>
      </c>
      <c r="B432" s="179">
        <f t="shared" si="12"/>
        <v>839653</v>
      </c>
      <c r="C432" s="179">
        <f t="shared" si="13"/>
        <v>839653</v>
      </c>
      <c r="D432" s="179"/>
    </row>
    <row r="433" spans="1:7" ht="12.6" customHeight="1" x14ac:dyDescent="0.25">
      <c r="A433" s="179" t="s">
        <v>6</v>
      </c>
      <c r="B433" s="179">
        <f t="shared" si="12"/>
        <v>465384</v>
      </c>
      <c r="C433" s="179">
        <f t="shared" si="13"/>
        <v>465384</v>
      </c>
      <c r="D433" s="179">
        <f>C217</f>
        <v>465384</v>
      </c>
    </row>
    <row r="434" spans="1:7" ht="12.6" customHeight="1" x14ac:dyDescent="0.25">
      <c r="A434" s="179" t="s">
        <v>474</v>
      </c>
      <c r="B434" s="179">
        <f t="shared" si="12"/>
        <v>188003</v>
      </c>
      <c r="C434" s="179">
        <f t="shared" si="13"/>
        <v>188003</v>
      </c>
      <c r="D434" s="179">
        <f>D177</f>
        <v>188003</v>
      </c>
    </row>
    <row r="435" spans="1:7" ht="12.6" customHeight="1" x14ac:dyDescent="0.25">
      <c r="A435" s="179" t="s">
        <v>447</v>
      </c>
      <c r="B435" s="179">
        <f t="shared" si="12"/>
        <v>113449</v>
      </c>
      <c r="C435" s="179"/>
      <c r="D435" s="179">
        <f>D181</f>
        <v>113449</v>
      </c>
    </row>
    <row r="436" spans="1:7" ht="12.6" customHeight="1" x14ac:dyDescent="0.25">
      <c r="A436" s="179" t="s">
        <v>475</v>
      </c>
      <c r="B436" s="179">
        <f t="shared" si="12"/>
        <v>68890</v>
      </c>
      <c r="C436" s="179"/>
      <c r="D436" s="179">
        <f>D186</f>
        <v>68890</v>
      </c>
    </row>
    <row r="437" spans="1:7" ht="12.6" customHeight="1" x14ac:dyDescent="0.25">
      <c r="A437" s="194" t="s">
        <v>449</v>
      </c>
      <c r="B437" s="194">
        <f t="shared" si="12"/>
        <v>88641</v>
      </c>
      <c r="C437" s="194"/>
      <c r="D437" s="194">
        <f>D190</f>
        <v>88641</v>
      </c>
    </row>
    <row r="438" spans="1:7" ht="12.6" customHeight="1" x14ac:dyDescent="0.25">
      <c r="A438" s="194" t="s">
        <v>476</v>
      </c>
      <c r="B438" s="194">
        <f>C386+C387+C388</f>
        <v>270980</v>
      </c>
      <c r="C438" s="194">
        <f>CD69</f>
        <v>270980</v>
      </c>
      <c r="D438" s="194">
        <f>D181+D186+D190</f>
        <v>270980</v>
      </c>
    </row>
    <row r="439" spans="1:7" ht="12.6" customHeight="1" x14ac:dyDescent="0.25">
      <c r="A439" s="179" t="s">
        <v>451</v>
      </c>
      <c r="B439" s="194">
        <f>C389</f>
        <v>720048</v>
      </c>
      <c r="C439" s="194">
        <f>SUM(C69:CC69)</f>
        <v>720048</v>
      </c>
      <c r="D439" s="179"/>
    </row>
    <row r="440" spans="1:7" ht="12.6" customHeight="1" x14ac:dyDescent="0.25">
      <c r="A440" s="179" t="s">
        <v>477</v>
      </c>
      <c r="B440" s="194">
        <f>B438+B439</f>
        <v>991028</v>
      </c>
      <c r="C440" s="194">
        <f>CE69</f>
        <v>991028</v>
      </c>
      <c r="D440" s="179"/>
    </row>
    <row r="441" spans="1:7" ht="12.6" customHeight="1" x14ac:dyDescent="0.25">
      <c r="A441" s="179" t="s">
        <v>478</v>
      </c>
      <c r="B441" s="179">
        <f>D390</f>
        <v>14493828</v>
      </c>
      <c r="C441" s="179">
        <f>SUM(C427:C437)+C440</f>
        <v>14493828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290552</v>
      </c>
      <c r="C444" s="179">
        <f>C363</f>
        <v>290552</v>
      </c>
      <c r="D444" s="179"/>
    </row>
    <row r="445" spans="1:7" ht="12.6" customHeight="1" x14ac:dyDescent="0.25">
      <c r="A445" s="179" t="s">
        <v>343</v>
      </c>
      <c r="B445" s="179">
        <f>D229</f>
        <v>10228487</v>
      </c>
      <c r="C445" s="179">
        <f>C364</f>
        <v>10228487</v>
      </c>
      <c r="D445" s="179"/>
    </row>
    <row r="446" spans="1:7" ht="12.6" customHeight="1" x14ac:dyDescent="0.25">
      <c r="A446" s="179" t="s">
        <v>351</v>
      </c>
      <c r="B446" s="179">
        <f>D236</f>
        <v>756482</v>
      </c>
      <c r="C446" s="179">
        <f>C365</f>
        <v>756482</v>
      </c>
      <c r="D446" s="179"/>
    </row>
    <row r="447" spans="1:7" ht="12.6" customHeight="1" x14ac:dyDescent="0.25">
      <c r="A447" s="179" t="s">
        <v>356</v>
      </c>
      <c r="B447" s="179">
        <f>D240</f>
        <v>28247</v>
      </c>
      <c r="C447" s="179">
        <f>C366</f>
        <v>28247</v>
      </c>
      <c r="D447" s="179"/>
    </row>
    <row r="448" spans="1:7" ht="12.6" customHeight="1" x14ac:dyDescent="0.25">
      <c r="A448" s="179" t="s">
        <v>358</v>
      </c>
      <c r="B448" s="179">
        <f>D242</f>
        <v>11303768</v>
      </c>
      <c r="C448" s="179">
        <f>D367</f>
        <v>11303768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628</v>
      </c>
    </row>
    <row r="454" spans="1:7" ht="12.6" customHeight="1" x14ac:dyDescent="0.25">
      <c r="A454" s="179" t="s">
        <v>168</v>
      </c>
      <c r="B454" s="179">
        <f>C233</f>
        <v>55927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700555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123073</v>
      </c>
      <c r="C458" s="194">
        <f>CE70</f>
        <v>123073</v>
      </c>
      <c r="D458" s="194"/>
    </row>
    <row r="459" spans="1:7" ht="12.6" customHeight="1" x14ac:dyDescent="0.25">
      <c r="A459" s="179" t="s">
        <v>244</v>
      </c>
      <c r="B459" s="194">
        <f>C371</f>
        <v>1679889</v>
      </c>
      <c r="C459" s="194">
        <f>CE72</f>
        <v>185969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6763530</v>
      </c>
      <c r="C463" s="194">
        <f>CE73</f>
        <v>6763530</v>
      </c>
      <c r="D463" s="194">
        <f>E141+E147+E153</f>
        <v>6763530</v>
      </c>
    </row>
    <row r="464" spans="1:7" ht="12.6" customHeight="1" x14ac:dyDescent="0.25">
      <c r="A464" s="179" t="s">
        <v>246</v>
      </c>
      <c r="B464" s="194">
        <f>C360</f>
        <v>17394612</v>
      </c>
      <c r="C464" s="194">
        <f>CE74</f>
        <v>17394612</v>
      </c>
      <c r="D464" s="194">
        <f>E142+E148+E154</f>
        <v>17394612</v>
      </c>
    </row>
    <row r="465" spans="1:7" ht="12.6" customHeight="1" x14ac:dyDescent="0.25">
      <c r="A465" s="179" t="s">
        <v>247</v>
      </c>
      <c r="B465" s="194">
        <f>D361</f>
        <v>24158142</v>
      </c>
      <c r="C465" s="194">
        <f>CE75</f>
        <v>24158142</v>
      </c>
      <c r="D465" s="194">
        <f>D463+D464</f>
        <v>24158142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10750</v>
      </c>
      <c r="C468" s="179">
        <f>E195</f>
        <v>10750</v>
      </c>
      <c r="D468" s="179"/>
    </row>
    <row r="469" spans="1:7" ht="12.6" customHeight="1" x14ac:dyDescent="0.25">
      <c r="A469" s="179" t="s">
        <v>333</v>
      </c>
      <c r="B469" s="179">
        <f t="shared" si="14"/>
        <v>272450</v>
      </c>
      <c r="C469" s="179">
        <f>E196</f>
        <v>272450</v>
      </c>
      <c r="D469" s="179"/>
    </row>
    <row r="470" spans="1:7" ht="12.6" customHeight="1" x14ac:dyDescent="0.25">
      <c r="A470" s="179" t="s">
        <v>334</v>
      </c>
      <c r="B470" s="179">
        <f t="shared" si="14"/>
        <v>3702772</v>
      </c>
      <c r="C470" s="179">
        <f>E197</f>
        <v>3702772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1336703</v>
      </c>
      <c r="C472" s="179">
        <f>E199</f>
        <v>1336703</v>
      </c>
      <c r="D472" s="179"/>
    </row>
    <row r="473" spans="1:7" ht="12.6" customHeight="1" x14ac:dyDescent="0.25">
      <c r="A473" s="179" t="s">
        <v>495</v>
      </c>
      <c r="B473" s="179">
        <f t="shared" si="14"/>
        <v>5492879</v>
      </c>
      <c r="C473" s="179">
        <f>SUM(E200:E201)</f>
        <v>5492879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393515</v>
      </c>
      <c r="C475" s="179">
        <f>E203</f>
        <v>393515</v>
      </c>
      <c r="D475" s="179"/>
    </row>
    <row r="476" spans="1:7" ht="12.6" customHeight="1" x14ac:dyDescent="0.25">
      <c r="A476" s="179" t="s">
        <v>203</v>
      </c>
      <c r="B476" s="179">
        <f>D275</f>
        <v>11209069</v>
      </c>
      <c r="C476" s="179">
        <f>E204</f>
        <v>11209069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8971378</v>
      </c>
      <c r="C478" s="179">
        <f>E217</f>
        <v>8971378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6103093</v>
      </c>
    </row>
    <row r="482" spans="1:12" ht="12.6" customHeight="1" x14ac:dyDescent="0.25">
      <c r="A482" s="180" t="s">
        <v>499</v>
      </c>
      <c r="C482" s="180">
        <f>D339</f>
        <v>6103093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023</v>
      </c>
      <c r="B493" s="258" t="s">
        <v>1267</v>
      </c>
      <c r="C493" s="258" t="str">
        <f>RIGHT(C82,4)</f>
        <v>2018</v>
      </c>
      <c r="D493" s="258" t="s">
        <v>1267</v>
      </c>
      <c r="E493" s="258" t="str">
        <f>RIGHT(C82,4)</f>
        <v>2018</v>
      </c>
      <c r="F493" s="258" t="s">
        <v>1267</v>
      </c>
      <c r="G493" s="258" t="str">
        <f>RIGHT(C82,4)</f>
        <v>2018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v>0</v>
      </c>
      <c r="C496" s="237">
        <f>C71</f>
        <v>0</v>
      </c>
      <c r="D496" s="237">
        <v>0</v>
      </c>
      <c r="E496" s="180">
        <f>C59</f>
        <v>0</v>
      </c>
      <c r="F496" s="260" t="str">
        <f t="shared" ref="F496:G511" si="15">IF(B496=0,"",IF(D496=0,"",B496/D496))</f>
        <v/>
      </c>
      <c r="G496" s="261" t="str">
        <f t="shared" si="15"/>
        <v/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v>0</v>
      </c>
      <c r="C497" s="237">
        <f>D71</f>
        <v>0</v>
      </c>
      <c r="D497" s="237"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v>1753759</v>
      </c>
      <c r="C498" s="237">
        <f>E71</f>
        <v>1132170</v>
      </c>
      <c r="D498" s="237">
        <v>1137</v>
      </c>
      <c r="E498" s="180">
        <f>E59</f>
        <v>720</v>
      </c>
      <c r="F498" s="260">
        <f t="shared" si="15"/>
        <v>1542.4441512752858</v>
      </c>
      <c r="G498" s="260">
        <f t="shared" si="15"/>
        <v>1572.4583333333333</v>
      </c>
      <c r="H498" s="262" t="str">
        <f t="shared" si="16"/>
        <v/>
      </c>
      <c r="I498" s="264" t="s">
        <v>1268</v>
      </c>
      <c r="K498" s="258"/>
      <c r="L498" s="258"/>
    </row>
    <row r="499" spans="1:12" ht="12.6" customHeight="1" x14ac:dyDescent="0.25">
      <c r="A499" s="180" t="s">
        <v>515</v>
      </c>
      <c r="B499" s="237">
        <v>0</v>
      </c>
      <c r="C499" s="237">
        <f>F71</f>
        <v>0</v>
      </c>
      <c r="D499" s="237"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 t="s">
        <v>1269</v>
      </c>
      <c r="K499" s="258"/>
      <c r="L499" s="258"/>
    </row>
    <row r="500" spans="1:12" ht="12.6" customHeight="1" x14ac:dyDescent="0.25">
      <c r="A500" s="180" t="s">
        <v>516</v>
      </c>
      <c r="B500" s="237">
        <v>0</v>
      </c>
      <c r="C500" s="237">
        <f>G71</f>
        <v>0</v>
      </c>
      <c r="D500" s="237"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 t="s">
        <v>1270</v>
      </c>
      <c r="K500" s="258"/>
      <c r="L500" s="258"/>
    </row>
    <row r="501" spans="1:12" ht="12.6" customHeight="1" x14ac:dyDescent="0.25">
      <c r="A501" s="180" t="s">
        <v>517</v>
      </c>
      <c r="B501" s="237">
        <v>0</v>
      </c>
      <c r="C501" s="237">
        <f>H71</f>
        <v>0</v>
      </c>
      <c r="D501" s="237"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 t="s">
        <v>1271</v>
      </c>
      <c r="K501" s="258"/>
      <c r="L501" s="258"/>
    </row>
    <row r="502" spans="1:12" ht="12.6" customHeight="1" x14ac:dyDescent="0.25">
      <c r="A502" s="180" t="s">
        <v>518</v>
      </c>
      <c r="B502" s="237">
        <v>0</v>
      </c>
      <c r="C502" s="237">
        <f>I71</f>
        <v>0</v>
      </c>
      <c r="D502" s="237"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v>1380</v>
      </c>
      <c r="C503" s="237">
        <f>J71</f>
        <v>1744</v>
      </c>
      <c r="D503" s="237">
        <v>103</v>
      </c>
      <c r="E503" s="180">
        <f>J59</f>
        <v>139</v>
      </c>
      <c r="F503" s="260">
        <f t="shared" si="15"/>
        <v>13.398058252427184</v>
      </c>
      <c r="G503" s="260">
        <f t="shared" si="15"/>
        <v>12.546762589928058</v>
      </c>
      <c r="H503" s="262" t="str">
        <f t="shared" si="16"/>
        <v/>
      </c>
      <c r="I503" s="264" t="s">
        <v>1272</v>
      </c>
      <c r="K503" s="258"/>
      <c r="L503" s="258"/>
    </row>
    <row r="504" spans="1:12" ht="12.6" customHeight="1" x14ac:dyDescent="0.25">
      <c r="A504" s="180" t="s">
        <v>520</v>
      </c>
      <c r="B504" s="237">
        <v>0</v>
      </c>
      <c r="C504" s="237">
        <f>K71</f>
        <v>0</v>
      </c>
      <c r="D504" s="237"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 t="s">
        <v>1273</v>
      </c>
      <c r="K504" s="258"/>
      <c r="L504" s="258"/>
    </row>
    <row r="505" spans="1:12" ht="12.6" customHeight="1" x14ac:dyDescent="0.25">
      <c r="A505" s="180" t="s">
        <v>521</v>
      </c>
      <c r="B505" s="237">
        <v>939680</v>
      </c>
      <c r="C505" s="237">
        <f>L71</f>
        <v>665146</v>
      </c>
      <c r="D505" s="237">
        <v>4113</v>
      </c>
      <c r="E505" s="180">
        <f>L59</f>
        <v>423</v>
      </c>
      <c r="F505" s="260">
        <f t="shared" si="15"/>
        <v>228.46584001945052</v>
      </c>
      <c r="G505" s="260">
        <f t="shared" si="15"/>
        <v>1572.4491725768321</v>
      </c>
      <c r="H505" s="262">
        <f t="shared" si="16"/>
        <v>5.8826445670957241</v>
      </c>
      <c r="I505" s="264" t="s">
        <v>1274</v>
      </c>
      <c r="K505" s="258"/>
      <c r="L505" s="258"/>
    </row>
    <row r="506" spans="1:12" ht="12.6" customHeight="1" x14ac:dyDescent="0.25">
      <c r="A506" s="180" t="s">
        <v>522</v>
      </c>
      <c r="B506" s="237">
        <v>0</v>
      </c>
      <c r="C506" s="237">
        <f>M71</f>
        <v>0</v>
      </c>
      <c r="D506" s="237"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 t="s">
        <v>1275</v>
      </c>
      <c r="K506" s="258"/>
      <c r="L506" s="258"/>
    </row>
    <row r="507" spans="1:12" ht="12.6" customHeight="1" x14ac:dyDescent="0.25">
      <c r="A507" s="180" t="s">
        <v>523</v>
      </c>
      <c r="B507" s="237">
        <v>0</v>
      </c>
      <c r="C507" s="237">
        <f>N71</f>
        <v>0</v>
      </c>
      <c r="D507" s="237"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 t="s">
        <v>1276</v>
      </c>
      <c r="K507" s="258"/>
      <c r="L507" s="258"/>
    </row>
    <row r="508" spans="1:12" ht="12.6" customHeight="1" x14ac:dyDescent="0.25">
      <c r="A508" s="180" t="s">
        <v>524</v>
      </c>
      <c r="B508" s="237">
        <v>646588</v>
      </c>
      <c r="C508" s="237">
        <f>O71</f>
        <v>130689</v>
      </c>
      <c r="D508" s="237">
        <v>69</v>
      </c>
      <c r="E508" s="180">
        <f>O59</f>
        <v>94</v>
      </c>
      <c r="F508" s="260">
        <f t="shared" si="15"/>
        <v>9370.8405797101441</v>
      </c>
      <c r="G508" s="260">
        <f t="shared" si="15"/>
        <v>1390.3085106382978</v>
      </c>
      <c r="H508" s="262">
        <f t="shared" si="16"/>
        <v>-0.85163460003272173</v>
      </c>
      <c r="I508" s="264" t="s">
        <v>1277</v>
      </c>
      <c r="K508" s="258"/>
      <c r="L508" s="258"/>
    </row>
    <row r="509" spans="1:12" ht="12.6" customHeight="1" x14ac:dyDescent="0.25">
      <c r="A509" s="180" t="s">
        <v>525</v>
      </c>
      <c r="B509" s="237">
        <v>1402607</v>
      </c>
      <c r="C509" s="237">
        <f>P71</f>
        <v>1082015</v>
      </c>
      <c r="D509" s="237">
        <v>19885</v>
      </c>
      <c r="E509" s="180">
        <f>P59</f>
        <v>18788</v>
      </c>
      <c r="F509" s="260">
        <f t="shared" si="15"/>
        <v>70.535931606738743</v>
      </c>
      <c r="G509" s="260">
        <f t="shared" si="15"/>
        <v>57.590749414519905</v>
      </c>
      <c r="H509" s="262" t="str">
        <f t="shared" si="16"/>
        <v/>
      </c>
      <c r="I509" s="264" t="s">
        <v>1278</v>
      </c>
      <c r="K509" s="258"/>
      <c r="L509" s="258"/>
    </row>
    <row r="510" spans="1:12" ht="12.6" customHeight="1" x14ac:dyDescent="0.25">
      <c r="A510" s="180" t="s">
        <v>526</v>
      </c>
      <c r="B510" s="237">
        <v>0</v>
      </c>
      <c r="C510" s="237">
        <f>Q71</f>
        <v>129723</v>
      </c>
      <c r="D510" s="237">
        <v>0</v>
      </c>
      <c r="E510" s="180">
        <f>Q59</f>
        <v>10528</v>
      </c>
      <c r="F510" s="260" t="str">
        <f t="shared" si="15"/>
        <v/>
      </c>
      <c r="G510" s="260">
        <f t="shared" si="15"/>
        <v>12.321713525835866</v>
      </c>
      <c r="H510" s="262" t="str">
        <f t="shared" si="16"/>
        <v/>
      </c>
      <c r="I510" s="264" t="s">
        <v>1279</v>
      </c>
      <c r="K510" s="258"/>
      <c r="L510" s="258"/>
    </row>
    <row r="511" spans="1:12" ht="12.6" customHeight="1" x14ac:dyDescent="0.25">
      <c r="A511" s="180" t="s">
        <v>527</v>
      </c>
      <c r="B511" s="237">
        <v>674566</v>
      </c>
      <c r="C511" s="237">
        <f>R71</f>
        <v>537362</v>
      </c>
      <c r="D511" s="237">
        <v>32712</v>
      </c>
      <c r="E511" s="180">
        <f>R59</f>
        <v>18665</v>
      </c>
      <c r="F511" s="260">
        <f t="shared" si="15"/>
        <v>20.621362191244803</v>
      </c>
      <c r="G511" s="260">
        <f t="shared" si="15"/>
        <v>28.789820519689258</v>
      </c>
      <c r="H511" s="262">
        <f t="shared" si="16"/>
        <v>0.39611633085580222</v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v>24702</v>
      </c>
      <c r="C512" s="237">
        <f>S71</f>
        <v>114924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v>352278</v>
      </c>
      <c r="C513" s="237">
        <f>T71</f>
        <v>0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v>1365857</v>
      </c>
      <c r="C514" s="237">
        <f>U71</f>
        <v>734944</v>
      </c>
      <c r="D514" s="237">
        <v>132767</v>
      </c>
      <c r="E514" s="180">
        <f>U59</f>
        <v>18387</v>
      </c>
      <c r="F514" s="260">
        <f t="shared" si="17"/>
        <v>10.287624183720352</v>
      </c>
      <c r="G514" s="260">
        <f t="shared" si="17"/>
        <v>39.97084896938054</v>
      </c>
      <c r="H514" s="262">
        <f t="shared" si="16"/>
        <v>2.8853333146279194</v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v>0</v>
      </c>
      <c r="C515" s="237">
        <f>V71</f>
        <v>0</v>
      </c>
      <c r="D515" s="237"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v>287270</v>
      </c>
      <c r="C516" s="237">
        <f>W71</f>
        <v>112796</v>
      </c>
      <c r="D516" s="237">
        <v>422</v>
      </c>
      <c r="E516" s="180">
        <f>W59</f>
        <v>149</v>
      </c>
      <c r="F516" s="260">
        <f t="shared" si="17"/>
        <v>680.73459715639808</v>
      </c>
      <c r="G516" s="260">
        <f t="shared" si="17"/>
        <v>757.02013422818789</v>
      </c>
      <c r="H516" s="262" t="str">
        <f t="shared" si="16"/>
        <v/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v>250557</v>
      </c>
      <c r="C517" s="237">
        <f>X71</f>
        <v>218431</v>
      </c>
      <c r="D517" s="237">
        <v>1544</v>
      </c>
      <c r="E517" s="180">
        <f>X59</f>
        <v>1199</v>
      </c>
      <c r="F517" s="260">
        <f t="shared" si="17"/>
        <v>162.27784974093265</v>
      </c>
      <c r="G517" s="260">
        <f t="shared" si="17"/>
        <v>182.17764804003338</v>
      </c>
      <c r="H517" s="262" t="str">
        <f t="shared" si="16"/>
        <v/>
      </c>
      <c r="I517" s="264" t="s">
        <v>1280</v>
      </c>
      <c r="K517" s="258"/>
      <c r="L517" s="258"/>
    </row>
    <row r="518" spans="1:12" ht="12.6" customHeight="1" x14ac:dyDescent="0.25">
      <c r="A518" s="180" t="s">
        <v>534</v>
      </c>
      <c r="B518" s="237">
        <v>1266166</v>
      </c>
      <c r="C518" s="237">
        <f>Y71</f>
        <v>650419</v>
      </c>
      <c r="D518" s="237">
        <v>6353</v>
      </c>
      <c r="E518" s="180">
        <f>Y59</f>
        <v>4655</v>
      </c>
      <c r="F518" s="260">
        <f t="shared" si="17"/>
        <v>199.30206201794428</v>
      </c>
      <c r="G518" s="260">
        <f t="shared" si="17"/>
        <v>139.72481203007519</v>
      </c>
      <c r="H518" s="262">
        <f t="shared" si="16"/>
        <v>-0.29892942092342734</v>
      </c>
      <c r="I518" s="264" t="s">
        <v>1281</v>
      </c>
      <c r="K518" s="258"/>
      <c r="L518" s="258"/>
    </row>
    <row r="519" spans="1:12" ht="12.6" customHeight="1" x14ac:dyDescent="0.25">
      <c r="A519" s="180" t="s">
        <v>535</v>
      </c>
      <c r="B519" s="237">
        <v>0</v>
      </c>
      <c r="C519" s="237">
        <f>Z71</f>
        <v>0</v>
      </c>
      <c r="D519" s="237"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 t="s">
        <v>1282</v>
      </c>
      <c r="K519" s="258"/>
      <c r="L519" s="258"/>
    </row>
    <row r="520" spans="1:12" ht="12.6" customHeight="1" x14ac:dyDescent="0.25">
      <c r="A520" s="180" t="s">
        <v>536</v>
      </c>
      <c r="B520" s="237">
        <v>0</v>
      </c>
      <c r="C520" s="237">
        <f>AA71</f>
        <v>0</v>
      </c>
      <c r="D520" s="237">
        <v>0</v>
      </c>
      <c r="E520" s="180">
        <f>AA59</f>
        <v>0</v>
      </c>
      <c r="F520" s="260" t="str">
        <f t="shared" si="17"/>
        <v/>
      </c>
      <c r="G520" s="260" t="str">
        <f t="shared" si="17"/>
        <v/>
      </c>
      <c r="H520" s="262" t="str">
        <f t="shared" si="16"/>
        <v/>
      </c>
      <c r="I520" s="264" t="s">
        <v>1283</v>
      </c>
      <c r="K520" s="258"/>
      <c r="L520" s="258"/>
    </row>
    <row r="521" spans="1:12" ht="12.6" customHeight="1" x14ac:dyDescent="0.25">
      <c r="A521" s="180" t="s">
        <v>537</v>
      </c>
      <c r="B521" s="237">
        <v>1459403</v>
      </c>
      <c r="C521" s="237">
        <f>AB71</f>
        <v>689444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v>24693</v>
      </c>
      <c r="C522" s="237">
        <f>AC71</f>
        <v>91815</v>
      </c>
      <c r="D522" s="237">
        <v>0</v>
      </c>
      <c r="E522" s="180">
        <f>AC59</f>
        <v>749</v>
      </c>
      <c r="F522" s="260" t="str">
        <f t="shared" si="17"/>
        <v/>
      </c>
      <c r="G522" s="260">
        <f t="shared" si="17"/>
        <v>122.58344459279039</v>
      </c>
      <c r="H522" s="262" t="str">
        <f t="shared" si="16"/>
        <v/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v>0</v>
      </c>
      <c r="C523" s="237">
        <f>AD71</f>
        <v>0</v>
      </c>
      <c r="D523" s="237"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v>420272</v>
      </c>
      <c r="C524" s="237">
        <f>AE71</f>
        <v>53678</v>
      </c>
      <c r="D524" s="237">
        <v>4946</v>
      </c>
      <c r="E524" s="180">
        <f>AE59</f>
        <v>1371</v>
      </c>
      <c r="F524" s="260">
        <f t="shared" si="17"/>
        <v>84.972098665588348</v>
      </c>
      <c r="G524" s="260">
        <f t="shared" si="17"/>
        <v>39.152443471918311</v>
      </c>
      <c r="H524" s="262">
        <f t="shared" si="16"/>
        <v>-0.5392317703484697</v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v>0</v>
      </c>
      <c r="C525" s="237">
        <f>AF71</f>
        <v>0</v>
      </c>
      <c r="D525" s="237"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v>2966966</v>
      </c>
      <c r="C526" s="237">
        <f>AG71</f>
        <v>1718056</v>
      </c>
      <c r="D526" s="237">
        <v>4080</v>
      </c>
      <c r="E526" s="180">
        <f>AG59</f>
        <v>8679</v>
      </c>
      <c r="F526" s="260">
        <f t="shared" si="17"/>
        <v>727.19754901960789</v>
      </c>
      <c r="G526" s="260">
        <f t="shared" si="17"/>
        <v>197.95552483004954</v>
      </c>
      <c r="H526" s="262">
        <f t="shared" si="16"/>
        <v>-0.72778301426217817</v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v>0</v>
      </c>
      <c r="C527" s="237">
        <f>AH71</f>
        <v>0</v>
      </c>
      <c r="D527" s="237"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v>0</v>
      </c>
      <c r="C528" s="237">
        <f>AI71</f>
        <v>0</v>
      </c>
      <c r="D528" s="237"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v>5255307</v>
      </c>
      <c r="C529" s="237">
        <f>AJ71</f>
        <v>1503993</v>
      </c>
      <c r="D529" s="237">
        <v>19947</v>
      </c>
      <c r="E529" s="180">
        <f>AJ59</f>
        <v>1699</v>
      </c>
      <c r="F529" s="260">
        <f t="shared" si="18"/>
        <v>263.46352835012783</v>
      </c>
      <c r="G529" s="260">
        <f t="shared" si="18"/>
        <v>885.22248381400823</v>
      </c>
      <c r="H529" s="262">
        <f t="shared" si="16"/>
        <v>2.359943174516355</v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v>0</v>
      </c>
      <c r="C530" s="237">
        <f>AK71</f>
        <v>0</v>
      </c>
      <c r="D530" s="237"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v>0</v>
      </c>
      <c r="C531" s="237">
        <f>AL71</f>
        <v>0</v>
      </c>
      <c r="D531" s="237"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v>0</v>
      </c>
      <c r="C532" s="237">
        <f>AM71</f>
        <v>0</v>
      </c>
      <c r="D532" s="237"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v>0</v>
      </c>
      <c r="C533" s="237">
        <f>AN71</f>
        <v>0</v>
      </c>
      <c r="D533" s="237"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v>783245</v>
      </c>
      <c r="C534" s="237">
        <f>AO71</f>
        <v>264170</v>
      </c>
      <c r="D534" s="237">
        <v>7608</v>
      </c>
      <c r="E534" s="180">
        <f>AO59</f>
        <v>4039</v>
      </c>
      <c r="F534" s="260">
        <f t="shared" si="18"/>
        <v>102.95018401682439</v>
      </c>
      <c r="G534" s="260">
        <f t="shared" si="18"/>
        <v>65.404803169101257</v>
      </c>
      <c r="H534" s="262">
        <f t="shared" si="16"/>
        <v>-0.36469464534019069</v>
      </c>
      <c r="I534" s="264" t="s">
        <v>1284</v>
      </c>
      <c r="K534" s="258"/>
      <c r="L534" s="258"/>
    </row>
    <row r="535" spans="1:12" ht="12.6" customHeight="1" x14ac:dyDescent="0.25">
      <c r="A535" s="180" t="s">
        <v>550</v>
      </c>
      <c r="B535" s="237">
        <v>0</v>
      </c>
      <c r="C535" s="237">
        <f>AP71</f>
        <v>0</v>
      </c>
      <c r="D535" s="237"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 t="s">
        <v>1285</v>
      </c>
      <c r="K535" s="258"/>
      <c r="L535" s="258"/>
    </row>
    <row r="536" spans="1:12" ht="12.6" customHeight="1" x14ac:dyDescent="0.25">
      <c r="A536" s="180" t="s">
        <v>551</v>
      </c>
      <c r="B536" s="237">
        <v>0</v>
      </c>
      <c r="C536" s="237">
        <f>AQ71</f>
        <v>0</v>
      </c>
      <c r="D536" s="237"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 t="s">
        <v>1286</v>
      </c>
      <c r="K536" s="258"/>
      <c r="L536" s="258"/>
    </row>
    <row r="537" spans="1:12" ht="12.6" customHeight="1" x14ac:dyDescent="0.25">
      <c r="A537" s="180" t="s">
        <v>552</v>
      </c>
      <c r="B537" s="237">
        <v>0</v>
      </c>
      <c r="C537" s="237">
        <f>AR71</f>
        <v>0</v>
      </c>
      <c r="D537" s="237"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 t="s">
        <v>1287</v>
      </c>
      <c r="K537" s="258"/>
      <c r="L537" s="258"/>
    </row>
    <row r="538" spans="1:12" ht="12.6" customHeight="1" x14ac:dyDescent="0.25">
      <c r="A538" s="180" t="s">
        <v>553</v>
      </c>
      <c r="B538" s="237">
        <v>0</v>
      </c>
      <c r="C538" s="237">
        <f>AS71</f>
        <v>0</v>
      </c>
      <c r="D538" s="237"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v>0</v>
      </c>
      <c r="C539" s="237">
        <f>AT71</f>
        <v>0</v>
      </c>
      <c r="D539" s="237"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v>0</v>
      </c>
      <c r="C540" s="237">
        <f>AU71</f>
        <v>0</v>
      </c>
      <c r="D540" s="237"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v>0</v>
      </c>
      <c r="C541" s="237">
        <f>AV71</f>
        <v>0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v>664040</v>
      </c>
      <c r="C544" s="237">
        <f>AY71</f>
        <v>189415</v>
      </c>
      <c r="D544" s="237">
        <v>16832</v>
      </c>
      <c r="E544" s="180">
        <f>AY59</f>
        <v>5520</v>
      </c>
      <c r="F544" s="260">
        <f t="shared" ref="F544:G550" si="19">IF(B544=0,"",IF(D544=0,"",B544/D544))</f>
        <v>39.451045627376423</v>
      </c>
      <c r="G544" s="260">
        <f t="shared" si="19"/>
        <v>34.314311594202898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v>0</v>
      </c>
      <c r="C545" s="237">
        <f>AZ71</f>
        <v>0</v>
      </c>
      <c r="D545" s="237"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v>175852</v>
      </c>
      <c r="C546" s="237">
        <f>BA71</f>
        <v>70647</v>
      </c>
      <c r="D546" s="237"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v>0</v>
      </c>
      <c r="C547" s="237">
        <f>BB71</f>
        <v>150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v>157188</v>
      </c>
      <c r="C549" s="237">
        <f>BD71</f>
        <v>104237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v>772946</v>
      </c>
      <c r="C550" s="237">
        <f>BE71</f>
        <v>462209</v>
      </c>
      <c r="D550" s="237">
        <v>92139</v>
      </c>
      <c r="E550" s="180">
        <f>BE59</f>
        <v>53338</v>
      </c>
      <c r="F550" s="260">
        <f t="shared" si="19"/>
        <v>8.3889124040851328</v>
      </c>
      <c r="G550" s="260">
        <f t="shared" si="19"/>
        <v>8.6656605047058388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v>353686</v>
      </c>
      <c r="C551" s="237">
        <f>BF71</f>
        <v>147416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v>0</v>
      </c>
      <c r="C552" s="237">
        <f>BG71</f>
        <v>0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v>1951305</v>
      </c>
      <c r="C553" s="237">
        <f>BH71</f>
        <v>634316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v>0</v>
      </c>
      <c r="C554" s="237">
        <f>BI71</f>
        <v>0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v>367511</v>
      </c>
      <c r="C555" s="237">
        <f>BJ71</f>
        <v>467337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v>1205843</v>
      </c>
      <c r="C556" s="237">
        <f>BK71</f>
        <v>343948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v>955398</v>
      </c>
      <c r="C557" s="237">
        <f>BL71</f>
        <v>228433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v>3204739</v>
      </c>
      <c r="C559" s="237">
        <f>BN71</f>
        <v>613110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v>0</v>
      </c>
      <c r="C560" s="237">
        <f>BO71</f>
        <v>65073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v>69966</v>
      </c>
      <c r="C561" s="237">
        <f>BP71</f>
        <v>117763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v>76116</v>
      </c>
      <c r="C563" s="237">
        <f>BR71</f>
        <v>163959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v>446422</v>
      </c>
      <c r="C567" s="237">
        <f>BV71</f>
        <v>266490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v>0</v>
      </c>
      <c r="C568" s="237">
        <f>BW71</f>
        <v>0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v>21347</v>
      </c>
      <c r="C569" s="237">
        <f>BX71</f>
        <v>224320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v>309762</v>
      </c>
      <c r="C570" s="237">
        <f>BY71</f>
        <v>292506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v>4114</v>
      </c>
      <c r="C572" s="237">
        <f>CA71</f>
        <v>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v>544</v>
      </c>
      <c r="C573" s="237">
        <f>CB71</f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v>221857</v>
      </c>
      <c r="C574" s="237">
        <f>CC71</f>
        <v>0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v>-1046445</v>
      </c>
      <c r="C575" s="237">
        <f>CD71</f>
        <v>147907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45954</v>
      </c>
      <c r="E612" s="180">
        <f>SUM(C624:D647)+SUM(C668:D713)</f>
        <v>13115083.581015795</v>
      </c>
      <c r="F612" s="180">
        <f>CE64-(AX64+BD64+BE64+BG64+BJ64+BN64+BP64+BQ64+CB64+CC64+CD64)</f>
        <v>1276299</v>
      </c>
      <c r="G612" s="180">
        <f>CE77-(AX77+AY77+BD77+BE77+BG77+BJ77+BN77+BP77+BQ77+CB77+CC77+CD77)</f>
        <v>5520</v>
      </c>
      <c r="H612" s="197">
        <f>CE60-(AX60+AY60+AZ60+BD60+BE60+BG60+BJ60+BN60+BO60+BP60+BQ60+BR60+CB60+CC60+CD60)</f>
        <v>75.029999999999959</v>
      </c>
      <c r="I612" s="180">
        <f>CE78-(AX78+AY78+AZ78+BD78+BE78+BF78+BG78+BJ78+BN78+BO78+BP78+BQ78+BR78+CB78+CC78+CD78)</f>
        <v>4989</v>
      </c>
      <c r="J612" s="180">
        <f>CE79-(AX79+AY79+AZ79+BA79+BD79+BE79+BF79+BG79+BJ79+BN79+BO79+BP79+BQ79+BR79+CB79+CC79+CD79)</f>
        <v>47962</v>
      </c>
      <c r="K612" s="180">
        <f>CE75-(AW75+AX75+AY75+AZ75+BA75+BB75+BC75+BD75+BE75+BF75+BG75+BH75+BI75+BJ75+BK75+BL75+BM75+BN75+BO75+BP75+BQ75+BR75+BS75+BT75+BU75+BV75+BW75+BX75+CB75+CC75+CD75)</f>
        <v>24158142</v>
      </c>
      <c r="L612" s="197">
        <f>CE80-(AW80+AX80+AY80+AZ80+BA80+BB80+BC80+BD80+BE80+BF80+BG80+BH80+BI80+BJ80+BK80+BL80+BM80+BN80+BO80+BP80+BQ80+BR80+BS80+BT80+BU80+BV80+BW80+BX80+BY80+BZ80+CA80+CB80+CC80+CD80)</f>
        <v>28.07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462209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147907</v>
      </c>
      <c r="D615" s="263">
        <f>SUM(C614:C615)</f>
        <v>610116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467337</v>
      </c>
      <c r="D617" s="180">
        <f>(D615/D612)*BJ76</f>
        <v>9824.7342995169074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613110</v>
      </c>
      <c r="D619" s="180">
        <f>(D615/D612)*BN76</f>
        <v>41290.43739391565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117763</v>
      </c>
      <c r="D621" s="180">
        <f>(D615/D612)*BP76</f>
        <v>6346.2472907690299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1255671.4189842015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104237</v>
      </c>
      <c r="D624" s="180">
        <f>(D615/D612)*BD76</f>
        <v>1473.7101449275362</v>
      </c>
      <c r="E624" s="180">
        <f>(E623/E612)*SUM(C624:D624)</f>
        <v>10121.011931761392</v>
      </c>
      <c r="F624" s="180">
        <f>SUM(C624:E624)</f>
        <v>115831.72207668892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189415</v>
      </c>
      <c r="D625" s="180">
        <f>(D615/D612)*AY76</f>
        <v>15626.638203420811</v>
      </c>
      <c r="E625" s="180">
        <f>(E623/E612)*SUM(C625:D625)</f>
        <v>19631.207319671033</v>
      </c>
      <c r="F625" s="180">
        <f>(F624/F612)*AY64</f>
        <v>4404.7490433433077</v>
      </c>
      <c r="G625" s="180">
        <f>SUM(C625:F625)</f>
        <v>229077.59456643515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163959</v>
      </c>
      <c r="D626" s="180">
        <f>(D615/D612)*BR76</f>
        <v>15706.298211254732</v>
      </c>
      <c r="E626" s="180">
        <f>(E623/E612)*SUM(C626:D626)</f>
        <v>17201.612063967696</v>
      </c>
      <c r="F626" s="180">
        <f>(F624/F612)*BR64</f>
        <v>90.755945179529959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65073</v>
      </c>
      <c r="D627" s="180">
        <f>(D615/D612)*BO76</f>
        <v>0</v>
      </c>
      <c r="E627" s="180">
        <f>(E623/E612)*SUM(C627:D627)</f>
        <v>6230.2543283700734</v>
      </c>
      <c r="F627" s="180">
        <f>(F624/F612)*BO64</f>
        <v>90.302165453632313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53617.436989100403</v>
      </c>
      <c r="H628" s="180">
        <f>SUM(C626:G628)</f>
        <v>321968.65970332606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147416</v>
      </c>
      <c r="D629" s="180">
        <f>(D615/D612)*BF76</f>
        <v>12267.641206423816</v>
      </c>
      <c r="E629" s="180">
        <f>(E623/E612)*SUM(C629:D629)</f>
        <v>15288.51746186922</v>
      </c>
      <c r="F629" s="180">
        <f>(F624/F612)*BF64</f>
        <v>957.83824542475929</v>
      </c>
      <c r="G629" s="180">
        <f>(G625/G612)*BF77</f>
        <v>0</v>
      </c>
      <c r="H629" s="180">
        <f>(H628/H612)*BF60</f>
        <v>12873.596949353308</v>
      </c>
      <c r="I629" s="180">
        <f>SUM(C629:H629)</f>
        <v>188803.59386307112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70647</v>
      </c>
      <c r="D630" s="180">
        <f>(D615/D612)*BA76</f>
        <v>8337.7474866170523</v>
      </c>
      <c r="E630" s="180">
        <f>(E623/E612)*SUM(C630:D630)</f>
        <v>7562.200373483829</v>
      </c>
      <c r="F630" s="180">
        <f>(F624/F612)*BA64</f>
        <v>328.71803344025756</v>
      </c>
      <c r="G630" s="180">
        <f>(G625/G612)*BA77</f>
        <v>0</v>
      </c>
      <c r="H630" s="180">
        <f>(H628/H612)*BA60</f>
        <v>6050.5905661960551</v>
      </c>
      <c r="I630" s="180">
        <f>(I629/I612)*BA78</f>
        <v>0</v>
      </c>
      <c r="J630" s="180">
        <f>SUM(C630:I630)</f>
        <v>92926.256459737197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150</v>
      </c>
      <c r="D632" s="180">
        <f>(D615/D612)*BB76</f>
        <v>0</v>
      </c>
      <c r="E632" s="180">
        <f>(E623/E612)*SUM(C632:D632)</f>
        <v>14.361381052902296</v>
      </c>
      <c r="F632" s="180">
        <f>(F624/F612)*BB64</f>
        <v>13.613391776929495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343948</v>
      </c>
      <c r="D635" s="180">
        <f>(D615/D612)*BK76</f>
        <v>19211.338555947252</v>
      </c>
      <c r="E635" s="180">
        <f>(E623/E612)*SUM(C635:D635)</f>
        <v>34769.797626146072</v>
      </c>
      <c r="F635" s="180">
        <f>(F624/F612)*BK64</f>
        <v>290.14675673895732</v>
      </c>
      <c r="G635" s="180">
        <f>(G625/G612)*BK77</f>
        <v>0</v>
      </c>
      <c r="H635" s="180">
        <f>(H628/H612)*BK60</f>
        <v>18108.859708756987</v>
      </c>
      <c r="I635" s="180">
        <f>(I629/I612)*BK78</f>
        <v>2005.7307024940408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634316</v>
      </c>
      <c r="D636" s="180">
        <f>(D615/D612)*BH76</f>
        <v>16343.578273926099</v>
      </c>
      <c r="E636" s="180">
        <f>(E623/E612)*SUM(C636:D636)</f>
        <v>62295.800928750396</v>
      </c>
      <c r="F636" s="180">
        <f>(F624/F612)*BH64</f>
        <v>2062.2473423144593</v>
      </c>
      <c r="G636" s="180">
        <f>(G625/G612)*BH77</f>
        <v>0</v>
      </c>
      <c r="H636" s="180">
        <f>(H628/H612)*BH60</f>
        <v>16864.412003652837</v>
      </c>
      <c r="I636" s="180">
        <f>(I629/I612)*BH78</f>
        <v>37.843975518755485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228433</v>
      </c>
      <c r="D637" s="180">
        <f>(D615/D612)*BL76</f>
        <v>18680.271837054446</v>
      </c>
      <c r="E637" s="180">
        <f>(E623/E612)*SUM(C637:D637)</f>
        <v>23659.252400542457</v>
      </c>
      <c r="F637" s="180">
        <f>(F624/F612)*BL64</f>
        <v>627.84962875198835</v>
      </c>
      <c r="G637" s="180">
        <f>(G625/G612)*BL77</f>
        <v>0</v>
      </c>
      <c r="H637" s="180">
        <f>(H628/H612)*BL60</f>
        <v>20211.547210484696</v>
      </c>
      <c r="I637" s="180">
        <f>(I629/I612)*BL78</f>
        <v>6092.8800585196332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266490</v>
      </c>
      <c r="D642" s="180">
        <f>(D615/D612)*BV76</f>
        <v>16887.921660791224</v>
      </c>
      <c r="E642" s="180">
        <f>(E623/E612)*SUM(C642:D642)</f>
        <v>27131.322099667454</v>
      </c>
      <c r="F642" s="180">
        <f>(F624/F612)*BV64</f>
        <v>154.64813058591906</v>
      </c>
      <c r="G642" s="180">
        <f>(G625/G612)*BV77</f>
        <v>0</v>
      </c>
      <c r="H642" s="180">
        <f>(H628/H612)*BV60</f>
        <v>15577.052308717504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224320</v>
      </c>
      <c r="D644" s="180">
        <f>(D615/D612)*BX76</f>
        <v>24575.11241676459</v>
      </c>
      <c r="E644" s="180">
        <f>(E623/E612)*SUM(C644:D644)</f>
        <v>23829.850344147399</v>
      </c>
      <c r="F644" s="180">
        <f>(F624/F612)*BX64</f>
        <v>70.698881294853848</v>
      </c>
      <c r="G644" s="180">
        <f>(G625/G612)*BX77</f>
        <v>0</v>
      </c>
      <c r="H644" s="180">
        <f>(H628/H612)*BX60</f>
        <v>8324.9260272484735</v>
      </c>
      <c r="I644" s="180">
        <f>(I629/I612)*BX78</f>
        <v>2119.2626290503072</v>
      </c>
      <c r="J644" s="180">
        <f>(J630/J612)*BX79</f>
        <v>0</v>
      </c>
      <c r="K644" s="180">
        <f>SUM(C631:J644)</f>
        <v>2057617.3262806966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292506</v>
      </c>
      <c r="D645" s="180">
        <f>(D615/D612)*BY76</f>
        <v>9094.5175610392998</v>
      </c>
      <c r="E645" s="180">
        <f>(E623/E612)*SUM(C645:D645)</f>
        <v>28875.999722977573</v>
      </c>
      <c r="F645" s="180">
        <f>(F624/F612)*BY64</f>
        <v>146.84311930047949</v>
      </c>
      <c r="G645" s="180">
        <f>(G625/G612)*BY77</f>
        <v>0</v>
      </c>
      <c r="H645" s="180">
        <f>(H628/H612)*BY60</f>
        <v>12573.213020535066</v>
      </c>
      <c r="I645" s="180">
        <f>(I629/I612)*BY78</f>
        <v>1021.787339006398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344218.36076285882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4539236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1132170</v>
      </c>
      <c r="D670" s="180">
        <f>(D615/D612)*E76</f>
        <v>47371.151325238279</v>
      </c>
      <c r="E670" s="180">
        <f>(E623/E612)*SUM(C670:D670)</f>
        <v>112932.26627840556</v>
      </c>
      <c r="F670" s="180">
        <f>(F624/F612)*E64</f>
        <v>1994.6341631557095</v>
      </c>
      <c r="G670" s="180">
        <f>(G625/G612)*E77</f>
        <v>96361.988149141747</v>
      </c>
      <c r="H670" s="180">
        <f>(H628/H612)*E60</f>
        <v>44499.733454931273</v>
      </c>
      <c r="I670" s="180">
        <f>(I629/I612)*E78</f>
        <v>37049.252032861623</v>
      </c>
      <c r="J670" s="180">
        <f>(J630/J612)*E79</f>
        <v>16059.917013359776</v>
      </c>
      <c r="K670" s="180">
        <f>(K644/K612)*E75</f>
        <v>155449.27307175382</v>
      </c>
      <c r="L670" s="180">
        <f>(L647/L612)*E80</f>
        <v>127165.81407591185</v>
      </c>
      <c r="M670" s="180">
        <f t="shared" si="20"/>
        <v>638884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1744</v>
      </c>
      <c r="D675" s="180">
        <f>(D615/D612)*J76</f>
        <v>1699.4135004569787</v>
      </c>
      <c r="E675" s="180">
        <f>(E623/E612)*SUM(C675:D675)</f>
        <v>329.68115601847217</v>
      </c>
      <c r="F675" s="180">
        <f>(F624/F612)*J64</f>
        <v>0</v>
      </c>
      <c r="G675" s="180">
        <f>(G625/G612)*J77</f>
        <v>0</v>
      </c>
      <c r="H675" s="180">
        <f>(H628/H612)*J60</f>
        <v>42.911989831177699</v>
      </c>
      <c r="I675" s="180">
        <f>(I629/I612)*J78</f>
        <v>1324.5391431564419</v>
      </c>
      <c r="J675" s="180">
        <f>(J630/J612)*J79</f>
        <v>1486.060604324641</v>
      </c>
      <c r="K675" s="180">
        <f>(K644/K612)*J75</f>
        <v>10558.875758699405</v>
      </c>
      <c r="L675" s="180">
        <f>(L647/L612)*J80</f>
        <v>122.62855745025252</v>
      </c>
      <c r="M675" s="180">
        <f t="shared" si="20"/>
        <v>15564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665146</v>
      </c>
      <c r="D677" s="180">
        <f>(D615/D612)*L76</f>
        <v>27827.896069983028</v>
      </c>
      <c r="E677" s="180">
        <f>(E623/E612)*SUM(C677:D677)</f>
        <v>66347.081207835596</v>
      </c>
      <c r="F677" s="180">
        <f>(F624/F612)*L64</f>
        <v>1171.8407641580909</v>
      </c>
      <c r="G677" s="180">
        <f>(G625/G612)*L77</f>
        <v>56605.405613879986</v>
      </c>
      <c r="H677" s="180">
        <f>(H628/H612)*L60</f>
        <v>26133.401807187216</v>
      </c>
      <c r="I677" s="180">
        <f>(I629/I612)*L78</f>
        <v>21760.285923284406</v>
      </c>
      <c r="J677" s="180">
        <f>(J630/J612)*L79</f>
        <v>9435.6129635736652</v>
      </c>
      <c r="K677" s="180">
        <f>(K644/K612)*L75</f>
        <v>52204.72729008914</v>
      </c>
      <c r="L677" s="180">
        <f>(L647/L612)*L80</f>
        <v>74803.420044654034</v>
      </c>
      <c r="M677" s="180">
        <f t="shared" si="20"/>
        <v>336290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130689</v>
      </c>
      <c r="D680" s="180">
        <f>(D615/D612)*O76</f>
        <v>21534.755451103276</v>
      </c>
      <c r="E680" s="180">
        <f>(E623/E612)*SUM(C680:D680)</f>
        <v>14574.289048914046</v>
      </c>
      <c r="F680" s="180">
        <f>(F624/F612)*O64</f>
        <v>748.91805962148123</v>
      </c>
      <c r="G680" s="180">
        <f>(G625/G612)*O77</f>
        <v>0</v>
      </c>
      <c r="H680" s="180">
        <f>(H628/H612)*O60</f>
        <v>2703.4553593641949</v>
      </c>
      <c r="I680" s="180">
        <f>(I629/I612)*O78</f>
        <v>5865.8162054070999</v>
      </c>
      <c r="J680" s="180">
        <f>(J630/J612)*O79</f>
        <v>2390.8719501129167</v>
      </c>
      <c r="K680" s="180">
        <f>(K644/K612)*O75</f>
        <v>22621.307488749302</v>
      </c>
      <c r="L680" s="180">
        <f>(L647/L612)*O80</f>
        <v>7725.5991193659083</v>
      </c>
      <c r="M680" s="180">
        <f t="shared" si="20"/>
        <v>78165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1082015</v>
      </c>
      <c r="D681" s="180">
        <f>(D615/D612)*P76</f>
        <v>36643.603603603602</v>
      </c>
      <c r="E681" s="180">
        <f>(E623/E612)*SUM(C681:D681)</f>
        <v>107103.21649639288</v>
      </c>
      <c r="F681" s="180">
        <f>(F624/F612)*P64</f>
        <v>41682.208990164167</v>
      </c>
      <c r="G681" s="180">
        <f>(G625/G612)*P77</f>
        <v>0</v>
      </c>
      <c r="H681" s="180">
        <f>(H628/H612)*P60</f>
        <v>17207.707922302256</v>
      </c>
      <c r="I681" s="180">
        <f>(I629/I612)*P78</f>
        <v>6471.3198137071877</v>
      </c>
      <c r="J681" s="180">
        <f>(J630/J612)*P79</f>
        <v>3196.8709219500101</v>
      </c>
      <c r="K681" s="180">
        <f>(K644/K612)*P75</f>
        <v>113863.80907696905</v>
      </c>
      <c r="L681" s="180">
        <f>(L647/L612)*P80</f>
        <v>49174.051537551255</v>
      </c>
      <c r="M681" s="180">
        <f t="shared" si="20"/>
        <v>375343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129723</v>
      </c>
      <c r="D682" s="180">
        <f>(D615/D612)*Q76</f>
        <v>7381.827392610001</v>
      </c>
      <c r="E682" s="180">
        <f>(E623/E612)*SUM(C682:D682)</f>
        <v>13126.764469184458</v>
      </c>
      <c r="F682" s="180">
        <f>(F624/F612)*Q64</f>
        <v>180.60433090726463</v>
      </c>
      <c r="G682" s="180">
        <f>(G625/G612)*Q77</f>
        <v>0</v>
      </c>
      <c r="H682" s="180">
        <f>(H628/H612)*Q60</f>
        <v>5449.8227085595681</v>
      </c>
      <c r="I682" s="180">
        <f>(I629/I612)*Q78</f>
        <v>2346.32648216284</v>
      </c>
      <c r="J682" s="180">
        <f>(J630/J612)*Q79</f>
        <v>0</v>
      </c>
      <c r="K682" s="180">
        <f>(K644/K612)*Q75</f>
        <v>9443.5375473565909</v>
      </c>
      <c r="L682" s="180">
        <f>(L647/L612)*Q80</f>
        <v>15573.826796182069</v>
      </c>
      <c r="M682" s="180">
        <f t="shared" si="20"/>
        <v>53503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537362</v>
      </c>
      <c r="D683" s="180">
        <f>(D615/D612)*R76</f>
        <v>3133.2936414675546</v>
      </c>
      <c r="E683" s="180">
        <f>(E623/E612)*SUM(C683:D683)</f>
        <v>51748.392461902899</v>
      </c>
      <c r="F683" s="180">
        <f>(F624/F612)*R64</f>
        <v>999.49522426216345</v>
      </c>
      <c r="G683" s="180">
        <f>(G625/G612)*R77</f>
        <v>0</v>
      </c>
      <c r="H683" s="180">
        <f>(H628/H612)*R60</f>
        <v>4291.1989831177698</v>
      </c>
      <c r="I683" s="180">
        <f>(I629/I612)*R78</f>
        <v>0</v>
      </c>
      <c r="J683" s="180">
        <f>(J630/J612)*R79</f>
        <v>0</v>
      </c>
      <c r="K683" s="180">
        <f>(K644/K612)*R75</f>
        <v>99475.648045741065</v>
      </c>
      <c r="L683" s="180">
        <f>(L647/L612)*R80</f>
        <v>0</v>
      </c>
      <c r="M683" s="180">
        <f t="shared" si="20"/>
        <v>159648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114924</v>
      </c>
      <c r="D684" s="180">
        <f>(D615/D612)*S76</f>
        <v>24097.152369761065</v>
      </c>
      <c r="E684" s="180">
        <f>(E623/E612)*SUM(C684:D684)</f>
        <v>13310.238290638195</v>
      </c>
      <c r="F684" s="180">
        <f>(F624/F612)*S64</f>
        <v>3142.7876256219433</v>
      </c>
      <c r="G684" s="180">
        <f>(G625/G612)*S77</f>
        <v>0</v>
      </c>
      <c r="H684" s="180">
        <f>(H628/H612)*S60</f>
        <v>7724.1581696119856</v>
      </c>
      <c r="I684" s="180">
        <f>(I629/I612)*S78</f>
        <v>8287.830638607451</v>
      </c>
      <c r="J684" s="180">
        <f>(J630/J612)*S79</f>
        <v>354.5620477071829</v>
      </c>
      <c r="K684" s="180">
        <f>(K644/K612)*S75</f>
        <v>182485.08834926967</v>
      </c>
      <c r="L684" s="180">
        <f>(L647/L612)*S80</f>
        <v>0</v>
      </c>
      <c r="M684" s="180">
        <f t="shared" si="20"/>
        <v>239402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734944</v>
      </c>
      <c r="D686" s="180">
        <f>(D615/D612)*U76</f>
        <v>7169.4007050528789</v>
      </c>
      <c r="E686" s="180">
        <f>(E623/E612)*SUM(C686:D686)</f>
        <v>71051.822213269566</v>
      </c>
      <c r="F686" s="180">
        <f>(F624/F612)*U64</f>
        <v>17962.961205603649</v>
      </c>
      <c r="G686" s="180">
        <f>(G625/G612)*U77</f>
        <v>0</v>
      </c>
      <c r="H686" s="180">
        <f>(H628/H612)*U60</f>
        <v>23773.242366472445</v>
      </c>
      <c r="I686" s="180">
        <f>(I629/I612)*U78</f>
        <v>9725.9017083201597</v>
      </c>
      <c r="J686" s="180">
        <f>(J630/J612)*U79</f>
        <v>0</v>
      </c>
      <c r="K686" s="180">
        <f>(K644/K612)*U75</f>
        <v>256038.55587223388</v>
      </c>
      <c r="L686" s="180">
        <f>(L647/L612)*U80</f>
        <v>0</v>
      </c>
      <c r="M686" s="180">
        <f t="shared" si="20"/>
        <v>385722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112796</v>
      </c>
      <c r="D688" s="180">
        <f>(D615/D612)*W76</f>
        <v>716.94007050528785</v>
      </c>
      <c r="E688" s="180">
        <f>(E623/E612)*SUM(C688:D688)</f>
        <v>10868.017245251922</v>
      </c>
      <c r="F688" s="180">
        <f>(F624/F612)*W64</f>
        <v>29.858705964065358</v>
      </c>
      <c r="G688" s="180">
        <f>(G625/G612)*W77</f>
        <v>0</v>
      </c>
      <c r="H688" s="180">
        <f>(H628/H612)*W60</f>
        <v>557.85586780531014</v>
      </c>
      <c r="I688" s="180">
        <f>(I629/I612)*W78</f>
        <v>378.43975518755485</v>
      </c>
      <c r="J688" s="180">
        <f>(J630/J612)*W79</f>
        <v>263.49966386981902</v>
      </c>
      <c r="K688" s="180">
        <f>(K644/K612)*W75</f>
        <v>51538.675758000492</v>
      </c>
      <c r="L688" s="180">
        <f>(L647/L612)*W80</f>
        <v>0</v>
      </c>
      <c r="M688" s="180">
        <f t="shared" si="20"/>
        <v>64353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218431</v>
      </c>
      <c r="D689" s="180">
        <f>(D615/D612)*X76</f>
        <v>5748.7972320146228</v>
      </c>
      <c r="E689" s="180">
        <f>(E623/E612)*SUM(C689:D689)</f>
        <v>21463.543282742223</v>
      </c>
      <c r="F689" s="180">
        <f>(F624/F612)*X64</f>
        <v>240.68476661611348</v>
      </c>
      <c r="G689" s="180">
        <f>(G625/G612)*X77</f>
        <v>0</v>
      </c>
      <c r="H689" s="180">
        <f>(H628/H612)*X60</f>
        <v>4334.1109729489472</v>
      </c>
      <c r="I689" s="180">
        <f>(I629/I612)*X78</f>
        <v>3027.5180415004388</v>
      </c>
      <c r="J689" s="180">
        <f>(J630/J612)*X79</f>
        <v>2123.4972911861882</v>
      </c>
      <c r="K689" s="180">
        <f>(K644/K612)*X75</f>
        <v>149602.32862484572</v>
      </c>
      <c r="L689" s="180">
        <f>(L647/L612)*X80</f>
        <v>0</v>
      </c>
      <c r="M689" s="180">
        <f t="shared" si="20"/>
        <v>186540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650419</v>
      </c>
      <c r="D690" s="180">
        <f>(D615/D612)*Y76</f>
        <v>22331.355529442484</v>
      </c>
      <c r="E690" s="180">
        <f>(E623/E612)*SUM(C690:D690)</f>
        <v>64410.828061558779</v>
      </c>
      <c r="F690" s="180">
        <f>(F624/F612)*Y64</f>
        <v>934.15094373290196</v>
      </c>
      <c r="G690" s="180">
        <f>(G625/G612)*Y77</f>
        <v>0</v>
      </c>
      <c r="H690" s="180">
        <f>(H628/H612)*Y60</f>
        <v>16821.500013821656</v>
      </c>
      <c r="I690" s="180">
        <f>(I629/I612)*Y78</f>
        <v>11845.164337370466</v>
      </c>
      <c r="J690" s="180">
        <f>(J630/J612)*Y79</f>
        <v>8242.1144860456625</v>
      </c>
      <c r="K690" s="180">
        <f>(K644/K612)*Y75</f>
        <v>211506.53781701348</v>
      </c>
      <c r="L690" s="180">
        <f>(L647/L612)*Y80</f>
        <v>0</v>
      </c>
      <c r="M690" s="180">
        <f t="shared" si="20"/>
        <v>336092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689444</v>
      </c>
      <c r="D693" s="180">
        <f>(D615/D612)*AB76</f>
        <v>17060.518344431388</v>
      </c>
      <c r="E693" s="180">
        <f>(E623/E612)*SUM(C693:D693)</f>
        <v>67642.537356943867</v>
      </c>
      <c r="F693" s="180">
        <f>(F624/F612)*AB64</f>
        <v>29363.360015275484</v>
      </c>
      <c r="G693" s="180">
        <f>(G625/G612)*AB77</f>
        <v>0</v>
      </c>
      <c r="H693" s="180">
        <f>(H628/H612)*AB60</f>
        <v>4505.7589322736585</v>
      </c>
      <c r="I693" s="180">
        <f>(I629/I612)*AB78</f>
        <v>3216.7379190942161</v>
      </c>
      <c r="J693" s="180">
        <f>(J630/J612)*AB79</f>
        <v>0</v>
      </c>
      <c r="K693" s="180">
        <f>(K644/K612)*AB75</f>
        <v>128277.35161159374</v>
      </c>
      <c r="L693" s="180">
        <f>(L647/L612)*AB80</f>
        <v>0</v>
      </c>
      <c r="M693" s="180">
        <f t="shared" si="20"/>
        <v>250066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91815</v>
      </c>
      <c r="D694" s="180">
        <f>(D615/D612)*AC76</f>
        <v>52854.415197806498</v>
      </c>
      <c r="E694" s="180">
        <f>(E623/E612)*SUM(C694:D694)</f>
        <v>13851.01732237489</v>
      </c>
      <c r="F694" s="180">
        <f>(F624/F612)*AC64</f>
        <v>3376.5749404044122</v>
      </c>
      <c r="G694" s="180">
        <f>(G625/G612)*AC77</f>
        <v>0</v>
      </c>
      <c r="H694" s="180">
        <f>(H628/H612)*AC60</f>
        <v>686.59183729884319</v>
      </c>
      <c r="I694" s="180">
        <f>(I629/I612)*AC78</f>
        <v>2838.2981639066616</v>
      </c>
      <c r="J694" s="180">
        <f>(J630/J612)*AC79</f>
        <v>0</v>
      </c>
      <c r="K694" s="180">
        <f>(K644/K612)*AC75</f>
        <v>18155.525656208145</v>
      </c>
      <c r="L694" s="180">
        <f>(L647/L612)*AC80</f>
        <v>0</v>
      </c>
      <c r="M694" s="180">
        <f t="shared" si="20"/>
        <v>91762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53678</v>
      </c>
      <c r="D696" s="180">
        <f>(D615/D612)*AE76</f>
        <v>19025.465204334771</v>
      </c>
      <c r="E696" s="180">
        <f>(E623/E612)*SUM(C696:D696)</f>
        <v>6960.8144511058317</v>
      </c>
      <c r="F696" s="180">
        <f>(F624/F612)*AE64</f>
        <v>39.751103988634128</v>
      </c>
      <c r="G696" s="180">
        <f>(G625/G612)*AE77</f>
        <v>0</v>
      </c>
      <c r="H696" s="180">
        <f>(H628/H612)*AE60</f>
        <v>0</v>
      </c>
      <c r="I696" s="180">
        <f>(I629/I612)*AE78</f>
        <v>1097.4752900439091</v>
      </c>
      <c r="J696" s="180">
        <f>(J630/J612)*AE79</f>
        <v>0</v>
      </c>
      <c r="K696" s="180">
        <f>(K644/K612)*AE75</f>
        <v>13638.980816873533</v>
      </c>
      <c r="L696" s="180">
        <f>(L647/L612)*AE80</f>
        <v>0</v>
      </c>
      <c r="M696" s="180">
        <f t="shared" si="20"/>
        <v>40762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1718056</v>
      </c>
      <c r="D698" s="180">
        <f>(D615/D612)*AG76</f>
        <v>45724.844496670579</v>
      </c>
      <c r="E698" s="180">
        <f>(E623/E612)*SUM(C698:D698)</f>
        <v>168868.85867750997</v>
      </c>
      <c r="F698" s="180">
        <f>(F624/F612)*AG64</f>
        <v>3383.5631481832361</v>
      </c>
      <c r="G698" s="180">
        <f>(G625/G612)*AG77</f>
        <v>0</v>
      </c>
      <c r="H698" s="180">
        <f>(H628/H612)*AG60</f>
        <v>13989.308684963929</v>
      </c>
      <c r="I698" s="180">
        <f>(I629/I612)*AG78</f>
        <v>43255.664017937517</v>
      </c>
      <c r="J698" s="180">
        <f>(J630/J612)*AG79</f>
        <v>45626.129297576234</v>
      </c>
      <c r="K698" s="180">
        <f>(K644/K612)*AG75</f>
        <v>454067.00434860343</v>
      </c>
      <c r="L698" s="180">
        <f>(L647/L612)*AG80</f>
        <v>39976.909728782317</v>
      </c>
      <c r="M698" s="180">
        <f t="shared" si="20"/>
        <v>814892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1503993</v>
      </c>
      <c r="D701" s="180">
        <f>(D615/D612)*AJ76</f>
        <v>43082.787570178873</v>
      </c>
      <c r="E701" s="180">
        <f>(E623/E612)*SUM(C701:D701)</f>
        <v>148120.9660200951</v>
      </c>
      <c r="F701" s="180">
        <f>(F624/F612)*AJ64</f>
        <v>876.43016259872093</v>
      </c>
      <c r="G701" s="180">
        <f>(G625/G612)*AJ77</f>
        <v>0</v>
      </c>
      <c r="H701" s="180">
        <f>(H628/H612)*AJ60</f>
        <v>28279.001298746101</v>
      </c>
      <c r="I701" s="180">
        <f>(I629/I612)*AJ78</f>
        <v>10369.249292139002</v>
      </c>
      <c r="J701" s="180">
        <f>(J630/J612)*AJ79</f>
        <v>0</v>
      </c>
      <c r="K701" s="180">
        <f>(K644/K612)*AJ75</f>
        <v>87891.632102870441</v>
      </c>
      <c r="L701" s="180">
        <f>(L647/L612)*AJ80</f>
        <v>0</v>
      </c>
      <c r="M701" s="180">
        <f t="shared" si="20"/>
        <v>318620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264170</v>
      </c>
      <c r="D706" s="180">
        <f>(D615/D612)*AO76</f>
        <v>11046.187752970362</v>
      </c>
      <c r="E706" s="180">
        <f>(E623/E612)*SUM(C706:D706)</f>
        <v>26349.896961650062</v>
      </c>
      <c r="F706" s="180">
        <f>(F624/F612)*AO64</f>
        <v>465.48724282580918</v>
      </c>
      <c r="G706" s="180">
        <f>(G625/G612)*AO77</f>
        <v>22492.763814313017</v>
      </c>
      <c r="H706" s="180">
        <f>(H628/H612)*AO60</f>
        <v>10384.701539145002</v>
      </c>
      <c r="I706" s="180">
        <f>(I629/I612)*AO78</f>
        <v>8666.2703937950064</v>
      </c>
      <c r="J706" s="180">
        <f>(J630/J612)*AO79</f>
        <v>3747.1202200311027</v>
      </c>
      <c r="K706" s="180">
        <f>(K644/K612)*AO75</f>
        <v>40798.467043825804</v>
      </c>
      <c r="L706" s="180">
        <f>(L647/L612)*AO80</f>
        <v>29676.110902961111</v>
      </c>
      <c r="M706" s="180">
        <f t="shared" si="20"/>
        <v>153627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14370755</v>
      </c>
      <c r="D715" s="180">
        <f>SUM(D616:D647)+SUM(D668:D713)</f>
        <v>610116</v>
      </c>
      <c r="E715" s="180">
        <f>SUM(E624:E647)+SUM(E668:E713)</f>
        <v>1255671.4189842017</v>
      </c>
      <c r="F715" s="180">
        <f>SUM(F625:F648)+SUM(F668:F713)</f>
        <v>115831.72207668895</v>
      </c>
      <c r="G715" s="180">
        <f>SUM(G626:G647)+SUM(G668:G713)</f>
        <v>229077.59456643515</v>
      </c>
      <c r="H715" s="180">
        <f>SUM(H629:H647)+SUM(H668:H713)</f>
        <v>321968.6597033263</v>
      </c>
      <c r="I715" s="180">
        <f>SUM(I630:I647)+SUM(I668:I713)</f>
        <v>188803.59386307115</v>
      </c>
      <c r="J715" s="180">
        <f>SUM(J631:J647)+SUM(J668:J713)</f>
        <v>92926.256459737211</v>
      </c>
      <c r="K715" s="180">
        <f>SUM(K668:K713)</f>
        <v>2057617.3262806968</v>
      </c>
      <c r="L715" s="180">
        <f>SUM(L668:L713)</f>
        <v>344218.36076285876</v>
      </c>
      <c r="M715" s="180">
        <f>SUM(M668:M713)</f>
        <v>4539235</v>
      </c>
      <c r="N715" s="198" t="s">
        <v>742</v>
      </c>
    </row>
    <row r="716" spans="1:83" ht="12.6" customHeight="1" x14ac:dyDescent="0.25">
      <c r="C716" s="180">
        <f>CE71</f>
        <v>14370755</v>
      </c>
      <c r="D716" s="180">
        <f>D615</f>
        <v>610116</v>
      </c>
      <c r="E716" s="180">
        <f>E623</f>
        <v>1255671.4189842015</v>
      </c>
      <c r="F716" s="180">
        <f>F624</f>
        <v>115831.72207668892</v>
      </c>
      <c r="G716" s="180">
        <f>G625</f>
        <v>229077.59456643515</v>
      </c>
      <c r="H716" s="180">
        <f>H628</f>
        <v>321968.65970332606</v>
      </c>
      <c r="I716" s="180">
        <f>I629</f>
        <v>188803.59386307112</v>
      </c>
      <c r="J716" s="180">
        <f>J630</f>
        <v>92926.256459737197</v>
      </c>
      <c r="K716" s="180">
        <f>K644</f>
        <v>2057617.3262806966</v>
      </c>
      <c r="L716" s="180">
        <f>L647</f>
        <v>344218.36076285882</v>
      </c>
      <c r="M716" s="180">
        <f>C648</f>
        <v>4539236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023*2018*A</v>
      </c>
      <c r="B722" s="271">
        <f>ROUND(C165,0)</f>
        <v>470227</v>
      </c>
      <c r="C722" s="271">
        <f>ROUND(C166,0)</f>
        <v>-9908</v>
      </c>
      <c r="D722" s="271">
        <f>ROUND(C167,0)</f>
        <v>19100</v>
      </c>
      <c r="E722" s="271">
        <f>ROUND(C168,0)</f>
        <v>654771</v>
      </c>
      <c r="F722" s="271">
        <f>ROUND(C169,0)</f>
        <v>9767</v>
      </c>
      <c r="G722" s="271">
        <f>ROUND(C170,0)</f>
        <v>163522</v>
      </c>
      <c r="H722" s="271">
        <f>ROUND(C171+C172,0)</f>
        <v>3003</v>
      </c>
      <c r="I722" s="271">
        <f>ROUND(C175,0)</f>
        <v>0</v>
      </c>
      <c r="J722" s="271">
        <f>ROUND(C176,0)</f>
        <v>188003</v>
      </c>
      <c r="K722" s="271">
        <f>ROUND(C179,0)</f>
        <v>77681</v>
      </c>
      <c r="L722" s="271">
        <f>ROUND(C180,0)</f>
        <v>35768</v>
      </c>
      <c r="M722" s="271">
        <f>ROUND(C183,0)</f>
        <v>68890</v>
      </c>
      <c r="N722" s="271">
        <f>ROUND(C184,0)</f>
        <v>0</v>
      </c>
      <c r="O722" s="271">
        <f>ROUND(C185,0)</f>
        <v>0</v>
      </c>
      <c r="P722" s="271">
        <f>ROUND(C188,0)</f>
        <v>0</v>
      </c>
      <c r="Q722" s="271">
        <f>ROUND(C189,0)</f>
        <v>88641</v>
      </c>
      <c r="R722" s="271">
        <f>ROUND(B195,0)</f>
        <v>10750</v>
      </c>
      <c r="S722" s="271">
        <f>ROUND(C195,0)</f>
        <v>0</v>
      </c>
      <c r="T722" s="271">
        <f>ROUND(D195,0)</f>
        <v>0</v>
      </c>
      <c r="U722" s="271">
        <f>ROUND(B196,0)</f>
        <v>272450</v>
      </c>
      <c r="V722" s="271">
        <f>ROUND(C196,0)</f>
        <v>0</v>
      </c>
      <c r="W722" s="271">
        <f>ROUND(D196,0)</f>
        <v>0</v>
      </c>
      <c r="X722" s="271">
        <f>ROUND(B197,0)</f>
        <v>3702772</v>
      </c>
      <c r="Y722" s="271">
        <f>ROUND(C197,0)</f>
        <v>0</v>
      </c>
      <c r="Z722" s="271">
        <f>ROUND(D197,0)</f>
        <v>0</v>
      </c>
      <c r="AA722" s="271">
        <f>ROUND(B198,0)</f>
        <v>0</v>
      </c>
      <c r="AB722" s="271">
        <f>ROUND(C198,0)</f>
        <v>0</v>
      </c>
      <c r="AC722" s="271">
        <f>ROUND(D198,0)</f>
        <v>0</v>
      </c>
      <c r="AD722" s="271">
        <f>ROUND(B199,0)</f>
        <v>1431395</v>
      </c>
      <c r="AE722" s="271">
        <f>ROUND(C199,0)</f>
        <v>0</v>
      </c>
      <c r="AF722" s="271">
        <f>ROUND(D199,0)</f>
        <v>94692</v>
      </c>
      <c r="AG722" s="271">
        <f>ROUND(B200,0)</f>
        <v>5389186</v>
      </c>
      <c r="AH722" s="271">
        <f>ROUND(C200,0)</f>
        <v>559085</v>
      </c>
      <c r="AI722" s="271">
        <f>ROUND(D200,0)</f>
        <v>455392</v>
      </c>
      <c r="AJ722" s="271">
        <f>ROUND(B201,0)</f>
        <v>0</v>
      </c>
      <c r="AK722" s="271">
        <f>ROUND(C201,0)</f>
        <v>0</v>
      </c>
      <c r="AL722" s="271">
        <f>ROUND(D201,0)</f>
        <v>0</v>
      </c>
      <c r="AM722" s="271">
        <f>ROUND(B202,0)</f>
        <v>0</v>
      </c>
      <c r="AN722" s="271">
        <f>ROUND(C202,0)</f>
        <v>0</v>
      </c>
      <c r="AO722" s="271">
        <f>ROUND(D202,0)</f>
        <v>0</v>
      </c>
      <c r="AP722" s="271">
        <f>ROUND(B203,0)</f>
        <v>331533</v>
      </c>
      <c r="AQ722" s="271">
        <f>ROUND(C203,0)</f>
        <v>484577</v>
      </c>
      <c r="AR722" s="271">
        <f>ROUND(D203,0)</f>
        <v>422595</v>
      </c>
      <c r="AS722" s="271"/>
      <c r="AT722" s="271"/>
      <c r="AU722" s="271"/>
      <c r="AV722" s="271">
        <f>ROUND(B209,0)</f>
        <v>272450</v>
      </c>
      <c r="AW722" s="271">
        <f>ROUND(C209,0)</f>
        <v>97978</v>
      </c>
      <c r="AX722" s="271">
        <f>ROUND(D209,0)</f>
        <v>0</v>
      </c>
      <c r="AY722" s="271">
        <f>ROUND(B210,0)</f>
        <v>3164210</v>
      </c>
      <c r="AZ722" s="271">
        <f>ROUND(C210,0)</f>
        <v>0</v>
      </c>
      <c r="BA722" s="271">
        <f>ROUND(D210,0)</f>
        <v>0</v>
      </c>
      <c r="BB722" s="271">
        <f>ROUND(B211,0)</f>
        <v>0</v>
      </c>
      <c r="BC722" s="271">
        <f>ROUND(C211,0)</f>
        <v>0</v>
      </c>
      <c r="BD722" s="271">
        <f>ROUND(D211,0)</f>
        <v>0</v>
      </c>
      <c r="BE722" s="271">
        <f>ROUND(B212,0)</f>
        <v>1357463</v>
      </c>
      <c r="BF722" s="271">
        <f>ROUND(C212,0)</f>
        <v>8562</v>
      </c>
      <c r="BG722" s="271">
        <f>ROUND(D212,0)</f>
        <v>94692</v>
      </c>
      <c r="BH722" s="271">
        <f>ROUND(B213,0)</f>
        <v>4261955</v>
      </c>
      <c r="BI722" s="271">
        <f>ROUND(C213,0)</f>
        <v>358844</v>
      </c>
      <c r="BJ722" s="271">
        <f>ROUND(D213,0)</f>
        <v>455392</v>
      </c>
      <c r="BK722" s="271">
        <f>ROUND(B214,0)</f>
        <v>0</v>
      </c>
      <c r="BL722" s="271">
        <f>ROUND(C214,0)</f>
        <v>0</v>
      </c>
      <c r="BM722" s="271">
        <f>ROUND(D214,0)</f>
        <v>0</v>
      </c>
      <c r="BN722" s="271">
        <f>ROUND(B215,0)</f>
        <v>0</v>
      </c>
      <c r="BO722" s="271">
        <f>ROUND(C215,0)</f>
        <v>0</v>
      </c>
      <c r="BP722" s="271">
        <f>ROUND(D215,0)</f>
        <v>0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3438906</v>
      </c>
      <c r="BU722" s="271">
        <f>ROUND(C224,0)</f>
        <v>3964556</v>
      </c>
      <c r="BV722" s="271">
        <f>ROUND(C225,0)</f>
        <v>1163351</v>
      </c>
      <c r="BW722" s="271">
        <f>ROUND(C226,0)</f>
        <v>0</v>
      </c>
      <c r="BX722" s="271">
        <f>ROUND(C227,0)</f>
        <v>0</v>
      </c>
      <c r="BY722" s="271">
        <f>ROUND(C228,0)</f>
        <v>1661674</v>
      </c>
      <c r="BZ722" s="271">
        <f>ROUND(C231,0)</f>
        <v>628</v>
      </c>
      <c r="CA722" s="271">
        <f>ROUND(C233,0)</f>
        <v>55927</v>
      </c>
      <c r="CB722" s="271">
        <f>ROUND(C234,0)</f>
        <v>700555</v>
      </c>
      <c r="CC722" s="271">
        <f>ROUND(C238+C239,0)</f>
        <v>28247</v>
      </c>
      <c r="CD722" s="271">
        <f>D221</f>
        <v>290552</v>
      </c>
      <c r="CE722" s="271"/>
    </row>
    <row r="723" spans="1:84" ht="12.6" customHeight="1" x14ac:dyDescent="0.2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201" customFormat="1" ht="12.6" customHeight="1" x14ac:dyDescent="0.25">
      <c r="A724" s="201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023*2018*A</v>
      </c>
      <c r="B726" s="271">
        <f>ROUND(C111,0)</f>
        <v>264</v>
      </c>
      <c r="C726" s="271">
        <f>ROUND(C112,0)</f>
        <v>38</v>
      </c>
      <c r="D726" s="271">
        <f>ROUND(C113,0)</f>
        <v>0</v>
      </c>
      <c r="E726" s="271">
        <f>ROUND(C114,0)</f>
        <v>93</v>
      </c>
      <c r="F726" s="271">
        <f>ROUND(D111,0)</f>
        <v>720</v>
      </c>
      <c r="G726" s="271">
        <f>ROUND(D112,0)</f>
        <v>423</v>
      </c>
      <c r="H726" s="271">
        <f>ROUND(D113,0)</f>
        <v>0</v>
      </c>
      <c r="I726" s="271">
        <f>ROUND(D114,0)</f>
        <v>139</v>
      </c>
      <c r="J726" s="271">
        <f>ROUND(C116,0)</f>
        <v>2</v>
      </c>
      <c r="K726" s="271">
        <f>ROUND(C117,0)</f>
        <v>0</v>
      </c>
      <c r="L726" s="271">
        <f>ROUND(C118,0)</f>
        <v>18</v>
      </c>
      <c r="M726" s="271">
        <f>ROUND(C119,0)</f>
        <v>0</v>
      </c>
      <c r="N726" s="271">
        <f>ROUND(C120,0)</f>
        <v>0</v>
      </c>
      <c r="O726" s="271">
        <f>ROUND(C121,0)</f>
        <v>0</v>
      </c>
      <c r="P726" s="271">
        <f>ROUND(C122,0)</f>
        <v>0</v>
      </c>
      <c r="Q726" s="271">
        <f>ROUND(C123,0)</f>
        <v>0</v>
      </c>
      <c r="R726" s="271">
        <f>ROUND(C124,0)</f>
        <v>5</v>
      </c>
      <c r="S726" s="271">
        <f>ROUND(C125,0)</f>
        <v>0</v>
      </c>
      <c r="T726" s="271"/>
      <c r="U726" s="271">
        <f>ROUND(C126,0)</f>
        <v>0</v>
      </c>
      <c r="V726" s="271">
        <f>ROUND(C128,0)</f>
        <v>25</v>
      </c>
      <c r="W726" s="271">
        <f>ROUND(C129,0)</f>
        <v>6</v>
      </c>
      <c r="X726" s="271">
        <f>ROUND(B138,0)</f>
        <v>79</v>
      </c>
      <c r="Y726" s="271">
        <f>ROUND(B139,0)</f>
        <v>345</v>
      </c>
      <c r="Z726" s="271">
        <f>ROUND(B140,0)</f>
        <v>0</v>
      </c>
      <c r="AA726" s="271">
        <f>ROUND(B141,0)</f>
        <v>2947164</v>
      </c>
      <c r="AB726" s="271">
        <f>ROUND(B142,0)</f>
        <v>8334918</v>
      </c>
      <c r="AC726" s="271">
        <f>ROUND(C138,0)</f>
        <v>134</v>
      </c>
      <c r="AD726" s="271">
        <f>ROUND(C139,0)</f>
        <v>82</v>
      </c>
      <c r="AE726" s="271">
        <f>ROUND(C140,0)</f>
        <v>0</v>
      </c>
      <c r="AF726" s="271">
        <f>ROUND(C141,0)</f>
        <v>700485</v>
      </c>
      <c r="AG726" s="271">
        <f>ROUND(C142,0)</f>
        <v>1981053</v>
      </c>
      <c r="AH726" s="271">
        <f>ROUND(D138,0)</f>
        <v>51</v>
      </c>
      <c r="AI726" s="271">
        <f>ROUND(D139,0)</f>
        <v>293</v>
      </c>
      <c r="AJ726" s="271">
        <f>ROUND(D140,0)</f>
        <v>0</v>
      </c>
      <c r="AK726" s="271">
        <f>ROUND(D141,0)</f>
        <v>2502954</v>
      </c>
      <c r="AL726" s="271">
        <f>ROUND(D142,0)</f>
        <v>7078641</v>
      </c>
      <c r="AM726" s="271">
        <f>ROUND(B144,0)</f>
        <v>38</v>
      </c>
      <c r="AN726" s="271">
        <f>ROUND(B145,0)</f>
        <v>344</v>
      </c>
      <c r="AO726" s="271">
        <f>ROUND(B146,0)</f>
        <v>0</v>
      </c>
      <c r="AP726" s="271">
        <f>ROUND(B147,0)</f>
        <v>498456</v>
      </c>
      <c r="AQ726" s="271">
        <f>ROUND(B148,0)</f>
        <v>0</v>
      </c>
      <c r="AR726" s="271">
        <f>ROUND(C144,0)</f>
        <v>0</v>
      </c>
      <c r="AS726" s="271">
        <f>ROUND(C145,0)</f>
        <v>7</v>
      </c>
      <c r="AT726" s="271">
        <f>ROUND(C146,0)</f>
        <v>0</v>
      </c>
      <c r="AU726" s="271">
        <f>ROUND(C147,0)</f>
        <v>10143</v>
      </c>
      <c r="AV726" s="271">
        <f>ROUND(C148,0)</f>
        <v>0</v>
      </c>
      <c r="AW726" s="271">
        <f>ROUND(D144,0)</f>
        <v>0</v>
      </c>
      <c r="AX726" s="271">
        <f>ROUND(D145,0)</f>
        <v>72</v>
      </c>
      <c r="AY726" s="271">
        <f>ROUND(D146,0)</f>
        <v>0</v>
      </c>
      <c r="AZ726" s="271">
        <f>ROUND(D147,0)</f>
        <v>104328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3725247</v>
      </c>
      <c r="BR726" s="271">
        <f>ROUND(C157,0)</f>
        <v>1675030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" customHeight="1" x14ac:dyDescent="0.2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201" customFormat="1" ht="12.6" customHeight="1" x14ac:dyDescent="0.25">
      <c r="A728" s="201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023*2018*A</v>
      </c>
      <c r="B730" s="271">
        <f>ROUND(C250,0)</f>
        <v>759792</v>
      </c>
      <c r="C730" s="271">
        <f>ROUND(C251,0)</f>
        <v>0</v>
      </c>
      <c r="D730" s="271">
        <f>ROUND(C252,0)</f>
        <v>3623320</v>
      </c>
      <c r="E730" s="271">
        <f>ROUND(C253,0)</f>
        <v>1832000</v>
      </c>
      <c r="F730" s="271">
        <f>ROUND(C254,0)</f>
        <v>136698</v>
      </c>
      <c r="G730" s="271">
        <f>ROUND(C255,0)</f>
        <v>807172</v>
      </c>
      <c r="H730" s="271">
        <f>ROUND(C256,0)</f>
        <v>0</v>
      </c>
      <c r="I730" s="271">
        <f>ROUND(C257,0)</f>
        <v>186467</v>
      </c>
      <c r="J730" s="271">
        <f>ROUND(C258,0)</f>
        <v>183953</v>
      </c>
      <c r="K730" s="271">
        <f>ROUND(C259,0)</f>
        <v>0</v>
      </c>
      <c r="L730" s="271">
        <f>ROUND(C262,0)</f>
        <v>0</v>
      </c>
      <c r="M730" s="271">
        <f>ROUND(C263,0)</f>
        <v>0</v>
      </c>
      <c r="N730" s="271">
        <f>ROUND(C264,0)</f>
        <v>0</v>
      </c>
      <c r="O730" s="271">
        <f>ROUND(C267,0)</f>
        <v>10750</v>
      </c>
      <c r="P730" s="271">
        <f>ROUND(C268,0)</f>
        <v>272450</v>
      </c>
      <c r="Q730" s="271">
        <f>ROUND(C269,0)</f>
        <v>3702772</v>
      </c>
      <c r="R730" s="271">
        <f>ROUND(C270,0)</f>
        <v>0</v>
      </c>
      <c r="S730" s="271">
        <f>ROUND(C271,0)</f>
        <v>1336703</v>
      </c>
      <c r="T730" s="271">
        <f>ROUND(C272,0)</f>
        <v>5492879</v>
      </c>
      <c r="U730" s="271">
        <f>ROUND(C273,0)</f>
        <v>0</v>
      </c>
      <c r="V730" s="271">
        <f>ROUND(C274,0)</f>
        <v>393515</v>
      </c>
      <c r="W730" s="271">
        <f>ROUND(C275,0)</f>
        <v>0</v>
      </c>
      <c r="X730" s="271">
        <f>ROUND(C276,0)</f>
        <v>8971378</v>
      </c>
      <c r="Y730" s="271">
        <f>ROUND(C279,0)</f>
        <v>0</v>
      </c>
      <c r="Z730" s="271">
        <f>ROUND(C280,0)</f>
        <v>0</v>
      </c>
      <c r="AA730" s="271">
        <f>ROUND(C281,0)</f>
        <v>0</v>
      </c>
      <c r="AB730" s="271">
        <f>ROUND(C282,0)</f>
        <v>0</v>
      </c>
      <c r="AC730" s="271">
        <f>ROUND(C286,0)</f>
        <v>0</v>
      </c>
      <c r="AD730" s="271">
        <f>ROUND(C287,0)</f>
        <v>0</v>
      </c>
      <c r="AE730" s="271">
        <f>ROUND(C288,0)</f>
        <v>0</v>
      </c>
      <c r="AF730" s="271">
        <f>ROUND(C289,0)</f>
        <v>0</v>
      </c>
      <c r="AG730" s="271">
        <f>ROUND(C304,0)</f>
        <v>0</v>
      </c>
      <c r="AH730" s="271">
        <f>ROUND(C305,0)</f>
        <v>786410</v>
      </c>
      <c r="AI730" s="271">
        <f>ROUND(C306,0)</f>
        <v>668429</v>
      </c>
      <c r="AJ730" s="271">
        <f>ROUND(C307,0)</f>
        <v>0</v>
      </c>
      <c r="AK730" s="271">
        <f>ROUND(C308,0)</f>
        <v>0</v>
      </c>
      <c r="AL730" s="271">
        <f>ROUND(C309,0)</f>
        <v>0</v>
      </c>
      <c r="AM730" s="271">
        <f>ROUND(C310,0)</f>
        <v>0</v>
      </c>
      <c r="AN730" s="271">
        <f>ROUND(C311,0)</f>
        <v>0</v>
      </c>
      <c r="AO730" s="271">
        <f>ROUND(C312,0)</f>
        <v>0</v>
      </c>
      <c r="AP730" s="271">
        <f>ROUND(C313,0)</f>
        <v>585434</v>
      </c>
      <c r="AQ730" s="271">
        <f>ROUND(C316,0)</f>
        <v>0</v>
      </c>
      <c r="AR730" s="271">
        <f>ROUND(C317,0)</f>
        <v>0</v>
      </c>
      <c r="AS730" s="271">
        <f>ROUND(C318,0)</f>
        <v>0</v>
      </c>
      <c r="AT730" s="271">
        <f>ROUND(C321,0)</f>
        <v>0</v>
      </c>
      <c r="AU730" s="271">
        <f>ROUND(C322,0)</f>
        <v>0</v>
      </c>
      <c r="AV730" s="271">
        <f>ROUND(C323,0)</f>
        <v>633003</v>
      </c>
      <c r="AW730" s="271">
        <f>ROUND(C324,0)</f>
        <v>650720</v>
      </c>
      <c r="AX730" s="271">
        <f>ROUND(C325,0)</f>
        <v>0</v>
      </c>
      <c r="AY730" s="271">
        <f>ROUND(C326,0)</f>
        <v>0</v>
      </c>
      <c r="AZ730" s="271">
        <f>ROUND(C327,0)</f>
        <v>0</v>
      </c>
      <c r="BA730" s="271">
        <f>ROUND(C328,0)</f>
        <v>0</v>
      </c>
      <c r="BB730" s="271">
        <f>ROUND(C332,0)</f>
        <v>3364531</v>
      </c>
      <c r="BC730" s="271"/>
      <c r="BD730" s="271"/>
      <c r="BE730" s="271">
        <f>ROUND(C337,0)</f>
        <v>0</v>
      </c>
      <c r="BF730" s="271">
        <f>ROUND(C336,0)</f>
        <v>0</v>
      </c>
      <c r="BG730" s="271"/>
      <c r="BH730" s="271"/>
      <c r="BI730" s="271">
        <f>ROUND(CE60,2)</f>
        <v>91.67</v>
      </c>
      <c r="BJ730" s="271">
        <f>ROUND(C359,0)</f>
        <v>6763530</v>
      </c>
      <c r="BK730" s="271">
        <f>ROUND(C360,0)</f>
        <v>17394612</v>
      </c>
      <c r="BL730" s="271">
        <f>ROUND(C364,0)</f>
        <v>10228487</v>
      </c>
      <c r="BM730" s="271">
        <f>ROUND(C365,0)</f>
        <v>756482</v>
      </c>
      <c r="BN730" s="271">
        <f>ROUND(C366,0)</f>
        <v>28247</v>
      </c>
      <c r="BO730" s="271">
        <f>ROUND(C370,0)</f>
        <v>123073</v>
      </c>
      <c r="BP730" s="271">
        <f>ROUND(C371,0)</f>
        <v>1679889</v>
      </c>
      <c r="BQ730" s="271">
        <f>ROUND(C378,0)</f>
        <v>6921507</v>
      </c>
      <c r="BR730" s="271">
        <f>ROUND(C379,0)</f>
        <v>1310482</v>
      </c>
      <c r="BS730" s="271">
        <f>ROUND(C380,0)</f>
        <v>2242265</v>
      </c>
      <c r="BT730" s="271">
        <f>ROUND(C381,0)</f>
        <v>1320866</v>
      </c>
      <c r="BU730" s="271">
        <f>ROUND(C382,0)</f>
        <v>214640</v>
      </c>
      <c r="BV730" s="271">
        <f>ROUND(C383,0)</f>
        <v>839653</v>
      </c>
      <c r="BW730" s="271">
        <f>ROUND(C384,0)</f>
        <v>465384</v>
      </c>
      <c r="BX730" s="271">
        <f>ROUND(C385,0)</f>
        <v>188003</v>
      </c>
      <c r="BY730" s="271">
        <f>ROUND(C386,0)</f>
        <v>113449</v>
      </c>
      <c r="BZ730" s="271">
        <f>ROUND(C387,0)</f>
        <v>68890</v>
      </c>
      <c r="CA730" s="271">
        <f>ROUND(C388,0)</f>
        <v>88641</v>
      </c>
      <c r="CB730" s="271">
        <f>C363</f>
        <v>290552</v>
      </c>
      <c r="CC730" s="271">
        <f>ROUND(C389,0)</f>
        <v>720048</v>
      </c>
      <c r="CD730" s="271">
        <f>ROUND(C392,0)</f>
        <v>50396</v>
      </c>
      <c r="CE730" s="271">
        <f>ROUND(C394,0)</f>
        <v>0</v>
      </c>
      <c r="CF730" s="201">
        <f>ROUND(C395,0)</f>
        <v>0</v>
      </c>
    </row>
    <row r="731" spans="1:84" ht="12.6" customHeight="1" x14ac:dyDescent="0.2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201" customFormat="1" ht="12.6" customHeight="1" x14ac:dyDescent="0.25">
      <c r="A732" s="201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023*2018*6010*A</v>
      </c>
      <c r="B734" s="271">
        <f>ROUND(C59,0)</f>
        <v>0</v>
      </c>
      <c r="C734" s="271">
        <f>ROUND(C60,2)</f>
        <v>0</v>
      </c>
      <c r="D734" s="271">
        <f>ROUND(C61,0)</f>
        <v>0</v>
      </c>
      <c r="E734" s="271">
        <f>ROUND(C62,0)</f>
        <v>0</v>
      </c>
      <c r="F734" s="271">
        <f>ROUND(C63,0)</f>
        <v>0</v>
      </c>
      <c r="G734" s="271">
        <f>ROUND(C64,0)</f>
        <v>0</v>
      </c>
      <c r="H734" s="271">
        <f>ROUND(C65,0)</f>
        <v>0</v>
      </c>
      <c r="I734" s="271">
        <f>ROUND(C66,0)</f>
        <v>0</v>
      </c>
      <c r="J734" s="271">
        <f>ROUND(C67,0)</f>
        <v>0</v>
      </c>
      <c r="K734" s="271">
        <f>ROUND(C68,0)</f>
        <v>0</v>
      </c>
      <c r="L734" s="271">
        <f>ROUND(C69,0)</f>
        <v>0</v>
      </c>
      <c r="M734" s="271">
        <f>ROUND(C70,0)</f>
        <v>0</v>
      </c>
      <c r="N734" s="271">
        <f>ROUND(C75,0)</f>
        <v>0</v>
      </c>
      <c r="O734" s="271">
        <f>ROUND(C73,0)</f>
        <v>0</v>
      </c>
      <c r="P734" s="271">
        <f>IF(C76&gt;0,ROUND(C76,0),0)</f>
        <v>0</v>
      </c>
      <c r="Q734" s="271">
        <f>IF(C77&gt;0,ROUND(C77,0),0)</f>
        <v>0</v>
      </c>
      <c r="R734" s="271">
        <f>IF(C78&gt;0,ROUND(C78,0),0)</f>
        <v>0</v>
      </c>
      <c r="S734" s="271">
        <f>IF(C79&gt;0,ROUND(C79,0),0)</f>
        <v>0</v>
      </c>
      <c r="T734" s="271">
        <f>IF(C80&gt;0,ROUND(C80,2),0)</f>
        <v>0</v>
      </c>
      <c r="U734" s="271"/>
      <c r="V734" s="271"/>
      <c r="W734" s="271"/>
      <c r="X734" s="271"/>
      <c r="Y734" s="271">
        <f>IF(M668&lt;&gt;0,ROUND(M668,0),0)</f>
        <v>0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" customHeight="1" x14ac:dyDescent="0.25">
      <c r="A735" s="209" t="str">
        <f>RIGHT($C$83,3)&amp;"*"&amp;RIGHT($C$82,4)&amp;"*"&amp;D$55&amp;"*"&amp;"A"</f>
        <v>023*2018*6030*A</v>
      </c>
      <c r="B735" s="271">
        <f>ROUND(D59,0)</f>
        <v>0</v>
      </c>
      <c r="C735" s="273">
        <f>ROUND(D60,2)</f>
        <v>0</v>
      </c>
      <c r="D735" s="271">
        <f>ROUND(D61,0)</f>
        <v>0</v>
      </c>
      <c r="E735" s="271">
        <f>ROUND(D62,0)</f>
        <v>0</v>
      </c>
      <c r="F735" s="271">
        <f>ROUND(D63,0)</f>
        <v>0</v>
      </c>
      <c r="G735" s="271">
        <f>ROUND(D64,0)</f>
        <v>0</v>
      </c>
      <c r="H735" s="271">
        <f>ROUND(D65,0)</f>
        <v>0</v>
      </c>
      <c r="I735" s="271">
        <f>ROUND(D66,0)</f>
        <v>0</v>
      </c>
      <c r="J735" s="271">
        <f>ROUND(D67,0)</f>
        <v>0</v>
      </c>
      <c r="K735" s="271">
        <f>ROUND(D68,0)</f>
        <v>0</v>
      </c>
      <c r="L735" s="271">
        <f>ROUND(D69,0)</f>
        <v>0</v>
      </c>
      <c r="M735" s="271">
        <f>ROUND(D70,0)</f>
        <v>0</v>
      </c>
      <c r="N735" s="271">
        <f>ROUND(D75,0)</f>
        <v>0</v>
      </c>
      <c r="O735" s="271">
        <f>ROUND(D73,0)</f>
        <v>0</v>
      </c>
      <c r="P735" s="271">
        <f>IF(D76&gt;0,ROUND(D76,0),0)</f>
        <v>0</v>
      </c>
      <c r="Q735" s="271">
        <f>IF(D77&gt;0,ROUND(D77,0),0)</f>
        <v>0</v>
      </c>
      <c r="R735" s="271">
        <f>IF(D78&gt;0,ROUND(D78,0),0)</f>
        <v>0</v>
      </c>
      <c r="S735" s="271">
        <f>IF(D79&gt;0,ROUND(D79,0),0)</f>
        <v>0</v>
      </c>
      <c r="T735" s="273">
        <f>IF(D80&gt;0,ROUND(D80,2),0)</f>
        <v>0</v>
      </c>
      <c r="U735" s="271"/>
      <c r="V735" s="272"/>
      <c r="W735" s="271"/>
      <c r="X735" s="271"/>
      <c r="Y735" s="271">
        <f t="shared" ref="Y735:Y779" si="21">IF(M669&lt;&gt;0,ROUND(M669,0),0)</f>
        <v>0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" customHeight="1" x14ac:dyDescent="0.25">
      <c r="A736" s="209" t="str">
        <f>RIGHT($C$83,3)&amp;"*"&amp;RIGHT($C$82,4)&amp;"*"&amp;E$55&amp;"*"&amp;"A"</f>
        <v>023*2018*6070*A</v>
      </c>
      <c r="B736" s="271">
        <f>ROUND(E59,0)</f>
        <v>720</v>
      </c>
      <c r="C736" s="273">
        <f>ROUND(E60,2)</f>
        <v>10.37</v>
      </c>
      <c r="D736" s="271">
        <f>ROUND(E61,0)</f>
        <v>738667</v>
      </c>
      <c r="E736" s="271">
        <f>ROUND(E62,0)</f>
        <v>139855</v>
      </c>
      <c r="F736" s="271">
        <f>ROUND(E63,0)</f>
        <v>149739</v>
      </c>
      <c r="G736" s="271">
        <f>ROUND(E64,0)</f>
        <v>21978</v>
      </c>
      <c r="H736" s="271">
        <f>ROUND(E65,0)</f>
        <v>2271</v>
      </c>
      <c r="I736" s="271">
        <f>ROUND(E66,0)</f>
        <v>3473</v>
      </c>
      <c r="J736" s="271">
        <f>ROUND(E67,0)</f>
        <v>31132</v>
      </c>
      <c r="K736" s="271">
        <f>ROUND(E68,0)</f>
        <v>29708</v>
      </c>
      <c r="L736" s="271">
        <f>ROUND(E69,0)</f>
        <v>15347</v>
      </c>
      <c r="M736" s="271">
        <f>ROUND(E70,0)</f>
        <v>0</v>
      </c>
      <c r="N736" s="271">
        <f>ROUND(E75,0)</f>
        <v>1825104</v>
      </c>
      <c r="O736" s="271">
        <f>ROUND(E73,0)</f>
        <v>1825104</v>
      </c>
      <c r="P736" s="271">
        <f>IF(E76&gt;0,ROUND(E76,0),0)</f>
        <v>3568</v>
      </c>
      <c r="Q736" s="271">
        <f>IF(E77&gt;0,ROUND(E77,0),0)</f>
        <v>2322</v>
      </c>
      <c r="R736" s="271">
        <f>IF(E78&gt;0,ROUND(E78,0),0)</f>
        <v>979</v>
      </c>
      <c r="S736" s="271">
        <f>IF(E79&gt;0,ROUND(E79,0),0)</f>
        <v>8289</v>
      </c>
      <c r="T736" s="273">
        <f>IF(E80&gt;0,ROUND(E80,2),0)</f>
        <v>10.37</v>
      </c>
      <c r="U736" s="271"/>
      <c r="V736" s="272"/>
      <c r="W736" s="271"/>
      <c r="X736" s="271"/>
      <c r="Y736" s="271">
        <f t="shared" si="21"/>
        <v>638884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" customHeight="1" x14ac:dyDescent="0.25">
      <c r="A737" s="209" t="str">
        <f>RIGHT($C$83,3)&amp;"*"&amp;RIGHT($C$82,4)&amp;"*"&amp;F$55&amp;"*"&amp;"A"</f>
        <v>023*2018*6100*A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>
        <f t="shared" si="21"/>
        <v>0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" customHeight="1" x14ac:dyDescent="0.25">
      <c r="A738" s="209" t="str">
        <f>RIGHT($C$83,3)&amp;"*"&amp;RIGHT($C$82,4)&amp;"*"&amp;G$55&amp;"*"&amp;"A"</f>
        <v>023*2018*6120*A</v>
      </c>
      <c r="B738" s="271">
        <f>ROUND(G59,0)</f>
        <v>0</v>
      </c>
      <c r="C738" s="273">
        <f>ROUND(G60,2)</f>
        <v>0</v>
      </c>
      <c r="D738" s="271">
        <f>ROUND(G61,0)</f>
        <v>0</v>
      </c>
      <c r="E738" s="271">
        <f>ROUND(G62,0)</f>
        <v>0</v>
      </c>
      <c r="F738" s="271">
        <f>ROUND(G63,0)</f>
        <v>0</v>
      </c>
      <c r="G738" s="271">
        <f>ROUND(G64,0)</f>
        <v>0</v>
      </c>
      <c r="H738" s="271">
        <f>ROUND(G65,0)</f>
        <v>0</v>
      </c>
      <c r="I738" s="271">
        <f>ROUND(G66,0)</f>
        <v>0</v>
      </c>
      <c r="J738" s="271">
        <f>ROUND(G67,0)</f>
        <v>0</v>
      </c>
      <c r="K738" s="271">
        <f>ROUND(G68,0)</f>
        <v>0</v>
      </c>
      <c r="L738" s="271">
        <f>ROUND(G69,0)</f>
        <v>0</v>
      </c>
      <c r="M738" s="271">
        <f>ROUND(G70,0)</f>
        <v>0</v>
      </c>
      <c r="N738" s="271">
        <f>ROUND(G75,0)</f>
        <v>0</v>
      </c>
      <c r="O738" s="271">
        <f>ROUND(G73,0)</f>
        <v>0</v>
      </c>
      <c r="P738" s="271">
        <f>IF(G76&gt;0,ROUND(G76,0),0)</f>
        <v>0</v>
      </c>
      <c r="Q738" s="271">
        <f>IF(G77&gt;0,ROUND(G77,0),0)</f>
        <v>0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0</v>
      </c>
      <c r="U738" s="271"/>
      <c r="V738" s="272"/>
      <c r="W738" s="271"/>
      <c r="X738" s="271"/>
      <c r="Y738" s="271">
        <f t="shared" si="21"/>
        <v>0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" customHeight="1" x14ac:dyDescent="0.25">
      <c r="A739" s="209" t="str">
        <f>RIGHT($C$83,3)&amp;"*"&amp;RIGHT($C$82,4)&amp;"*"&amp;H$55&amp;"*"&amp;"A"</f>
        <v>023*2018*6140*A</v>
      </c>
      <c r="B739" s="271">
        <f>ROUND(H59,0)</f>
        <v>0</v>
      </c>
      <c r="C739" s="273">
        <f>ROUND(H60,2)</f>
        <v>0</v>
      </c>
      <c r="D739" s="271">
        <f>ROUND(H61,0)</f>
        <v>0</v>
      </c>
      <c r="E739" s="271">
        <f>ROUND(H62,0)</f>
        <v>0</v>
      </c>
      <c r="F739" s="271">
        <f>ROUND(H63,0)</f>
        <v>0</v>
      </c>
      <c r="G739" s="271">
        <f>ROUND(H64,0)</f>
        <v>0</v>
      </c>
      <c r="H739" s="271">
        <f>ROUND(H65,0)</f>
        <v>0</v>
      </c>
      <c r="I739" s="271">
        <f>ROUND(H66,0)</f>
        <v>0</v>
      </c>
      <c r="J739" s="271">
        <f>ROUND(H67,0)</f>
        <v>0</v>
      </c>
      <c r="K739" s="271">
        <f>ROUND(H68,0)</f>
        <v>0</v>
      </c>
      <c r="L739" s="271">
        <f>ROUND(H69,0)</f>
        <v>0</v>
      </c>
      <c r="M739" s="271">
        <f>ROUND(H70,0)</f>
        <v>0</v>
      </c>
      <c r="N739" s="271">
        <f>ROUND(H75,0)</f>
        <v>0</v>
      </c>
      <c r="O739" s="271">
        <f>ROUND(H73,0)</f>
        <v>0</v>
      </c>
      <c r="P739" s="271">
        <f>IF(H76&gt;0,ROUND(H76,0),0)</f>
        <v>0</v>
      </c>
      <c r="Q739" s="271">
        <f>IF(H77&gt;0,ROUND(H77,0),0)</f>
        <v>0</v>
      </c>
      <c r="R739" s="271">
        <f>IF(H78&gt;0,ROUND(H78,0),0)</f>
        <v>0</v>
      </c>
      <c r="S739" s="271">
        <f>IF(H79&gt;0,ROUND(H79,0),0)</f>
        <v>0</v>
      </c>
      <c r="T739" s="273">
        <f>IF(H80&gt;0,ROUND(H80,2),0)</f>
        <v>0</v>
      </c>
      <c r="U739" s="271"/>
      <c r="V739" s="272"/>
      <c r="W739" s="271"/>
      <c r="X739" s="271"/>
      <c r="Y739" s="271">
        <f t="shared" si="21"/>
        <v>0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" customHeight="1" x14ac:dyDescent="0.25">
      <c r="A740" s="209" t="str">
        <f>RIGHT($C$83,3)&amp;"*"&amp;RIGHT($C$82,4)&amp;"*"&amp;I$55&amp;"*"&amp;"A"</f>
        <v>023*2018*6150*A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>
        <f t="shared" si="21"/>
        <v>0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" customHeight="1" x14ac:dyDescent="0.25">
      <c r="A741" s="209" t="str">
        <f>RIGHT($C$83,3)&amp;"*"&amp;RIGHT($C$82,4)&amp;"*"&amp;J$55&amp;"*"&amp;"A"</f>
        <v>023*2018*6170*A</v>
      </c>
      <c r="B741" s="271">
        <f>ROUND(J59,0)</f>
        <v>139</v>
      </c>
      <c r="C741" s="273">
        <f>ROUND(J60,2)</f>
        <v>0.01</v>
      </c>
      <c r="D741" s="271">
        <f>ROUND(J61,0)</f>
        <v>527</v>
      </c>
      <c r="E741" s="271">
        <f>ROUND(J62,0)</f>
        <v>100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1117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123970</v>
      </c>
      <c r="O741" s="271">
        <f>ROUND(J73,0)</f>
        <v>123970</v>
      </c>
      <c r="P741" s="271">
        <f>IF(J76&gt;0,ROUND(J76,0),0)</f>
        <v>128</v>
      </c>
      <c r="Q741" s="271">
        <f>IF(J77&gt;0,ROUND(J77,0),0)</f>
        <v>0</v>
      </c>
      <c r="R741" s="271">
        <f>IF(J78&gt;0,ROUND(J78,0),0)</f>
        <v>35</v>
      </c>
      <c r="S741" s="271">
        <f>IF(J79&gt;0,ROUND(J79,0),0)</f>
        <v>767</v>
      </c>
      <c r="T741" s="273">
        <f>IF(J80&gt;0,ROUND(J80,2),0)</f>
        <v>0.01</v>
      </c>
      <c r="U741" s="271"/>
      <c r="V741" s="272"/>
      <c r="W741" s="271"/>
      <c r="X741" s="271"/>
      <c r="Y741" s="271">
        <f t="shared" si="21"/>
        <v>15564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" customHeight="1" x14ac:dyDescent="0.25">
      <c r="A742" s="209" t="str">
        <f>RIGHT($C$83,3)&amp;"*"&amp;RIGHT($C$82,4)&amp;"*"&amp;K$55&amp;"*"&amp;"A"</f>
        <v>023*2018*6200*A</v>
      </c>
      <c r="B742" s="271">
        <f>ROUND(K59,0)</f>
        <v>0</v>
      </c>
      <c r="C742" s="273">
        <f>ROUND(K60,2)</f>
        <v>0</v>
      </c>
      <c r="D742" s="271">
        <f>ROUND(K61,0)</f>
        <v>0</v>
      </c>
      <c r="E742" s="271">
        <f>ROUND(K62,0)</f>
        <v>0</v>
      </c>
      <c r="F742" s="271">
        <f>ROUND(K63,0)</f>
        <v>0</v>
      </c>
      <c r="G742" s="271">
        <f>ROUND(K64,0)</f>
        <v>0</v>
      </c>
      <c r="H742" s="271">
        <f>ROUND(K65,0)</f>
        <v>0</v>
      </c>
      <c r="I742" s="271">
        <f>ROUND(K66,0)</f>
        <v>0</v>
      </c>
      <c r="J742" s="271">
        <f>ROUND(K67,0)</f>
        <v>0</v>
      </c>
      <c r="K742" s="271">
        <f>ROUND(K68,0)</f>
        <v>0</v>
      </c>
      <c r="L742" s="271">
        <f>ROUND(K69,0)</f>
        <v>0</v>
      </c>
      <c r="M742" s="271">
        <f>ROUND(K70,0)</f>
        <v>0</v>
      </c>
      <c r="N742" s="271">
        <f>ROUND(K75,0)</f>
        <v>0</v>
      </c>
      <c r="O742" s="271">
        <f>ROUND(K73,0)</f>
        <v>0</v>
      </c>
      <c r="P742" s="271">
        <f>IF(K76&gt;0,ROUND(K76,0),0)</f>
        <v>0</v>
      </c>
      <c r="Q742" s="271">
        <f>IF(K77&gt;0,ROUND(K77,0),0)</f>
        <v>0</v>
      </c>
      <c r="R742" s="271">
        <f>IF(K78&gt;0,ROUND(K78,0),0)</f>
        <v>0</v>
      </c>
      <c r="S742" s="271">
        <f>IF(K79&gt;0,ROUND(K79,0),0)</f>
        <v>0</v>
      </c>
      <c r="T742" s="273">
        <f>IF(K80&gt;0,ROUND(K80,2),0)</f>
        <v>0</v>
      </c>
      <c r="U742" s="271"/>
      <c r="V742" s="272"/>
      <c r="W742" s="271"/>
      <c r="X742" s="271"/>
      <c r="Y742" s="271">
        <f t="shared" si="21"/>
        <v>0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" customHeight="1" x14ac:dyDescent="0.25">
      <c r="A743" s="209" t="str">
        <f>RIGHT($C$83,3)&amp;"*"&amp;RIGHT($C$82,4)&amp;"*"&amp;L$55&amp;"*"&amp;"A"</f>
        <v>023*2018*6210*A</v>
      </c>
      <c r="B743" s="271">
        <f>ROUND(L59,0)</f>
        <v>423</v>
      </c>
      <c r="C743" s="273">
        <f>ROUND(L60,2)</f>
        <v>6.09</v>
      </c>
      <c r="D743" s="271">
        <f>ROUND(L61,0)</f>
        <v>433967</v>
      </c>
      <c r="E743" s="271">
        <f>ROUND(L62,0)</f>
        <v>82165</v>
      </c>
      <c r="F743" s="271">
        <f>ROUND(L63,0)</f>
        <v>87971</v>
      </c>
      <c r="G743" s="271">
        <f>ROUND(L64,0)</f>
        <v>12912</v>
      </c>
      <c r="H743" s="271">
        <f>ROUND(L65,0)</f>
        <v>1334</v>
      </c>
      <c r="I743" s="271">
        <f>ROUND(L66,0)</f>
        <v>2040</v>
      </c>
      <c r="J743" s="271">
        <f>ROUND(L67,0)</f>
        <v>18288</v>
      </c>
      <c r="K743" s="271">
        <f>ROUND(L68,0)</f>
        <v>17453</v>
      </c>
      <c r="L743" s="271">
        <f>ROUND(L69,0)</f>
        <v>9016</v>
      </c>
      <c r="M743" s="271">
        <f>ROUND(L70,0)</f>
        <v>0</v>
      </c>
      <c r="N743" s="271">
        <f>ROUND(L75,0)</f>
        <v>612927</v>
      </c>
      <c r="O743" s="271">
        <f>ROUND(L73,0)</f>
        <v>612927</v>
      </c>
      <c r="P743" s="271">
        <f>IF(L76&gt;0,ROUND(L76,0),0)</f>
        <v>2096</v>
      </c>
      <c r="Q743" s="271">
        <f>IF(L77&gt;0,ROUND(L77,0),0)</f>
        <v>1364</v>
      </c>
      <c r="R743" s="271">
        <f>IF(L78&gt;0,ROUND(L78,0),0)</f>
        <v>575</v>
      </c>
      <c r="S743" s="271">
        <f>IF(L79&gt;0,ROUND(L79,0),0)</f>
        <v>4870</v>
      </c>
      <c r="T743" s="273">
        <f>IF(L80&gt;0,ROUND(L80,2),0)</f>
        <v>6.1</v>
      </c>
      <c r="U743" s="271"/>
      <c r="V743" s="272"/>
      <c r="W743" s="271"/>
      <c r="X743" s="271"/>
      <c r="Y743" s="271">
        <f t="shared" si="21"/>
        <v>336290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" customHeight="1" x14ac:dyDescent="0.25">
      <c r="A744" s="209" t="str">
        <f>RIGHT($C$83,3)&amp;"*"&amp;RIGHT($C$82,4)&amp;"*"&amp;M$55&amp;"*"&amp;"A"</f>
        <v>023*2018*6330*A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>
        <f t="shared" si="21"/>
        <v>0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" customHeight="1" x14ac:dyDescent="0.25">
      <c r="A745" s="209" t="str">
        <f>RIGHT($C$83,3)&amp;"*"&amp;RIGHT($C$82,4)&amp;"*"&amp;N$55&amp;"*"&amp;"A"</f>
        <v>023*2018*6400*A</v>
      </c>
      <c r="B745" s="271">
        <f>ROUND(N59,0)</f>
        <v>0</v>
      </c>
      <c r="C745" s="273">
        <f>ROUND(N60,2)</f>
        <v>0</v>
      </c>
      <c r="D745" s="271">
        <f>ROUND(N61,0)</f>
        <v>0</v>
      </c>
      <c r="E745" s="271">
        <f>ROUND(N62,0)</f>
        <v>0</v>
      </c>
      <c r="F745" s="271">
        <f>ROUND(N63,0)</f>
        <v>0</v>
      </c>
      <c r="G745" s="271">
        <f>ROUND(N64,0)</f>
        <v>0</v>
      </c>
      <c r="H745" s="271">
        <f>ROUND(N65,0)</f>
        <v>0</v>
      </c>
      <c r="I745" s="271">
        <f>ROUND(N66,0)</f>
        <v>0</v>
      </c>
      <c r="J745" s="271">
        <f>ROUND(N67,0)</f>
        <v>0</v>
      </c>
      <c r="K745" s="271">
        <f>ROUND(N68,0)</f>
        <v>0</v>
      </c>
      <c r="L745" s="271">
        <f>ROUND(N69,0)</f>
        <v>0</v>
      </c>
      <c r="M745" s="271">
        <f>ROUND(N70,0)</f>
        <v>0</v>
      </c>
      <c r="N745" s="271">
        <f>ROUND(N75,0)</f>
        <v>0</v>
      </c>
      <c r="O745" s="271">
        <f>ROUND(N73,0)</f>
        <v>0</v>
      </c>
      <c r="P745" s="271">
        <f>IF(N76&gt;0,ROUND(N76,0),0)</f>
        <v>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0</v>
      </c>
      <c r="U745" s="271"/>
      <c r="V745" s="272"/>
      <c r="W745" s="271"/>
      <c r="X745" s="271"/>
      <c r="Y745" s="271">
        <f t="shared" si="21"/>
        <v>0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" customHeight="1" x14ac:dyDescent="0.25">
      <c r="A746" s="209" t="str">
        <f>RIGHT($C$83,3)&amp;"*"&amp;RIGHT($C$82,4)&amp;"*"&amp;O$55&amp;"*"&amp;"A"</f>
        <v>023*2018*7010*A</v>
      </c>
      <c r="B746" s="271">
        <f>ROUND(O59,0)</f>
        <v>94</v>
      </c>
      <c r="C746" s="273">
        <f>ROUND(O60,2)</f>
        <v>0.63</v>
      </c>
      <c r="D746" s="271">
        <f>ROUND(O61,0)</f>
        <v>54489</v>
      </c>
      <c r="E746" s="271">
        <f>ROUND(O62,0)</f>
        <v>10317</v>
      </c>
      <c r="F746" s="271">
        <f>ROUND(O63,0)</f>
        <v>43479</v>
      </c>
      <c r="G746" s="271">
        <f>ROUND(O64,0)</f>
        <v>8252</v>
      </c>
      <c r="H746" s="271">
        <f>ROUND(O65,0)</f>
        <v>0</v>
      </c>
      <c r="I746" s="271">
        <f>ROUND(O66,0)</f>
        <v>0</v>
      </c>
      <c r="J746" s="271">
        <f>ROUND(O67,0)</f>
        <v>14152</v>
      </c>
      <c r="K746" s="271">
        <f>ROUND(O68,0)</f>
        <v>0</v>
      </c>
      <c r="L746" s="271">
        <f>ROUND(O69,0)</f>
        <v>0</v>
      </c>
      <c r="M746" s="271">
        <f>ROUND(O70,0)</f>
        <v>0</v>
      </c>
      <c r="N746" s="271">
        <f>ROUND(O75,0)</f>
        <v>265593</v>
      </c>
      <c r="O746" s="271">
        <f>ROUND(O73,0)</f>
        <v>201882</v>
      </c>
      <c r="P746" s="271">
        <f>IF(O76&gt;0,ROUND(O76,0),0)</f>
        <v>1622</v>
      </c>
      <c r="Q746" s="271">
        <f>IF(O77&gt;0,ROUND(O77,0),0)</f>
        <v>0</v>
      </c>
      <c r="R746" s="271">
        <f>IF(O78&gt;0,ROUND(O78,0),0)</f>
        <v>155</v>
      </c>
      <c r="S746" s="271">
        <f>IF(O79&gt;0,ROUND(O79,0),0)</f>
        <v>1234</v>
      </c>
      <c r="T746" s="273">
        <f>IF(O80&gt;0,ROUND(O80,2),0)</f>
        <v>0.63</v>
      </c>
      <c r="U746" s="271"/>
      <c r="V746" s="272"/>
      <c r="W746" s="271"/>
      <c r="X746" s="271"/>
      <c r="Y746" s="271">
        <f t="shared" si="21"/>
        <v>78165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" customHeight="1" x14ac:dyDescent="0.25">
      <c r="A747" s="209" t="str">
        <f>RIGHT($C$83,3)&amp;"*"&amp;RIGHT($C$82,4)&amp;"*"&amp;P$55&amp;"*"&amp;"A"</f>
        <v>023*2018*7020*A</v>
      </c>
      <c r="B747" s="271">
        <f>ROUND(P59,0)</f>
        <v>18788</v>
      </c>
      <c r="C747" s="273">
        <f>ROUND(P60,2)</f>
        <v>4.01</v>
      </c>
      <c r="D747" s="271">
        <f>ROUND(P61,0)</f>
        <v>326906</v>
      </c>
      <c r="E747" s="271">
        <f>ROUND(P62,0)</f>
        <v>61895</v>
      </c>
      <c r="F747" s="271">
        <f>ROUND(P63,0)</f>
        <v>166200</v>
      </c>
      <c r="G747" s="271">
        <f>ROUND(P64,0)</f>
        <v>459278</v>
      </c>
      <c r="H747" s="271">
        <f>ROUND(P65,0)</f>
        <v>0</v>
      </c>
      <c r="I747" s="271">
        <f>ROUND(P66,0)</f>
        <v>0</v>
      </c>
      <c r="J747" s="271">
        <f>ROUND(P67,0)</f>
        <v>24082</v>
      </c>
      <c r="K747" s="271">
        <f>ROUND(P68,0)</f>
        <v>40646</v>
      </c>
      <c r="L747" s="271">
        <f>ROUND(P69,0)</f>
        <v>3008</v>
      </c>
      <c r="M747" s="271">
        <f>ROUND(P70,0)</f>
        <v>0</v>
      </c>
      <c r="N747" s="271">
        <f>ROUND(P75,0)</f>
        <v>1336856</v>
      </c>
      <c r="O747" s="271">
        <f>ROUND(P73,0)</f>
        <v>547363</v>
      </c>
      <c r="P747" s="271">
        <f>IF(P76&gt;0,ROUND(P76,0),0)</f>
        <v>2760</v>
      </c>
      <c r="Q747" s="271">
        <f>IF(P77&gt;0,ROUND(P77,0),0)</f>
        <v>0</v>
      </c>
      <c r="R747" s="271">
        <f>IF(P78&gt;0,ROUND(P78,0),0)</f>
        <v>171</v>
      </c>
      <c r="S747" s="271">
        <f>IF(P79&gt;0,ROUND(P79,0),0)</f>
        <v>1650</v>
      </c>
      <c r="T747" s="273">
        <f>IF(P80&gt;0,ROUND(P80,2),0)</f>
        <v>4.01</v>
      </c>
      <c r="U747" s="271"/>
      <c r="V747" s="272"/>
      <c r="W747" s="271"/>
      <c r="X747" s="271"/>
      <c r="Y747" s="271">
        <f t="shared" si="21"/>
        <v>375343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" customHeight="1" x14ac:dyDescent="0.25">
      <c r="A748" s="209" t="str">
        <f>RIGHT($C$83,3)&amp;"*"&amp;RIGHT($C$82,4)&amp;"*"&amp;Q$55&amp;"*"&amp;"A"</f>
        <v>023*2018*7030*A</v>
      </c>
      <c r="B748" s="271">
        <f>ROUND(Q59,0)</f>
        <v>10528</v>
      </c>
      <c r="C748" s="273">
        <f>ROUND(Q60,2)</f>
        <v>1.27</v>
      </c>
      <c r="D748" s="271">
        <f>ROUND(Q61,0)</f>
        <v>103320</v>
      </c>
      <c r="E748" s="271">
        <f>ROUND(Q62,0)</f>
        <v>19562</v>
      </c>
      <c r="F748" s="271">
        <f>ROUND(Q63,0)</f>
        <v>0</v>
      </c>
      <c r="G748" s="271">
        <f>ROUND(Q64,0)</f>
        <v>1990</v>
      </c>
      <c r="H748" s="271">
        <f>ROUND(Q65,0)</f>
        <v>0</v>
      </c>
      <c r="I748" s="271">
        <f>ROUND(Q66,0)</f>
        <v>0</v>
      </c>
      <c r="J748" s="271">
        <f>ROUND(Q67,0)</f>
        <v>4851</v>
      </c>
      <c r="K748" s="271">
        <f>ROUND(Q68,0)</f>
        <v>0</v>
      </c>
      <c r="L748" s="271">
        <f>ROUND(Q69,0)</f>
        <v>0</v>
      </c>
      <c r="M748" s="271">
        <f>ROUND(Q70,0)</f>
        <v>0</v>
      </c>
      <c r="N748" s="271">
        <f>ROUND(Q75,0)</f>
        <v>110875</v>
      </c>
      <c r="O748" s="271">
        <f>ROUND(Q73,0)</f>
        <v>0</v>
      </c>
      <c r="P748" s="271">
        <f>IF(Q76&gt;0,ROUND(Q76,0),0)</f>
        <v>556</v>
      </c>
      <c r="Q748" s="271">
        <f>IF(Q77&gt;0,ROUND(Q77,0),0)</f>
        <v>0</v>
      </c>
      <c r="R748" s="271">
        <f>IF(Q78&gt;0,ROUND(Q78,0),0)</f>
        <v>62</v>
      </c>
      <c r="S748" s="271">
        <f>IF(Q79&gt;0,ROUND(Q79,0),0)</f>
        <v>0</v>
      </c>
      <c r="T748" s="273">
        <f>IF(Q80&gt;0,ROUND(Q80,2),0)</f>
        <v>1.27</v>
      </c>
      <c r="U748" s="271"/>
      <c r="V748" s="272"/>
      <c r="W748" s="271"/>
      <c r="X748" s="271"/>
      <c r="Y748" s="271">
        <f t="shared" si="21"/>
        <v>53503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" customHeight="1" x14ac:dyDescent="0.25">
      <c r="A749" s="209" t="str">
        <f>RIGHT($C$83,3)&amp;"*"&amp;RIGHT($C$82,4)&amp;"*"&amp;R$55&amp;"*"&amp;"A"</f>
        <v>023*2018*7040*A</v>
      </c>
      <c r="B749" s="271">
        <f>ROUND(R59,0)</f>
        <v>18665</v>
      </c>
      <c r="C749" s="273">
        <f>ROUND(R60,2)</f>
        <v>1</v>
      </c>
      <c r="D749" s="271">
        <f>ROUND(R61,0)</f>
        <v>297622</v>
      </c>
      <c r="E749" s="271">
        <f>ROUND(R62,0)</f>
        <v>56350</v>
      </c>
      <c r="F749" s="271">
        <f>ROUND(R63,0)</f>
        <v>150831</v>
      </c>
      <c r="G749" s="271">
        <f>ROUND(R64,0)</f>
        <v>11013</v>
      </c>
      <c r="H749" s="271">
        <f>ROUND(R65,0)</f>
        <v>0</v>
      </c>
      <c r="I749" s="271">
        <f>ROUND(R66,0)</f>
        <v>0</v>
      </c>
      <c r="J749" s="271">
        <f>ROUND(R67,0)</f>
        <v>2059</v>
      </c>
      <c r="K749" s="271">
        <f>ROUND(R68,0)</f>
        <v>0</v>
      </c>
      <c r="L749" s="271">
        <f>ROUND(R69,0)</f>
        <v>19487</v>
      </c>
      <c r="M749" s="271">
        <f>ROUND(R70,0)</f>
        <v>0</v>
      </c>
      <c r="N749" s="271">
        <f>ROUND(R75,0)</f>
        <v>1167927</v>
      </c>
      <c r="O749" s="271">
        <f>ROUND(R73,0)</f>
        <v>529733</v>
      </c>
      <c r="P749" s="271">
        <f>IF(R76&gt;0,ROUND(R76,0),0)</f>
        <v>236</v>
      </c>
      <c r="Q749" s="271">
        <f>IF(R77&gt;0,ROUND(R77,0),0)</f>
        <v>0</v>
      </c>
      <c r="R749" s="271">
        <f>IF(R78&gt;0,ROUND(R78,0),0)</f>
        <v>0</v>
      </c>
      <c r="S749" s="271">
        <f>IF(R79&gt;0,ROUND(R79,0),0)</f>
        <v>0</v>
      </c>
      <c r="T749" s="273">
        <f>IF(R80&gt;0,ROUND(R80,2),0)</f>
        <v>0</v>
      </c>
      <c r="U749" s="271"/>
      <c r="V749" s="272"/>
      <c r="W749" s="271"/>
      <c r="X749" s="271"/>
      <c r="Y749" s="271">
        <f t="shared" si="21"/>
        <v>159648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" customHeight="1" x14ac:dyDescent="0.25">
      <c r="A750" s="209" t="str">
        <f>RIGHT($C$83,3)&amp;"*"&amp;RIGHT($C$82,4)&amp;"*"&amp;S$55&amp;"*"&amp;"A"</f>
        <v>023*2018*7050*A</v>
      </c>
      <c r="B750" s="271"/>
      <c r="C750" s="273">
        <f>ROUND(S60,2)</f>
        <v>1.8</v>
      </c>
      <c r="D750" s="271">
        <f>ROUND(S61,0)</f>
        <v>53584</v>
      </c>
      <c r="E750" s="271">
        <f>ROUND(S62,0)</f>
        <v>10145</v>
      </c>
      <c r="F750" s="271">
        <f>ROUND(S63,0)</f>
        <v>0</v>
      </c>
      <c r="G750" s="271">
        <f>ROUND(S64,0)</f>
        <v>34629</v>
      </c>
      <c r="H750" s="271">
        <f>ROUND(S65,0)</f>
        <v>0</v>
      </c>
      <c r="I750" s="271">
        <f>ROUND(S66,0)</f>
        <v>0</v>
      </c>
      <c r="J750" s="271">
        <f>ROUND(S67,0)</f>
        <v>15836</v>
      </c>
      <c r="K750" s="271">
        <f>ROUND(S68,0)</f>
        <v>730</v>
      </c>
      <c r="L750" s="271">
        <f>ROUND(S69,0)</f>
        <v>0</v>
      </c>
      <c r="M750" s="271">
        <f>ROUND(S70,0)</f>
        <v>0</v>
      </c>
      <c r="N750" s="271">
        <f>ROUND(S75,0)</f>
        <v>2142527</v>
      </c>
      <c r="O750" s="271">
        <f>ROUND(S73,0)</f>
        <v>1302724</v>
      </c>
      <c r="P750" s="271">
        <f>IF(S76&gt;0,ROUND(S76,0),0)</f>
        <v>1815</v>
      </c>
      <c r="Q750" s="271">
        <f>IF(S77&gt;0,ROUND(S77,0),0)</f>
        <v>0</v>
      </c>
      <c r="R750" s="271">
        <f>IF(S78&gt;0,ROUND(S78,0),0)</f>
        <v>219</v>
      </c>
      <c r="S750" s="271">
        <f>IF(S79&gt;0,ROUND(S79,0),0)</f>
        <v>183</v>
      </c>
      <c r="T750" s="273">
        <f>IF(S80&gt;0,ROUND(S80,2),0)</f>
        <v>0</v>
      </c>
      <c r="U750" s="271"/>
      <c r="V750" s="272"/>
      <c r="W750" s="271"/>
      <c r="X750" s="271"/>
      <c r="Y750" s="271">
        <f t="shared" si="21"/>
        <v>239402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" customHeight="1" x14ac:dyDescent="0.25">
      <c r="A751" s="209" t="str">
        <f>RIGHT($C$83,3)&amp;"*"&amp;RIGHT($C$82,4)&amp;"*"&amp;T$55&amp;"*"&amp;"A"</f>
        <v>023*2018*7060*A</v>
      </c>
      <c r="B751" s="271"/>
      <c r="C751" s="273">
        <f>ROUND(T60,2)</f>
        <v>0</v>
      </c>
      <c r="D751" s="271">
        <f>ROUND(T61,0)</f>
        <v>0</v>
      </c>
      <c r="E751" s="271">
        <f>ROUND(T62,0)</f>
        <v>0</v>
      </c>
      <c r="F751" s="271">
        <f>ROUND(T63,0)</f>
        <v>0</v>
      </c>
      <c r="G751" s="271">
        <f>ROUND(T64,0)</f>
        <v>0</v>
      </c>
      <c r="H751" s="271">
        <f>ROUND(T65,0)</f>
        <v>0</v>
      </c>
      <c r="I751" s="271">
        <f>ROUND(T66,0)</f>
        <v>0</v>
      </c>
      <c r="J751" s="271">
        <f>ROUND(T67,0)</f>
        <v>0</v>
      </c>
      <c r="K751" s="271">
        <f>ROUND(T68,0)</f>
        <v>0</v>
      </c>
      <c r="L751" s="271">
        <f>ROUND(T69,0)</f>
        <v>0</v>
      </c>
      <c r="M751" s="271">
        <f>ROUND(T70,0)</f>
        <v>0</v>
      </c>
      <c r="N751" s="271">
        <f>ROUND(T75,0)</f>
        <v>0</v>
      </c>
      <c r="O751" s="271">
        <f>ROUND(T73,0)</f>
        <v>0</v>
      </c>
      <c r="P751" s="271">
        <f>IF(T76&gt;0,ROUND(T76,0),0)</f>
        <v>0</v>
      </c>
      <c r="Q751" s="271">
        <f>IF(T77&gt;0,ROUND(T77,0),0)</f>
        <v>0</v>
      </c>
      <c r="R751" s="271">
        <f>IF(T78&gt;0,ROUND(T78,0),0)</f>
        <v>0</v>
      </c>
      <c r="S751" s="271">
        <f>IF(T79&gt;0,ROUND(T79,0),0)</f>
        <v>0</v>
      </c>
      <c r="T751" s="273">
        <f>IF(T80&gt;0,ROUND(T80,2),0)</f>
        <v>0</v>
      </c>
      <c r="U751" s="271"/>
      <c r="V751" s="272"/>
      <c r="W751" s="271"/>
      <c r="X751" s="271"/>
      <c r="Y751" s="271">
        <f t="shared" si="21"/>
        <v>0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" customHeight="1" x14ac:dyDescent="0.25">
      <c r="A752" s="209" t="str">
        <f>RIGHT($C$83,3)&amp;"*"&amp;RIGHT($C$82,4)&amp;"*"&amp;U$55&amp;"*"&amp;"A"</f>
        <v>023*2018*7070*A</v>
      </c>
      <c r="B752" s="271">
        <f>ROUND(U59,0)</f>
        <v>18387</v>
      </c>
      <c r="C752" s="273">
        <f>ROUND(U60,2)</f>
        <v>5.54</v>
      </c>
      <c r="D752" s="271">
        <f>ROUND(U61,0)</f>
        <v>360959</v>
      </c>
      <c r="E752" s="271">
        <f>ROUND(U62,0)</f>
        <v>68342</v>
      </c>
      <c r="F752" s="271">
        <f>ROUND(U63,0)</f>
        <v>0</v>
      </c>
      <c r="G752" s="271">
        <f>ROUND(U64,0)</f>
        <v>197926</v>
      </c>
      <c r="H752" s="271">
        <f>ROUND(U65,0)</f>
        <v>0</v>
      </c>
      <c r="I752" s="271">
        <f>ROUND(U66,0)</f>
        <v>64753</v>
      </c>
      <c r="J752" s="271">
        <f>ROUND(U67,0)</f>
        <v>4712</v>
      </c>
      <c r="K752" s="271">
        <f>ROUND(U68,0)</f>
        <v>14201</v>
      </c>
      <c r="L752" s="271">
        <f>ROUND(U69,0)</f>
        <v>24051</v>
      </c>
      <c r="M752" s="271">
        <f>ROUND(U70,0)</f>
        <v>0</v>
      </c>
      <c r="N752" s="271">
        <f>ROUND(U75,0)</f>
        <v>3006106</v>
      </c>
      <c r="O752" s="271">
        <f>ROUND(U73,0)</f>
        <v>416627</v>
      </c>
      <c r="P752" s="271">
        <f>IF(U76&gt;0,ROUND(U76,0),0)</f>
        <v>540</v>
      </c>
      <c r="Q752" s="271">
        <f>IF(U77&gt;0,ROUND(U77,0),0)</f>
        <v>0</v>
      </c>
      <c r="R752" s="271">
        <f>IF(U78&gt;0,ROUND(U78,0),0)</f>
        <v>257</v>
      </c>
      <c r="S752" s="271">
        <f>IF(U79&gt;0,ROUND(U79,0),0)</f>
        <v>0</v>
      </c>
      <c r="T752" s="273">
        <f>IF(U80&gt;0,ROUND(U80,2),0)</f>
        <v>0</v>
      </c>
      <c r="U752" s="271"/>
      <c r="V752" s="272"/>
      <c r="W752" s="271"/>
      <c r="X752" s="271"/>
      <c r="Y752" s="271">
        <f t="shared" si="21"/>
        <v>385722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" customHeight="1" x14ac:dyDescent="0.25">
      <c r="A753" s="209" t="str">
        <f>RIGHT($C$83,3)&amp;"*"&amp;RIGHT($C$82,4)&amp;"*"&amp;V$55&amp;"*"&amp;"A"</f>
        <v>023*2018*7110*A</v>
      </c>
      <c r="B753" s="271">
        <f>ROUND(V59,0)</f>
        <v>0</v>
      </c>
      <c r="C753" s="273">
        <f>ROUND(V60,2)</f>
        <v>0</v>
      </c>
      <c r="D753" s="271">
        <f>ROUND(V61,0)</f>
        <v>0</v>
      </c>
      <c r="E753" s="271">
        <f>ROUND(V62,0)</f>
        <v>0</v>
      </c>
      <c r="F753" s="271">
        <f>ROUND(V63,0)</f>
        <v>0</v>
      </c>
      <c r="G753" s="271">
        <f>ROUND(V64,0)</f>
        <v>0</v>
      </c>
      <c r="H753" s="271">
        <f>ROUND(V65,0)</f>
        <v>0</v>
      </c>
      <c r="I753" s="271">
        <f>ROUND(V66,0)</f>
        <v>0</v>
      </c>
      <c r="J753" s="271">
        <f>ROUND(V67,0)</f>
        <v>0</v>
      </c>
      <c r="K753" s="271">
        <f>ROUND(V68,0)</f>
        <v>0</v>
      </c>
      <c r="L753" s="271">
        <f>ROUND(V69,0)</f>
        <v>0</v>
      </c>
      <c r="M753" s="271">
        <f>ROUND(V70,0)</f>
        <v>0</v>
      </c>
      <c r="N753" s="271">
        <f>ROUND(V75,0)</f>
        <v>0</v>
      </c>
      <c r="O753" s="271">
        <f>ROUND(V73,0)</f>
        <v>0</v>
      </c>
      <c r="P753" s="271">
        <f>IF(V76&gt;0,ROUND(V76,0),0)</f>
        <v>0</v>
      </c>
      <c r="Q753" s="271">
        <f>IF(V77&gt;0,ROUND(V77,0),0)</f>
        <v>0</v>
      </c>
      <c r="R753" s="271">
        <f>IF(V78&gt;0,ROUND(V78,0),0)</f>
        <v>0</v>
      </c>
      <c r="S753" s="271">
        <f>IF(V79&gt;0,ROUND(V79,0),0)</f>
        <v>0</v>
      </c>
      <c r="T753" s="273">
        <f>IF(V80&gt;0,ROUND(V80,2),0)</f>
        <v>0</v>
      </c>
      <c r="U753" s="271"/>
      <c r="V753" s="272"/>
      <c r="W753" s="271"/>
      <c r="X753" s="271"/>
      <c r="Y753" s="271">
        <f t="shared" si="21"/>
        <v>0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" customHeight="1" x14ac:dyDescent="0.25">
      <c r="A754" s="209" t="str">
        <f>RIGHT($C$83,3)&amp;"*"&amp;RIGHT($C$82,4)&amp;"*"&amp;W$55&amp;"*"&amp;"A"</f>
        <v>023*2018*7120*A</v>
      </c>
      <c r="B754" s="271">
        <f>ROUND(W59,0)</f>
        <v>149</v>
      </c>
      <c r="C754" s="273">
        <f>ROUND(W60,2)</f>
        <v>0.13</v>
      </c>
      <c r="D754" s="271">
        <f>ROUND(W61,0)</f>
        <v>9054</v>
      </c>
      <c r="E754" s="271">
        <f>ROUND(W62,0)</f>
        <v>1714</v>
      </c>
      <c r="F754" s="271">
        <f>ROUND(W63,0)</f>
        <v>5607</v>
      </c>
      <c r="G754" s="271">
        <f>ROUND(W64,0)</f>
        <v>329</v>
      </c>
      <c r="H754" s="271">
        <f>ROUND(W65,0)</f>
        <v>139</v>
      </c>
      <c r="I754" s="271">
        <f>ROUND(W66,0)</f>
        <v>95482</v>
      </c>
      <c r="J754" s="271">
        <f>ROUND(W67,0)</f>
        <v>471</v>
      </c>
      <c r="K754" s="271">
        <f>ROUND(W68,0)</f>
        <v>0</v>
      </c>
      <c r="L754" s="271">
        <f>ROUND(W69,0)</f>
        <v>0</v>
      </c>
      <c r="M754" s="271">
        <f>ROUND(W70,0)</f>
        <v>0</v>
      </c>
      <c r="N754" s="271">
        <f>ROUND(W75,0)</f>
        <v>605107</v>
      </c>
      <c r="O754" s="271">
        <f>ROUND(W73,0)</f>
        <v>12059</v>
      </c>
      <c r="P754" s="271">
        <f>IF(W76&gt;0,ROUND(W76,0),0)</f>
        <v>54</v>
      </c>
      <c r="Q754" s="271">
        <f>IF(W77&gt;0,ROUND(W77,0),0)</f>
        <v>0</v>
      </c>
      <c r="R754" s="271">
        <f>IF(W78&gt;0,ROUND(W78,0),0)</f>
        <v>10</v>
      </c>
      <c r="S754" s="271">
        <f>IF(W79&gt;0,ROUND(W79,0),0)</f>
        <v>136</v>
      </c>
      <c r="T754" s="273">
        <f>IF(W80&gt;0,ROUND(W80,2),0)</f>
        <v>0</v>
      </c>
      <c r="U754" s="271"/>
      <c r="V754" s="272"/>
      <c r="W754" s="271"/>
      <c r="X754" s="271"/>
      <c r="Y754" s="271">
        <f t="shared" si="21"/>
        <v>64353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" customHeight="1" x14ac:dyDescent="0.25">
      <c r="A755" s="209" t="str">
        <f>RIGHT($C$83,3)&amp;"*"&amp;RIGHT($C$82,4)&amp;"*"&amp;X$55&amp;"*"&amp;"A"</f>
        <v>023*2018*7130*A</v>
      </c>
      <c r="B755" s="271">
        <f>ROUND(X59,0)</f>
        <v>1199</v>
      </c>
      <c r="C755" s="273">
        <f>ROUND(X60,2)</f>
        <v>1.01</v>
      </c>
      <c r="D755" s="271">
        <f>ROUND(X61,0)</f>
        <v>72854</v>
      </c>
      <c r="E755" s="271">
        <f>ROUND(X62,0)</f>
        <v>13794</v>
      </c>
      <c r="F755" s="271">
        <f>ROUND(X63,0)</f>
        <v>45120</v>
      </c>
      <c r="G755" s="271">
        <f>ROUND(X64,0)</f>
        <v>2652</v>
      </c>
      <c r="H755" s="271">
        <f>ROUND(X65,0)</f>
        <v>1114</v>
      </c>
      <c r="I755" s="271">
        <f>ROUND(X66,0)</f>
        <v>0</v>
      </c>
      <c r="J755" s="271">
        <f>ROUND(X67,0)</f>
        <v>3778</v>
      </c>
      <c r="K755" s="271">
        <f>ROUND(X68,0)</f>
        <v>0</v>
      </c>
      <c r="L755" s="271">
        <f>ROUND(X69,0)</f>
        <v>79119</v>
      </c>
      <c r="M755" s="271">
        <f>ROUND(X70,0)</f>
        <v>0</v>
      </c>
      <c r="N755" s="271">
        <f>ROUND(X75,0)</f>
        <v>1756456</v>
      </c>
      <c r="O755" s="271">
        <f>ROUND(X73,0)</f>
        <v>52100</v>
      </c>
      <c r="P755" s="271">
        <f>IF(X76&gt;0,ROUND(X76,0),0)</f>
        <v>433</v>
      </c>
      <c r="Q755" s="271">
        <f>IF(X77&gt;0,ROUND(X77,0),0)</f>
        <v>0</v>
      </c>
      <c r="R755" s="271">
        <f>IF(X78&gt;0,ROUND(X78,0),0)</f>
        <v>80</v>
      </c>
      <c r="S755" s="271">
        <f>IF(X79&gt;0,ROUND(X79,0),0)</f>
        <v>1096</v>
      </c>
      <c r="T755" s="273">
        <f>IF(X80&gt;0,ROUND(X80,2),0)</f>
        <v>0</v>
      </c>
      <c r="U755" s="271"/>
      <c r="V755" s="272"/>
      <c r="W755" s="271"/>
      <c r="X755" s="271"/>
      <c r="Y755" s="271">
        <f t="shared" si="21"/>
        <v>186540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" customHeight="1" x14ac:dyDescent="0.25">
      <c r="A756" s="209" t="str">
        <f>RIGHT($C$83,3)&amp;"*"&amp;RIGHT($C$82,4)&amp;"*"&amp;Y$55&amp;"*"&amp;"A"</f>
        <v>023*2018*7140*A</v>
      </c>
      <c r="B756" s="271">
        <f>ROUND(Y59,0)</f>
        <v>4655</v>
      </c>
      <c r="C756" s="273">
        <f>ROUND(Y60,2)</f>
        <v>3.92</v>
      </c>
      <c r="D756" s="271">
        <f>ROUND(Y61,0)</f>
        <v>282848</v>
      </c>
      <c r="E756" s="271">
        <f>ROUND(Y62,0)</f>
        <v>53553</v>
      </c>
      <c r="F756" s="271">
        <f>ROUND(Y63,0)</f>
        <v>175173</v>
      </c>
      <c r="G756" s="271">
        <f>ROUND(Y64,0)</f>
        <v>10293</v>
      </c>
      <c r="H756" s="271">
        <f>ROUND(Y65,0)</f>
        <v>4327</v>
      </c>
      <c r="I756" s="271">
        <f>ROUND(Y66,0)</f>
        <v>555</v>
      </c>
      <c r="J756" s="271">
        <f>ROUND(Y67,0)</f>
        <v>14676</v>
      </c>
      <c r="K756" s="271">
        <f>ROUND(Y68,0)</f>
        <v>0</v>
      </c>
      <c r="L756" s="271">
        <f>ROUND(Y69,0)</f>
        <v>108994</v>
      </c>
      <c r="M756" s="271">
        <f>ROUND(Y70,0)</f>
        <v>0</v>
      </c>
      <c r="N756" s="271">
        <f>ROUND(Y75,0)</f>
        <v>2483263</v>
      </c>
      <c r="O756" s="271">
        <f>ROUND(Y73,0)</f>
        <v>109462</v>
      </c>
      <c r="P756" s="271">
        <f>IF(Y76&gt;0,ROUND(Y76,0),0)</f>
        <v>1682</v>
      </c>
      <c r="Q756" s="271">
        <f>IF(Y77&gt;0,ROUND(Y77,0),0)</f>
        <v>0</v>
      </c>
      <c r="R756" s="271">
        <f>IF(Y78&gt;0,ROUND(Y78,0),0)</f>
        <v>313</v>
      </c>
      <c r="S756" s="271">
        <f>IF(Y79&gt;0,ROUND(Y79,0),0)</f>
        <v>4254</v>
      </c>
      <c r="T756" s="273">
        <f>IF(Y80&gt;0,ROUND(Y80,2),0)</f>
        <v>0</v>
      </c>
      <c r="U756" s="271"/>
      <c r="V756" s="272"/>
      <c r="W756" s="271"/>
      <c r="X756" s="271"/>
      <c r="Y756" s="271">
        <f t="shared" si="21"/>
        <v>336092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" customHeight="1" x14ac:dyDescent="0.25">
      <c r="A757" s="209" t="str">
        <f>RIGHT($C$83,3)&amp;"*"&amp;RIGHT($C$82,4)&amp;"*"&amp;Z$55&amp;"*"&amp;"A"</f>
        <v>023*2018*7150*A</v>
      </c>
      <c r="B757" s="271">
        <f>ROUND(Z59,0)</f>
        <v>0</v>
      </c>
      <c r="C757" s="273">
        <f>ROUND(Z60,2)</f>
        <v>0</v>
      </c>
      <c r="D757" s="271">
        <f>ROUND(Z61,0)</f>
        <v>0</v>
      </c>
      <c r="E757" s="271">
        <f>ROUND(Z62,0)</f>
        <v>0</v>
      </c>
      <c r="F757" s="271">
        <f>ROUND(Z63,0)</f>
        <v>0</v>
      </c>
      <c r="G757" s="271">
        <f>ROUND(Z64,0)</f>
        <v>0</v>
      </c>
      <c r="H757" s="271">
        <f>ROUND(Z65,0)</f>
        <v>0</v>
      </c>
      <c r="I757" s="271">
        <f>ROUND(Z66,0)</f>
        <v>0</v>
      </c>
      <c r="J757" s="271">
        <f>ROUND(Z67,0)</f>
        <v>0</v>
      </c>
      <c r="K757" s="271">
        <f>ROUND(Z68,0)</f>
        <v>0</v>
      </c>
      <c r="L757" s="271">
        <f>ROUND(Z69,0)</f>
        <v>0</v>
      </c>
      <c r="M757" s="271">
        <f>ROUND(Z70,0)</f>
        <v>0</v>
      </c>
      <c r="N757" s="271">
        <f>ROUND(Z75,0)</f>
        <v>0</v>
      </c>
      <c r="O757" s="271">
        <f>ROUND(Z73,0)</f>
        <v>0</v>
      </c>
      <c r="P757" s="271">
        <f>IF(Z76&gt;0,ROUND(Z76,0),0)</f>
        <v>0</v>
      </c>
      <c r="Q757" s="271">
        <f>IF(Z77&gt;0,ROUND(Z77,0),0)</f>
        <v>0</v>
      </c>
      <c r="R757" s="271">
        <f>IF(Z78&gt;0,ROUND(Z78,0),0)</f>
        <v>0</v>
      </c>
      <c r="S757" s="271">
        <f>IF(Z79&gt;0,ROUND(Z79,0),0)</f>
        <v>0</v>
      </c>
      <c r="T757" s="273">
        <f>IF(Z80&gt;0,ROUND(Z80,2),0)</f>
        <v>0</v>
      </c>
      <c r="U757" s="271"/>
      <c r="V757" s="272"/>
      <c r="W757" s="271"/>
      <c r="X757" s="271"/>
      <c r="Y757" s="271">
        <f t="shared" si="21"/>
        <v>0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" customHeight="1" x14ac:dyDescent="0.25">
      <c r="A758" s="209" t="str">
        <f>RIGHT($C$83,3)&amp;"*"&amp;RIGHT($C$82,4)&amp;"*"&amp;AA$55&amp;"*"&amp;"A"</f>
        <v>023*2018*7160*A</v>
      </c>
      <c r="B758" s="271">
        <f>ROUND(AA59,0)</f>
        <v>0</v>
      </c>
      <c r="C758" s="273">
        <f>ROUND(AA60,2)</f>
        <v>0</v>
      </c>
      <c r="D758" s="271">
        <f>ROUND(AA61,0)</f>
        <v>0</v>
      </c>
      <c r="E758" s="271">
        <f>ROUND(AA62,0)</f>
        <v>0</v>
      </c>
      <c r="F758" s="271">
        <f>ROUND(AA63,0)</f>
        <v>0</v>
      </c>
      <c r="G758" s="271">
        <f>ROUND(AA64,0)</f>
        <v>0</v>
      </c>
      <c r="H758" s="271">
        <f>ROUND(AA65,0)</f>
        <v>0</v>
      </c>
      <c r="I758" s="271">
        <f>ROUND(AA66,0)</f>
        <v>0</v>
      </c>
      <c r="J758" s="271">
        <f>ROUND(AA67,0)</f>
        <v>0</v>
      </c>
      <c r="K758" s="271">
        <f>ROUND(AA68,0)</f>
        <v>0</v>
      </c>
      <c r="L758" s="271">
        <f>ROUND(AA69,0)</f>
        <v>0</v>
      </c>
      <c r="M758" s="271">
        <f>ROUND(AA70,0)</f>
        <v>0</v>
      </c>
      <c r="N758" s="271">
        <f>ROUND(AA75,0)</f>
        <v>0</v>
      </c>
      <c r="O758" s="271">
        <f>ROUND(AA73,0)</f>
        <v>0</v>
      </c>
      <c r="P758" s="271">
        <f>IF(AA76&gt;0,ROUND(AA76,0),0)</f>
        <v>0</v>
      </c>
      <c r="Q758" s="271">
        <f>IF(AA77&gt;0,ROUND(AA77,0),0)</f>
        <v>0</v>
      </c>
      <c r="R758" s="271">
        <f>IF(AA78&gt;0,ROUND(AA78,0),0)</f>
        <v>0</v>
      </c>
      <c r="S758" s="271">
        <f>IF(AA79&gt;0,ROUND(AA79,0),0)</f>
        <v>0</v>
      </c>
      <c r="T758" s="273">
        <f>IF(AA80&gt;0,ROUND(AA80,2),0)</f>
        <v>0</v>
      </c>
      <c r="U758" s="271"/>
      <c r="V758" s="272"/>
      <c r="W758" s="271"/>
      <c r="X758" s="271"/>
      <c r="Y758" s="271">
        <f t="shared" si="21"/>
        <v>0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" customHeight="1" x14ac:dyDescent="0.25">
      <c r="A759" s="209" t="str">
        <f>RIGHT($C$83,3)&amp;"*"&amp;RIGHT($C$82,4)&amp;"*"&amp;AB$55&amp;"*"&amp;"A"</f>
        <v>023*2018*7170*A</v>
      </c>
      <c r="B759" s="271"/>
      <c r="C759" s="273">
        <f>ROUND(AB60,2)</f>
        <v>1.05</v>
      </c>
      <c r="D759" s="271">
        <f>ROUND(AB61,0)</f>
        <v>50150</v>
      </c>
      <c r="E759" s="271">
        <f>ROUND(AB62,0)</f>
        <v>9495</v>
      </c>
      <c r="F759" s="271">
        <f>ROUND(AB63,0)</f>
        <v>0</v>
      </c>
      <c r="G759" s="271">
        <f>ROUND(AB64,0)</f>
        <v>323542</v>
      </c>
      <c r="H759" s="271">
        <f>ROUND(AB65,0)</f>
        <v>0</v>
      </c>
      <c r="I759" s="271">
        <f>ROUND(AB66,0)</f>
        <v>241897</v>
      </c>
      <c r="J759" s="271">
        <f>ROUND(AB67,0)</f>
        <v>11212</v>
      </c>
      <c r="K759" s="271">
        <f>ROUND(AB68,0)</f>
        <v>52206</v>
      </c>
      <c r="L759" s="271">
        <f>ROUND(AB69,0)</f>
        <v>942</v>
      </c>
      <c r="M759" s="271">
        <f>ROUND(AB70,0)</f>
        <v>0</v>
      </c>
      <c r="N759" s="271">
        <f>ROUND(AB75,0)</f>
        <v>1506083</v>
      </c>
      <c r="O759" s="271">
        <f>ROUND(AB73,0)</f>
        <v>539668</v>
      </c>
      <c r="P759" s="271">
        <f>IF(AB76&gt;0,ROUND(AB76,0),0)</f>
        <v>1285</v>
      </c>
      <c r="Q759" s="271">
        <f>IF(AB77&gt;0,ROUND(AB77,0),0)</f>
        <v>0</v>
      </c>
      <c r="R759" s="271">
        <f>IF(AB78&gt;0,ROUND(AB78,0),0)</f>
        <v>85</v>
      </c>
      <c r="S759" s="271">
        <f>IF(AB79&gt;0,ROUND(AB79,0),0)</f>
        <v>0</v>
      </c>
      <c r="T759" s="273">
        <f>IF(AB80&gt;0,ROUND(AB80,2),0)</f>
        <v>0</v>
      </c>
      <c r="U759" s="271"/>
      <c r="V759" s="272"/>
      <c r="W759" s="271"/>
      <c r="X759" s="271"/>
      <c r="Y759" s="271">
        <f t="shared" si="21"/>
        <v>250066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" customHeight="1" x14ac:dyDescent="0.25">
      <c r="A760" s="209" t="str">
        <f>RIGHT($C$83,3)&amp;"*"&amp;RIGHT($C$82,4)&amp;"*"&amp;AC$55&amp;"*"&amp;"A"</f>
        <v>023*2018*7180*A</v>
      </c>
      <c r="B760" s="271">
        <f>ROUND(AC59,0)</f>
        <v>749</v>
      </c>
      <c r="C760" s="273">
        <f>ROUND(AC60,2)</f>
        <v>0.16</v>
      </c>
      <c r="D760" s="271">
        <f>ROUND(AC61,0)</f>
        <v>9561</v>
      </c>
      <c r="E760" s="271">
        <f>ROUND(AC62,0)</f>
        <v>1810</v>
      </c>
      <c r="F760" s="271">
        <f>ROUND(AC63,0)</f>
        <v>0</v>
      </c>
      <c r="G760" s="271">
        <f>ROUND(AC64,0)</f>
        <v>37205</v>
      </c>
      <c r="H760" s="271">
        <f>ROUND(AC65,0)</f>
        <v>0</v>
      </c>
      <c r="I760" s="271">
        <f>ROUND(AC66,0)</f>
        <v>0</v>
      </c>
      <c r="J760" s="271">
        <f>ROUND(AC67,0)</f>
        <v>34735</v>
      </c>
      <c r="K760" s="271">
        <f>ROUND(AC68,0)</f>
        <v>2498</v>
      </c>
      <c r="L760" s="271">
        <f>ROUND(AC69,0)</f>
        <v>6006</v>
      </c>
      <c r="M760" s="271">
        <f>ROUND(AC70,0)</f>
        <v>0</v>
      </c>
      <c r="N760" s="271">
        <f>ROUND(AC75,0)</f>
        <v>213161</v>
      </c>
      <c r="O760" s="271">
        <f>ROUND(AC73,0)</f>
        <v>13649</v>
      </c>
      <c r="P760" s="271">
        <f>IF(AC76&gt;0,ROUND(AC76,0),0)</f>
        <v>3981</v>
      </c>
      <c r="Q760" s="271">
        <f>IF(AC77&gt;0,ROUND(AC77,0),0)</f>
        <v>0</v>
      </c>
      <c r="R760" s="271">
        <f>IF(AC78&gt;0,ROUND(AC78,0),0)</f>
        <v>75</v>
      </c>
      <c r="S760" s="271">
        <f>IF(AC79&gt;0,ROUND(AC79,0),0)</f>
        <v>0</v>
      </c>
      <c r="T760" s="273">
        <f>IF(AC80&gt;0,ROUND(AC80,2),0)</f>
        <v>0</v>
      </c>
      <c r="U760" s="271"/>
      <c r="V760" s="272"/>
      <c r="W760" s="271"/>
      <c r="X760" s="271"/>
      <c r="Y760" s="271">
        <f t="shared" si="21"/>
        <v>91762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" customHeight="1" x14ac:dyDescent="0.25">
      <c r="A761" s="209" t="str">
        <f>RIGHT($C$83,3)&amp;"*"&amp;RIGHT($C$82,4)&amp;"*"&amp;AD$55&amp;"*"&amp;"A"</f>
        <v>023*2018*7190*A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0</v>
      </c>
      <c r="G761" s="271">
        <f>ROUND(AD64,0)</f>
        <v>0</v>
      </c>
      <c r="H761" s="271">
        <f>ROUND(AD65,0)</f>
        <v>0</v>
      </c>
      <c r="I761" s="271">
        <f>ROUND(AD66,0)</f>
        <v>0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0</v>
      </c>
      <c r="O761" s="271">
        <f>ROUND(AD73,0)</f>
        <v>0</v>
      </c>
      <c r="P761" s="271">
        <f>IF(AD76&gt;0,ROUND(AD76,0),0)</f>
        <v>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>
        <f t="shared" si="21"/>
        <v>0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" customHeight="1" x14ac:dyDescent="0.25">
      <c r="A762" s="209" t="str">
        <f>RIGHT($C$83,3)&amp;"*"&amp;RIGHT($C$82,4)&amp;"*"&amp;AE$55&amp;"*"&amp;"A"</f>
        <v>023*2018*7200*A</v>
      </c>
      <c r="B762" s="271">
        <f>ROUND(AE59,0)</f>
        <v>1371</v>
      </c>
      <c r="C762" s="273">
        <f>ROUND(AE60,2)</f>
        <v>0</v>
      </c>
      <c r="D762" s="271">
        <f>ROUND(AE61,0)</f>
        <v>0</v>
      </c>
      <c r="E762" s="271">
        <f>ROUND(AE62,0)</f>
        <v>0</v>
      </c>
      <c r="F762" s="271">
        <f>ROUND(AE63,0)</f>
        <v>40670</v>
      </c>
      <c r="G762" s="271">
        <f>ROUND(AE64,0)</f>
        <v>438</v>
      </c>
      <c r="H762" s="271">
        <f>ROUND(AE65,0)</f>
        <v>0</v>
      </c>
      <c r="I762" s="271">
        <f>ROUND(AE66,0)</f>
        <v>0</v>
      </c>
      <c r="J762" s="271">
        <f>ROUND(AE67,0)</f>
        <v>12503</v>
      </c>
      <c r="K762" s="271">
        <f>ROUND(AE68,0)</f>
        <v>0</v>
      </c>
      <c r="L762" s="271">
        <f>ROUND(AE69,0)</f>
        <v>67</v>
      </c>
      <c r="M762" s="271">
        <f>ROUND(AE70,0)</f>
        <v>0</v>
      </c>
      <c r="N762" s="271">
        <f>ROUND(AE75,0)</f>
        <v>160133</v>
      </c>
      <c r="O762" s="271">
        <f>ROUND(AE73,0)</f>
        <v>147574</v>
      </c>
      <c r="P762" s="271">
        <f>IF(AE76&gt;0,ROUND(AE76,0),0)</f>
        <v>1433</v>
      </c>
      <c r="Q762" s="271">
        <f>IF(AE77&gt;0,ROUND(AE77,0),0)</f>
        <v>0</v>
      </c>
      <c r="R762" s="271">
        <f>IF(AE78&gt;0,ROUND(AE78,0),0)</f>
        <v>29</v>
      </c>
      <c r="S762" s="271">
        <f>IF(AE79&gt;0,ROUND(AE79,0),0)</f>
        <v>0</v>
      </c>
      <c r="T762" s="273">
        <f>IF(AE80&gt;0,ROUND(AE80,2),0)</f>
        <v>0</v>
      </c>
      <c r="U762" s="271"/>
      <c r="V762" s="272"/>
      <c r="W762" s="271"/>
      <c r="X762" s="271"/>
      <c r="Y762" s="271">
        <f t="shared" si="21"/>
        <v>40762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" customHeight="1" x14ac:dyDescent="0.25">
      <c r="A763" s="209" t="str">
        <f>RIGHT($C$83,3)&amp;"*"&amp;RIGHT($C$82,4)&amp;"*"&amp;AF$55&amp;"*"&amp;"A"</f>
        <v>023*2018*7220*A</v>
      </c>
      <c r="B763" s="271">
        <f>ROUND(AF59,0)</f>
        <v>0</v>
      </c>
      <c r="C763" s="273">
        <f>ROUND(AF60,2)</f>
        <v>0</v>
      </c>
      <c r="D763" s="271">
        <f>ROUND(AF61,0)</f>
        <v>0</v>
      </c>
      <c r="E763" s="271">
        <f>ROUND(AF62,0)</f>
        <v>0</v>
      </c>
      <c r="F763" s="271">
        <f>ROUND(AF63,0)</f>
        <v>0</v>
      </c>
      <c r="G763" s="271">
        <f>ROUND(AF64,0)</f>
        <v>0</v>
      </c>
      <c r="H763" s="271">
        <f>ROUND(AF65,0)</f>
        <v>0</v>
      </c>
      <c r="I763" s="271">
        <f>ROUND(AF66,0)</f>
        <v>0</v>
      </c>
      <c r="J763" s="271">
        <f>ROUND(AF67,0)</f>
        <v>0</v>
      </c>
      <c r="K763" s="271">
        <f>ROUND(AF68,0)</f>
        <v>0</v>
      </c>
      <c r="L763" s="271">
        <f>ROUND(AF69,0)</f>
        <v>0</v>
      </c>
      <c r="M763" s="271">
        <f>ROUND(AF70,0)</f>
        <v>0</v>
      </c>
      <c r="N763" s="271">
        <f>ROUND(AF75,0)</f>
        <v>0</v>
      </c>
      <c r="O763" s="271">
        <f>ROUND(AF73,0)</f>
        <v>0</v>
      </c>
      <c r="P763" s="271">
        <f>IF(AF76&gt;0,ROUND(AF76,0),0)</f>
        <v>0</v>
      </c>
      <c r="Q763" s="271">
        <f>IF(AF77&gt;0,ROUND(AF77,0),0)</f>
        <v>0</v>
      </c>
      <c r="R763" s="271">
        <f>IF(AF78&gt;0,ROUND(AF78,0),0)</f>
        <v>0</v>
      </c>
      <c r="S763" s="271">
        <f>IF(AF79&gt;0,ROUND(AF79,0),0)</f>
        <v>0</v>
      </c>
      <c r="T763" s="273">
        <f>IF(AF80&gt;0,ROUND(AF80,2),0)</f>
        <v>0</v>
      </c>
      <c r="U763" s="271"/>
      <c r="V763" s="272"/>
      <c r="W763" s="271"/>
      <c r="X763" s="271"/>
      <c r="Y763" s="271">
        <f t="shared" si="21"/>
        <v>0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" customHeight="1" x14ac:dyDescent="0.25">
      <c r="A764" s="209" t="str">
        <f>RIGHT($C$83,3)&amp;"*"&amp;RIGHT($C$82,4)&amp;"*"&amp;AG$55&amp;"*"&amp;"A"</f>
        <v>023*2018*7230*A</v>
      </c>
      <c r="B764" s="271">
        <f>ROUND(AG59,0)</f>
        <v>8679</v>
      </c>
      <c r="C764" s="273">
        <f>ROUND(AG60,2)</f>
        <v>3.26</v>
      </c>
      <c r="D764" s="271">
        <f>ROUND(AG61,0)</f>
        <v>268315</v>
      </c>
      <c r="E764" s="271">
        <f>ROUND(AG62,0)</f>
        <v>50801</v>
      </c>
      <c r="F764" s="271">
        <f>ROUND(AG63,0)</f>
        <v>1318586</v>
      </c>
      <c r="G764" s="271">
        <f>ROUND(AG64,0)</f>
        <v>37282</v>
      </c>
      <c r="H764" s="271">
        <f>ROUND(AG65,0)</f>
        <v>0</v>
      </c>
      <c r="I764" s="271">
        <f>ROUND(AG66,0)</f>
        <v>0</v>
      </c>
      <c r="J764" s="271">
        <f>ROUND(AG67,0)</f>
        <v>30050</v>
      </c>
      <c r="K764" s="271">
        <f>ROUND(AG68,0)</f>
        <v>0</v>
      </c>
      <c r="L764" s="271">
        <f>ROUND(AG69,0)</f>
        <v>13022</v>
      </c>
      <c r="M764" s="271">
        <f>ROUND(AG70,0)</f>
        <v>0</v>
      </c>
      <c r="N764" s="271">
        <f>ROUND(AG75,0)</f>
        <v>5331125</v>
      </c>
      <c r="O764" s="271">
        <f>ROUND(AG73,0)</f>
        <v>119945</v>
      </c>
      <c r="P764" s="271">
        <f>IF(AG76&gt;0,ROUND(AG76,0),0)</f>
        <v>3444</v>
      </c>
      <c r="Q764" s="271">
        <f>IF(AG77&gt;0,ROUND(AG77,0),0)</f>
        <v>0</v>
      </c>
      <c r="R764" s="271">
        <f>IF(AG78&gt;0,ROUND(AG78,0),0)</f>
        <v>1143</v>
      </c>
      <c r="S764" s="271">
        <f>IF(AG79&gt;0,ROUND(AG79,0),0)</f>
        <v>23549</v>
      </c>
      <c r="T764" s="273">
        <f>IF(AG80&gt;0,ROUND(AG80,2),0)</f>
        <v>3.26</v>
      </c>
      <c r="U764" s="271"/>
      <c r="V764" s="272"/>
      <c r="W764" s="271"/>
      <c r="X764" s="271"/>
      <c r="Y764" s="271">
        <f t="shared" si="21"/>
        <v>814892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" customHeight="1" x14ac:dyDescent="0.25">
      <c r="A765" s="209" t="str">
        <f>RIGHT($C$83,3)&amp;"*"&amp;RIGHT($C$82,4)&amp;"*"&amp;AH$55&amp;"*"&amp;"A"</f>
        <v>023*2018*7240*A</v>
      </c>
      <c r="B765" s="271">
        <f>ROUND(AH59,0)</f>
        <v>0</v>
      </c>
      <c r="C765" s="273">
        <f>ROUND(AH60,2)</f>
        <v>0</v>
      </c>
      <c r="D765" s="271">
        <f>ROUND(AH61,0)</f>
        <v>0</v>
      </c>
      <c r="E765" s="271">
        <f>ROUND(AH62,0)</f>
        <v>0</v>
      </c>
      <c r="F765" s="271">
        <f>ROUND(AH63,0)</f>
        <v>0</v>
      </c>
      <c r="G765" s="271">
        <f>ROUND(AH64,0)</f>
        <v>0</v>
      </c>
      <c r="H765" s="271">
        <f>ROUND(AH65,0)</f>
        <v>0</v>
      </c>
      <c r="I765" s="271">
        <f>ROUND(AH66,0)</f>
        <v>0</v>
      </c>
      <c r="J765" s="271">
        <f>ROUND(AH67,0)</f>
        <v>0</v>
      </c>
      <c r="K765" s="271">
        <f>ROUND(AH68,0)</f>
        <v>0</v>
      </c>
      <c r="L765" s="271">
        <f>ROUND(AH69,0)</f>
        <v>0</v>
      </c>
      <c r="M765" s="271">
        <f>ROUND(AH70,0)</f>
        <v>0</v>
      </c>
      <c r="N765" s="271">
        <f>ROUND(AH75,0)</f>
        <v>0</v>
      </c>
      <c r="O765" s="271">
        <f>ROUND(AH73,0)</f>
        <v>0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0</v>
      </c>
      <c r="T765" s="273">
        <f>IF(AH80&gt;0,ROUND(AH80,2),0)</f>
        <v>0</v>
      </c>
      <c r="U765" s="271"/>
      <c r="V765" s="272"/>
      <c r="W765" s="271"/>
      <c r="X765" s="271"/>
      <c r="Y765" s="271">
        <f t="shared" si="21"/>
        <v>0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" customHeight="1" x14ac:dyDescent="0.25">
      <c r="A766" s="209" t="str">
        <f>RIGHT($C$83,3)&amp;"*"&amp;RIGHT($C$82,4)&amp;"*"&amp;AI$55&amp;"*"&amp;"A"</f>
        <v>023*2018*7250*A</v>
      </c>
      <c r="B766" s="271">
        <f>ROUND(AI59,0)</f>
        <v>0</v>
      </c>
      <c r="C766" s="273">
        <f>ROUND(AI60,2)</f>
        <v>0</v>
      </c>
      <c r="D766" s="271">
        <f>ROUND(AI61,0)</f>
        <v>0</v>
      </c>
      <c r="E766" s="271">
        <f>ROUND(AI62,0)</f>
        <v>0</v>
      </c>
      <c r="F766" s="271">
        <f>ROUND(AI63,0)</f>
        <v>0</v>
      </c>
      <c r="G766" s="271">
        <f>ROUND(AI64,0)</f>
        <v>0</v>
      </c>
      <c r="H766" s="271">
        <f>ROUND(AI65,0)</f>
        <v>0</v>
      </c>
      <c r="I766" s="271">
        <f>ROUND(AI66,0)</f>
        <v>0</v>
      </c>
      <c r="J766" s="271">
        <f>ROUND(AI67,0)</f>
        <v>0</v>
      </c>
      <c r="K766" s="271">
        <f>ROUND(AI68,0)</f>
        <v>0</v>
      </c>
      <c r="L766" s="271">
        <f>ROUND(AI69,0)</f>
        <v>0</v>
      </c>
      <c r="M766" s="271">
        <f>ROUND(AI70,0)</f>
        <v>0</v>
      </c>
      <c r="N766" s="271">
        <f>ROUND(AI75,0)</f>
        <v>0</v>
      </c>
      <c r="O766" s="271">
        <f>ROUND(AI73,0)</f>
        <v>0</v>
      </c>
      <c r="P766" s="271">
        <f>IF(AI76&gt;0,ROUND(AI76,0),0)</f>
        <v>0</v>
      </c>
      <c r="Q766" s="271">
        <f>IF(AI77&gt;0,ROUND(AI77,0),0)</f>
        <v>0</v>
      </c>
      <c r="R766" s="271">
        <f>IF(AI78&gt;0,ROUND(AI78,0),0)</f>
        <v>0</v>
      </c>
      <c r="S766" s="271">
        <f>IF(AI79&gt;0,ROUND(AI79,0),0)</f>
        <v>0</v>
      </c>
      <c r="T766" s="273">
        <f>IF(AI80&gt;0,ROUND(AI80,2),0)</f>
        <v>0</v>
      </c>
      <c r="U766" s="271"/>
      <c r="V766" s="272"/>
      <c r="W766" s="271"/>
      <c r="X766" s="271"/>
      <c r="Y766" s="271">
        <f t="shared" si="21"/>
        <v>0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" customHeight="1" x14ac:dyDescent="0.25">
      <c r="A767" s="209" t="str">
        <f>RIGHT($C$83,3)&amp;"*"&amp;RIGHT($C$82,4)&amp;"*"&amp;AJ$55&amp;"*"&amp;"A"</f>
        <v>023*2018*7260*A</v>
      </c>
      <c r="B767" s="271">
        <f>ROUND(AJ59,0)</f>
        <v>1699</v>
      </c>
      <c r="C767" s="273">
        <f>ROUND(AJ60,2)</f>
        <v>6.59</v>
      </c>
      <c r="D767" s="271">
        <f>ROUND(AJ61,0)</f>
        <v>1208507</v>
      </c>
      <c r="E767" s="271">
        <f>ROUND(AJ62,0)</f>
        <v>228812</v>
      </c>
      <c r="F767" s="271">
        <f>ROUND(AJ63,0)</f>
        <v>23950</v>
      </c>
      <c r="G767" s="271">
        <f>ROUND(AJ64,0)</f>
        <v>9657</v>
      </c>
      <c r="H767" s="271">
        <f>ROUND(AJ65,0)</f>
        <v>0</v>
      </c>
      <c r="I767" s="271">
        <f>ROUND(AJ66,0)</f>
        <v>0</v>
      </c>
      <c r="J767" s="271">
        <f>ROUND(AJ67,0)</f>
        <v>28313</v>
      </c>
      <c r="K767" s="271">
        <f>ROUND(AJ68,0)</f>
        <v>1649</v>
      </c>
      <c r="L767" s="271">
        <f>ROUND(AJ69,0)</f>
        <v>3105</v>
      </c>
      <c r="M767" s="271">
        <f>ROUND(AJ70,0)</f>
        <v>0</v>
      </c>
      <c r="N767" s="271">
        <f>ROUND(AJ75,0)</f>
        <v>1031921</v>
      </c>
      <c r="O767" s="271">
        <f>ROUND(AJ73,0)</f>
        <v>204602</v>
      </c>
      <c r="P767" s="271">
        <f>IF(AJ76&gt;0,ROUND(AJ76,0),0)</f>
        <v>3245</v>
      </c>
      <c r="Q767" s="271">
        <f>IF(AJ77&gt;0,ROUND(AJ77,0),0)</f>
        <v>0</v>
      </c>
      <c r="R767" s="271">
        <f>IF(AJ78&gt;0,ROUND(AJ78,0),0)</f>
        <v>274</v>
      </c>
      <c r="S767" s="271">
        <f>IF(AJ79&gt;0,ROUND(AJ79,0),0)</f>
        <v>0</v>
      </c>
      <c r="T767" s="273">
        <f>IF(AJ80&gt;0,ROUND(AJ80,2),0)</f>
        <v>0</v>
      </c>
      <c r="U767" s="271"/>
      <c r="V767" s="272"/>
      <c r="W767" s="271"/>
      <c r="X767" s="271"/>
      <c r="Y767" s="271">
        <f t="shared" si="21"/>
        <v>318620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" customHeight="1" x14ac:dyDescent="0.25">
      <c r="A768" s="209" t="str">
        <f>RIGHT($C$83,3)&amp;"*"&amp;RIGHT($C$82,4)&amp;"*"&amp;AK$55&amp;"*"&amp;"A"</f>
        <v>023*2018*7310*A</v>
      </c>
      <c r="B768" s="271">
        <f>ROUND(AK59,0)</f>
        <v>0</v>
      </c>
      <c r="C768" s="273">
        <f>ROUND(AK60,2)</f>
        <v>0</v>
      </c>
      <c r="D768" s="271">
        <f>ROUND(AK61,0)</f>
        <v>0</v>
      </c>
      <c r="E768" s="271">
        <f>ROUND(AK62,0)</f>
        <v>0</v>
      </c>
      <c r="F768" s="271">
        <f>ROUND(AK63,0)</f>
        <v>0</v>
      </c>
      <c r="G768" s="271">
        <f>ROUND(AK64,0)</f>
        <v>0</v>
      </c>
      <c r="H768" s="271">
        <f>ROUND(AK65,0)</f>
        <v>0</v>
      </c>
      <c r="I768" s="271">
        <f>ROUND(AK66,0)</f>
        <v>0</v>
      </c>
      <c r="J768" s="271">
        <f>ROUND(AK67,0)</f>
        <v>0</v>
      </c>
      <c r="K768" s="271">
        <f>ROUND(AK68,0)</f>
        <v>0</v>
      </c>
      <c r="L768" s="271">
        <f>ROUND(AK69,0)</f>
        <v>0</v>
      </c>
      <c r="M768" s="271">
        <f>ROUND(AK70,0)</f>
        <v>0</v>
      </c>
      <c r="N768" s="271">
        <f>ROUND(AK75,0)</f>
        <v>0</v>
      </c>
      <c r="O768" s="271">
        <f>ROUND(AK73,0)</f>
        <v>0</v>
      </c>
      <c r="P768" s="271">
        <f>IF(AK76&gt;0,ROUND(AK76,0),0)</f>
        <v>0</v>
      </c>
      <c r="Q768" s="271">
        <f>IF(AK77&gt;0,ROUND(AK77,0),0)</f>
        <v>0</v>
      </c>
      <c r="R768" s="271">
        <f>IF(AK78&gt;0,ROUND(AK78,0),0)</f>
        <v>0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>
        <f t="shared" si="21"/>
        <v>0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" customHeight="1" x14ac:dyDescent="0.25">
      <c r="A769" s="209" t="str">
        <f>RIGHT($C$83,3)&amp;"*"&amp;RIGHT($C$82,4)&amp;"*"&amp;AL$55&amp;"*"&amp;"A"</f>
        <v>023*2018*7320*A</v>
      </c>
      <c r="B769" s="271">
        <f>ROUND(AL59,0)</f>
        <v>0</v>
      </c>
      <c r="C769" s="273">
        <f>ROUND(AL60,2)</f>
        <v>0</v>
      </c>
      <c r="D769" s="271">
        <f>ROUND(AL61,0)</f>
        <v>0</v>
      </c>
      <c r="E769" s="271">
        <f>ROUND(AL62,0)</f>
        <v>0</v>
      </c>
      <c r="F769" s="271">
        <f>ROUND(AL63,0)</f>
        <v>0</v>
      </c>
      <c r="G769" s="271">
        <f>ROUND(AL64,0)</f>
        <v>0</v>
      </c>
      <c r="H769" s="271">
        <f>ROUND(AL65,0)</f>
        <v>0</v>
      </c>
      <c r="I769" s="271">
        <f>ROUND(AL66,0)</f>
        <v>0</v>
      </c>
      <c r="J769" s="271">
        <f>ROUND(AL67,0)</f>
        <v>0</v>
      </c>
      <c r="K769" s="271">
        <f>ROUND(AL68,0)</f>
        <v>0</v>
      </c>
      <c r="L769" s="271">
        <f>ROUND(AL69,0)</f>
        <v>0</v>
      </c>
      <c r="M769" s="271">
        <f>ROUND(AL70,0)</f>
        <v>0</v>
      </c>
      <c r="N769" s="271">
        <f>ROUND(AL75,0)</f>
        <v>0</v>
      </c>
      <c r="O769" s="271">
        <f>ROUND(AL73,0)</f>
        <v>0</v>
      </c>
      <c r="P769" s="271">
        <f>IF(AL76&gt;0,ROUND(AL76,0),0)</f>
        <v>0</v>
      </c>
      <c r="Q769" s="271">
        <f>IF(AL77&gt;0,ROUND(AL77,0),0)</f>
        <v>0</v>
      </c>
      <c r="R769" s="271">
        <f>IF(AL78&gt;0,ROUND(AL78,0),0)</f>
        <v>0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>
        <f t="shared" si="21"/>
        <v>0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" customHeight="1" x14ac:dyDescent="0.25">
      <c r="A770" s="209" t="str">
        <f>RIGHT($C$83,3)&amp;"*"&amp;RIGHT($C$82,4)&amp;"*"&amp;AM$55&amp;"*"&amp;"A"</f>
        <v>023*2018*7330*A</v>
      </c>
      <c r="B770" s="271">
        <f>ROUND(AM59,0)</f>
        <v>0</v>
      </c>
      <c r="C770" s="273">
        <f>ROUND(AM60,2)</f>
        <v>0</v>
      </c>
      <c r="D770" s="271">
        <f>ROUND(AM61,0)</f>
        <v>0</v>
      </c>
      <c r="E770" s="271">
        <f>ROUND(AM62,0)</f>
        <v>0</v>
      </c>
      <c r="F770" s="271">
        <f>ROUND(AM63,0)</f>
        <v>0</v>
      </c>
      <c r="G770" s="271">
        <f>ROUND(AM64,0)</f>
        <v>0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0</v>
      </c>
      <c r="M770" s="271">
        <f>ROUND(AM70,0)</f>
        <v>0</v>
      </c>
      <c r="N770" s="271">
        <f>ROUND(AM75,0)</f>
        <v>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0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>
        <f t="shared" si="21"/>
        <v>0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" customHeight="1" x14ac:dyDescent="0.25">
      <c r="A771" s="209" t="str">
        <f>RIGHT($C$83,3)&amp;"*"&amp;RIGHT($C$82,4)&amp;"*"&amp;AN$55&amp;"*"&amp;"A"</f>
        <v>023*2018*7340*A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>
        <f t="shared" si="21"/>
        <v>0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" customHeight="1" x14ac:dyDescent="0.25">
      <c r="A772" s="209" t="str">
        <f>RIGHT($C$83,3)&amp;"*"&amp;RIGHT($C$82,4)&amp;"*"&amp;AO$55&amp;"*"&amp;"A"</f>
        <v>023*2018*7350*A</v>
      </c>
      <c r="B772" s="271">
        <f>ROUND(AO59,0)</f>
        <v>4039</v>
      </c>
      <c r="C772" s="273">
        <f>ROUND(AO60,2)</f>
        <v>2.42</v>
      </c>
      <c r="D772" s="271">
        <f>ROUND(AO61,0)</f>
        <v>172356</v>
      </c>
      <c r="E772" s="271">
        <f>ROUND(AO62,0)</f>
        <v>32633</v>
      </c>
      <c r="F772" s="271">
        <f>ROUND(AO63,0)</f>
        <v>34939</v>
      </c>
      <c r="G772" s="271">
        <f>ROUND(AO64,0)</f>
        <v>5129</v>
      </c>
      <c r="H772" s="271">
        <f>ROUND(AO65,0)</f>
        <v>531</v>
      </c>
      <c r="I772" s="271">
        <f>ROUND(AO66,0)</f>
        <v>810</v>
      </c>
      <c r="J772" s="271">
        <f>ROUND(AO67,0)</f>
        <v>7259</v>
      </c>
      <c r="K772" s="271">
        <f>ROUND(AO68,0)</f>
        <v>6932</v>
      </c>
      <c r="L772" s="271">
        <f>ROUND(AO69,0)</f>
        <v>3581</v>
      </c>
      <c r="M772" s="271">
        <f>ROUND(AO70,0)</f>
        <v>0</v>
      </c>
      <c r="N772" s="271">
        <f>ROUND(AO75,0)</f>
        <v>479008</v>
      </c>
      <c r="O772" s="271">
        <f>ROUND(AO73,0)</f>
        <v>4141</v>
      </c>
      <c r="P772" s="271">
        <f>IF(AO76&gt;0,ROUND(AO76,0),0)</f>
        <v>832</v>
      </c>
      <c r="Q772" s="271">
        <f>IF(AO77&gt;0,ROUND(AO77,0),0)</f>
        <v>542</v>
      </c>
      <c r="R772" s="271">
        <f>IF(AO78&gt;0,ROUND(AO78,0),0)</f>
        <v>229</v>
      </c>
      <c r="S772" s="271">
        <f>IF(AO79&gt;0,ROUND(AO79,0),0)</f>
        <v>1934</v>
      </c>
      <c r="T772" s="273">
        <f>IF(AO80&gt;0,ROUND(AO80,2),0)</f>
        <v>2.42</v>
      </c>
      <c r="U772" s="271"/>
      <c r="V772" s="272"/>
      <c r="W772" s="271"/>
      <c r="X772" s="271"/>
      <c r="Y772" s="271">
        <f t="shared" si="21"/>
        <v>153627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" customHeight="1" x14ac:dyDescent="0.25">
      <c r="A773" s="209" t="str">
        <f>RIGHT($C$83,3)&amp;"*"&amp;RIGHT($C$82,4)&amp;"*"&amp;AP$55&amp;"*"&amp;"A"</f>
        <v>023*2018*7380*A</v>
      </c>
      <c r="B773" s="271">
        <f>ROUND(AP59,0)</f>
        <v>0</v>
      </c>
      <c r="C773" s="273">
        <f>ROUND(AP60,2)</f>
        <v>0</v>
      </c>
      <c r="D773" s="271">
        <f>ROUND(AP61,0)</f>
        <v>0</v>
      </c>
      <c r="E773" s="271">
        <f>ROUND(AP62,0)</f>
        <v>0</v>
      </c>
      <c r="F773" s="271">
        <f>ROUND(AP63,0)</f>
        <v>0</v>
      </c>
      <c r="G773" s="271">
        <f>ROUND(AP64,0)</f>
        <v>0</v>
      </c>
      <c r="H773" s="271">
        <f>ROUND(AP65,0)</f>
        <v>0</v>
      </c>
      <c r="I773" s="271">
        <f>ROUND(AP66,0)</f>
        <v>0</v>
      </c>
      <c r="J773" s="271">
        <f>ROUND(AP67,0)</f>
        <v>0</v>
      </c>
      <c r="K773" s="271">
        <f>ROUND(AP68,0)</f>
        <v>0</v>
      </c>
      <c r="L773" s="271">
        <f>ROUND(AP69,0)</f>
        <v>0</v>
      </c>
      <c r="M773" s="271">
        <f>ROUND(AP70,0)</f>
        <v>0</v>
      </c>
      <c r="N773" s="271">
        <f>ROUND(AP75,0)</f>
        <v>0</v>
      </c>
      <c r="O773" s="271">
        <f>ROUND(AP73,0)</f>
        <v>0</v>
      </c>
      <c r="P773" s="271">
        <f>IF(AP76&gt;0,ROUND(AP76,0),0)</f>
        <v>0</v>
      </c>
      <c r="Q773" s="271">
        <f>IF(AP77&gt;0,ROUND(AP77,0),0)</f>
        <v>0</v>
      </c>
      <c r="R773" s="271">
        <f>IF(AP78&gt;0,ROUND(AP78,0),0)</f>
        <v>0</v>
      </c>
      <c r="S773" s="271">
        <f>IF(AP79&gt;0,ROUND(AP79,0),0)</f>
        <v>0</v>
      </c>
      <c r="T773" s="273">
        <f>IF(AP80&gt;0,ROUND(AP80,2),0)</f>
        <v>0</v>
      </c>
      <c r="U773" s="271"/>
      <c r="V773" s="272"/>
      <c r="W773" s="271"/>
      <c r="X773" s="271"/>
      <c r="Y773" s="271">
        <f t="shared" si="21"/>
        <v>0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" customHeight="1" x14ac:dyDescent="0.25">
      <c r="A774" s="209" t="str">
        <f>RIGHT($C$83,3)&amp;"*"&amp;RIGHT($C$82,4)&amp;"*"&amp;AQ$55&amp;"*"&amp;"A"</f>
        <v>023*2018*7390*A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>
        <f t="shared" si="21"/>
        <v>0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" customHeight="1" x14ac:dyDescent="0.25">
      <c r="A775" s="209" t="str">
        <f>RIGHT($C$83,3)&amp;"*"&amp;RIGHT($C$82,4)&amp;"*"&amp;AR$55&amp;"*"&amp;"A"</f>
        <v>023*2018*7400*A</v>
      </c>
      <c r="B775" s="271">
        <f>ROUND(AR59,0)</f>
        <v>0</v>
      </c>
      <c r="C775" s="273">
        <f>ROUND(AR60,2)</f>
        <v>0</v>
      </c>
      <c r="D775" s="271">
        <f>ROUND(AR61,0)</f>
        <v>0</v>
      </c>
      <c r="E775" s="271">
        <f>ROUND(AR62,0)</f>
        <v>0</v>
      </c>
      <c r="F775" s="271">
        <f>ROUND(AR63,0)</f>
        <v>0</v>
      </c>
      <c r="G775" s="271">
        <f>ROUND(AR64,0)</f>
        <v>0</v>
      </c>
      <c r="H775" s="271">
        <f>ROUND(AR65,0)</f>
        <v>0</v>
      </c>
      <c r="I775" s="271">
        <f>ROUND(AR66,0)</f>
        <v>0</v>
      </c>
      <c r="J775" s="271">
        <f>ROUND(AR67,0)</f>
        <v>0</v>
      </c>
      <c r="K775" s="271">
        <f>ROUND(AR68,0)</f>
        <v>0</v>
      </c>
      <c r="L775" s="271">
        <f>ROUND(AR69,0)</f>
        <v>0</v>
      </c>
      <c r="M775" s="271">
        <f>ROUND(AR70,0)</f>
        <v>0</v>
      </c>
      <c r="N775" s="271">
        <f>ROUND(AR75,0)</f>
        <v>0</v>
      </c>
      <c r="O775" s="271">
        <f>ROUND(AR73,0)</f>
        <v>0</v>
      </c>
      <c r="P775" s="271">
        <f>IF(AR76&gt;0,ROUND(AR76,0),0)</f>
        <v>0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0</v>
      </c>
      <c r="U775" s="271"/>
      <c r="V775" s="272"/>
      <c r="W775" s="271"/>
      <c r="X775" s="271"/>
      <c r="Y775" s="271">
        <f t="shared" si="21"/>
        <v>0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" customHeight="1" x14ac:dyDescent="0.25">
      <c r="A776" s="209" t="str">
        <f>RIGHT($C$83,3)&amp;"*"&amp;RIGHT($C$82,4)&amp;"*"&amp;AS$55&amp;"*"&amp;"A"</f>
        <v>023*2018*7410*A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>
        <f t="shared" si="21"/>
        <v>0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" customHeight="1" x14ac:dyDescent="0.25">
      <c r="A777" s="209" t="str">
        <f>RIGHT($C$83,3)&amp;"*"&amp;RIGHT($C$82,4)&amp;"*"&amp;AT$55&amp;"*"&amp;"A"</f>
        <v>023*2018*7420*A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>
        <f t="shared" si="21"/>
        <v>0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" customHeight="1" x14ac:dyDescent="0.25">
      <c r="A778" s="209" t="str">
        <f>RIGHT($C$83,3)&amp;"*"&amp;RIGHT($C$82,4)&amp;"*"&amp;AU$55&amp;"*"&amp;"A"</f>
        <v>023*2018*7430*A</v>
      </c>
      <c r="B778" s="271">
        <f>ROUND(AU59,0)</f>
        <v>0</v>
      </c>
      <c r="C778" s="273">
        <f>ROUND(AU60,2)</f>
        <v>0</v>
      </c>
      <c r="D778" s="271">
        <f>ROUND(AU61,0)</f>
        <v>0</v>
      </c>
      <c r="E778" s="271">
        <f>ROUND(AU62,0)</f>
        <v>0</v>
      </c>
      <c r="F778" s="271">
        <f>ROUND(AU63,0)</f>
        <v>0</v>
      </c>
      <c r="G778" s="271">
        <f>ROUND(AU64,0)</f>
        <v>0</v>
      </c>
      <c r="H778" s="271">
        <f>ROUND(AU65,0)</f>
        <v>0</v>
      </c>
      <c r="I778" s="271">
        <f>ROUND(AU66,0)</f>
        <v>0</v>
      </c>
      <c r="J778" s="271">
        <f>ROUND(AU67,0)</f>
        <v>0</v>
      </c>
      <c r="K778" s="271">
        <f>ROUND(AU68,0)</f>
        <v>0</v>
      </c>
      <c r="L778" s="271">
        <f>ROUND(AU69,0)</f>
        <v>0</v>
      </c>
      <c r="M778" s="271">
        <f>ROUND(AU70,0)</f>
        <v>0</v>
      </c>
      <c r="N778" s="271">
        <f>ROUND(AU75,0)</f>
        <v>0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>
        <f t="shared" si="21"/>
        <v>0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" customHeight="1" x14ac:dyDescent="0.25">
      <c r="A779" s="209" t="str">
        <f>RIGHT($C$83,3)&amp;"*"&amp;RIGHT($C$82,4)&amp;"*"&amp;AV$55&amp;"*"&amp;"A"</f>
        <v>023*2018*7490*A</v>
      </c>
      <c r="B779" s="271"/>
      <c r="C779" s="273">
        <f>ROUND(AV60,2)</f>
        <v>0</v>
      </c>
      <c r="D779" s="271">
        <f>ROUND(AV61,0)</f>
        <v>0</v>
      </c>
      <c r="E779" s="271">
        <f>ROUND(AV62,0)</f>
        <v>0</v>
      </c>
      <c r="F779" s="271">
        <f>ROUND(AV63,0)</f>
        <v>0</v>
      </c>
      <c r="G779" s="271">
        <f>ROUND(AV64,0)</f>
        <v>0</v>
      </c>
      <c r="H779" s="271">
        <f>ROUND(AV65,0)</f>
        <v>0</v>
      </c>
      <c r="I779" s="271">
        <f>ROUND(AV66,0)</f>
        <v>0</v>
      </c>
      <c r="J779" s="271">
        <f>ROUND(AV67,0)</f>
        <v>0</v>
      </c>
      <c r="K779" s="271">
        <f>ROUND(AV68,0)</f>
        <v>0</v>
      </c>
      <c r="L779" s="271">
        <f>ROUND(AV69,0)</f>
        <v>0</v>
      </c>
      <c r="M779" s="271">
        <f>ROUND(AV70,0)</f>
        <v>0</v>
      </c>
      <c r="N779" s="271">
        <f>ROUND(AV75,0)</f>
        <v>0</v>
      </c>
      <c r="O779" s="271">
        <f>ROUND(AV73,0)</f>
        <v>0</v>
      </c>
      <c r="P779" s="271">
        <f>IF(AV76&gt;0,ROUND(AV76,0),0)</f>
        <v>0</v>
      </c>
      <c r="Q779" s="271">
        <f>IF(AV77&gt;0,ROUND(AV77,0),0)</f>
        <v>0</v>
      </c>
      <c r="R779" s="271">
        <f>IF(AV78&gt;0,ROUND(AV78,0),0)</f>
        <v>0</v>
      </c>
      <c r="S779" s="271">
        <f>IF(AV79&gt;0,ROUND(AV79,0),0)</f>
        <v>0</v>
      </c>
      <c r="T779" s="273">
        <f>IF(AV80&gt;0,ROUND(AV80,2),0)</f>
        <v>0</v>
      </c>
      <c r="U779" s="271"/>
      <c r="V779" s="272"/>
      <c r="W779" s="271"/>
      <c r="X779" s="271"/>
      <c r="Y779" s="271">
        <f t="shared" si="21"/>
        <v>0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" customHeight="1" x14ac:dyDescent="0.25">
      <c r="A780" s="209" t="str">
        <f>RIGHT($C$83,3)&amp;"*"&amp;RIGHT($C$82,4)&amp;"*"&amp;AW$55&amp;"*"&amp;"A"</f>
        <v>023*2018*8200*A</v>
      </c>
      <c r="B780" s="271"/>
      <c r="C780" s="273">
        <f>ROUND(AW60,2)</f>
        <v>0</v>
      </c>
      <c r="D780" s="271">
        <f>ROUND(AW61,0)</f>
        <v>0</v>
      </c>
      <c r="E780" s="271">
        <f>ROUND(AW62,0)</f>
        <v>0</v>
      </c>
      <c r="F780" s="271">
        <f>ROUND(AW63,0)</f>
        <v>0</v>
      </c>
      <c r="G780" s="271">
        <f>ROUND(AW64,0)</f>
        <v>0</v>
      </c>
      <c r="H780" s="271">
        <f>ROUND(AW65,0)</f>
        <v>0</v>
      </c>
      <c r="I780" s="271">
        <f>ROUND(AW66,0)</f>
        <v>0</v>
      </c>
      <c r="J780" s="271">
        <f>ROUND(AW67,0)</f>
        <v>0</v>
      </c>
      <c r="K780" s="271">
        <f>ROUND(AW68,0)</f>
        <v>0</v>
      </c>
      <c r="L780" s="271">
        <f>ROUND(AW69,0)</f>
        <v>0</v>
      </c>
      <c r="M780" s="271">
        <f>ROUND(AW70,0)</f>
        <v>0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" customHeight="1" x14ac:dyDescent="0.25">
      <c r="A781" s="209" t="str">
        <f>RIGHT($C$83,3)&amp;"*"&amp;RIGHT($C$82,4)&amp;"*"&amp;AX$55&amp;"*"&amp;"A"</f>
        <v>023*2018*8310*A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0</v>
      </c>
      <c r="H781" s="271">
        <f>ROUND(AX65,0)</f>
        <v>0</v>
      </c>
      <c r="I781" s="271">
        <f>ROUND(AX66,0)</f>
        <v>0</v>
      </c>
      <c r="J781" s="271">
        <f>ROUND(AX67,0)</f>
        <v>0</v>
      </c>
      <c r="K781" s="271">
        <f>ROUND(AX68,0)</f>
        <v>0</v>
      </c>
      <c r="L781" s="271">
        <f>ROUND(AX69,0)</f>
        <v>0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" customHeight="1" x14ac:dyDescent="0.25">
      <c r="A782" s="209" t="str">
        <f>RIGHT($C$83,3)&amp;"*"&amp;RIGHT($C$82,4)&amp;"*"&amp;AY$55&amp;"*"&amp;"A"</f>
        <v>023*2018*8320*A</v>
      </c>
      <c r="B782" s="271">
        <f>ROUND(AY59,0)</f>
        <v>5520</v>
      </c>
      <c r="C782" s="273">
        <f>ROUND(AY60,2)</f>
        <v>2.88</v>
      </c>
      <c r="D782" s="271">
        <f>ROUND(AY61,0)</f>
        <v>101036</v>
      </c>
      <c r="E782" s="271">
        <f>ROUND(AY62,0)</f>
        <v>19130</v>
      </c>
      <c r="F782" s="271">
        <f>ROUND(AY63,0)</f>
        <v>0</v>
      </c>
      <c r="G782" s="271">
        <f>ROUND(AY64,0)</f>
        <v>48534</v>
      </c>
      <c r="H782" s="271">
        <f>ROUND(AY65,0)</f>
        <v>0</v>
      </c>
      <c r="I782" s="271">
        <f>ROUND(AY66,0)</f>
        <v>4164</v>
      </c>
      <c r="J782" s="271">
        <f>ROUND(AY67,0)</f>
        <v>10270</v>
      </c>
      <c r="K782" s="271">
        <f>ROUND(AY68,0)</f>
        <v>0</v>
      </c>
      <c r="L782" s="271">
        <f>ROUND(AY69,0)</f>
        <v>6281</v>
      </c>
      <c r="M782" s="271">
        <f>ROUND(AY70,0)</f>
        <v>0</v>
      </c>
      <c r="N782" s="271"/>
      <c r="O782" s="271"/>
      <c r="P782" s="271">
        <f>IF(AY76&gt;0,ROUND(AY76,0),0)</f>
        <v>1177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" customHeight="1" x14ac:dyDescent="0.25">
      <c r="A783" s="209" t="str">
        <f>RIGHT($C$83,3)&amp;"*"&amp;RIGHT($C$82,4)&amp;"*"&amp;AZ$55&amp;"*"&amp;"A"</f>
        <v>023*2018*8330*A</v>
      </c>
      <c r="B783" s="271">
        <f>ROUND(AZ59,0)</f>
        <v>0</v>
      </c>
      <c r="C783" s="273">
        <f>ROUND(AZ60,2)</f>
        <v>0</v>
      </c>
      <c r="D783" s="271">
        <f>ROUND(AZ61,0)</f>
        <v>0</v>
      </c>
      <c r="E783" s="271">
        <f>ROUND(AZ62,0)</f>
        <v>0</v>
      </c>
      <c r="F783" s="271">
        <f>ROUND(AZ63,0)</f>
        <v>0</v>
      </c>
      <c r="G783" s="271">
        <f>ROUND(AZ64,0)</f>
        <v>0</v>
      </c>
      <c r="H783" s="271">
        <f>ROUND(AZ65,0)</f>
        <v>0</v>
      </c>
      <c r="I783" s="271">
        <f>ROUND(AZ66,0)</f>
        <v>0</v>
      </c>
      <c r="J783" s="271">
        <f>ROUND(AZ67,0)</f>
        <v>0</v>
      </c>
      <c r="K783" s="271">
        <f>ROUND(AZ68,0)</f>
        <v>0</v>
      </c>
      <c r="L783" s="271">
        <f>ROUND(AZ69,0)</f>
        <v>0</v>
      </c>
      <c r="M783" s="271">
        <f>ROUND(AZ70,0)</f>
        <v>0</v>
      </c>
      <c r="N783" s="271"/>
      <c r="O783" s="271"/>
      <c r="P783" s="271">
        <f>IF(AZ76&gt;0,ROUND(AZ76,0),0)</f>
        <v>0</v>
      </c>
      <c r="Q783" s="271">
        <f>IF(AZ77&gt;0,ROUND(AZ77,0),0)</f>
        <v>1292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" customHeight="1" x14ac:dyDescent="0.25">
      <c r="A784" s="209" t="str">
        <f>RIGHT($C$83,3)&amp;"*"&amp;RIGHT($C$82,4)&amp;"*"&amp;BA$55&amp;"*"&amp;"A"</f>
        <v>023*2018*8350*A</v>
      </c>
      <c r="B784" s="271">
        <f>ROUND(BA59,0)</f>
        <v>0</v>
      </c>
      <c r="C784" s="273">
        <f>ROUND(BA60,2)</f>
        <v>1.41</v>
      </c>
      <c r="D784" s="271">
        <f>ROUND(BA61,0)</f>
        <v>44602</v>
      </c>
      <c r="E784" s="271">
        <f>ROUND(BA62,0)</f>
        <v>8445</v>
      </c>
      <c r="F784" s="271">
        <f>ROUND(BA63,0)</f>
        <v>0</v>
      </c>
      <c r="G784" s="271">
        <f>ROUND(BA64,0)</f>
        <v>3622</v>
      </c>
      <c r="H784" s="271">
        <f>ROUND(BA65,0)</f>
        <v>8353</v>
      </c>
      <c r="I784" s="271">
        <f>ROUND(BA66,0)</f>
        <v>0</v>
      </c>
      <c r="J784" s="271">
        <f>ROUND(BA67,0)</f>
        <v>5479</v>
      </c>
      <c r="K784" s="271">
        <f>ROUND(BA68,0)</f>
        <v>0</v>
      </c>
      <c r="L784" s="271">
        <f>ROUND(BA69,0)</f>
        <v>146</v>
      </c>
      <c r="M784" s="271">
        <f>ROUND(BA70,0)</f>
        <v>0</v>
      </c>
      <c r="N784" s="271"/>
      <c r="O784" s="271"/>
      <c r="P784" s="271">
        <f>IF(BA76&gt;0,ROUND(BA76,0),0)</f>
        <v>628</v>
      </c>
      <c r="Q784" s="271">
        <f>IF(BA77&gt;0,ROUND(BA77,0),0)</f>
        <v>0</v>
      </c>
      <c r="R784" s="271">
        <f>IF(BA78&gt;0,ROUND(BA78,0),0)</f>
        <v>0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" customHeight="1" x14ac:dyDescent="0.25">
      <c r="A785" s="209" t="str">
        <f>RIGHT($C$83,3)&amp;"*"&amp;RIGHT($C$82,4)&amp;"*"&amp;BB$55&amp;"*"&amp;"A"</f>
        <v>023*2018*8360*A</v>
      </c>
      <c r="B785" s="271"/>
      <c r="C785" s="273">
        <f>ROUND(BB60,2)</f>
        <v>0</v>
      </c>
      <c r="D785" s="271">
        <f>ROUND(BB61,0)</f>
        <v>0</v>
      </c>
      <c r="E785" s="271">
        <f>ROUND(BB62,0)</f>
        <v>0</v>
      </c>
      <c r="F785" s="271">
        <f>ROUND(BB63,0)</f>
        <v>0</v>
      </c>
      <c r="G785" s="271">
        <f>ROUND(BB64,0)</f>
        <v>150</v>
      </c>
      <c r="H785" s="271">
        <f>ROUND(BB65,0)</f>
        <v>0</v>
      </c>
      <c r="I785" s="271">
        <f>ROUND(BB66,0)</f>
        <v>0</v>
      </c>
      <c r="J785" s="271">
        <f>ROUND(BB67,0)</f>
        <v>0</v>
      </c>
      <c r="K785" s="271">
        <f>ROUND(BB68,0)</f>
        <v>0</v>
      </c>
      <c r="L785" s="271">
        <f>ROUND(BB69,0)</f>
        <v>0</v>
      </c>
      <c r="M785" s="271">
        <f>ROUND(BB70,0)</f>
        <v>0</v>
      </c>
      <c r="N785" s="271"/>
      <c r="O785" s="271"/>
      <c r="P785" s="271">
        <f>IF(BB76&gt;0,ROUND(BB76,0),0)</f>
        <v>0</v>
      </c>
      <c r="Q785" s="271">
        <f>IF(BB77&gt;0,ROUND(BB77,0),0)</f>
        <v>0</v>
      </c>
      <c r="R785" s="271">
        <f>IF(BB78&gt;0,ROUND(BB78,0),0)</f>
        <v>0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" customHeight="1" x14ac:dyDescent="0.25">
      <c r="A786" s="209" t="str">
        <f>RIGHT($C$83,3)&amp;"*"&amp;RIGHT($C$82,4)&amp;"*"&amp;BC$55&amp;"*"&amp;"A"</f>
        <v>023*2018*8370*A</v>
      </c>
      <c r="B786" s="271"/>
      <c r="C786" s="273">
        <f>ROUND(BC60,2)</f>
        <v>0</v>
      </c>
      <c r="D786" s="271">
        <f>ROUND(BC61,0)</f>
        <v>0</v>
      </c>
      <c r="E786" s="271">
        <f>ROUND(BC62,0)</f>
        <v>0</v>
      </c>
      <c r="F786" s="271">
        <f>ROUND(BC63,0)</f>
        <v>0</v>
      </c>
      <c r="G786" s="271">
        <f>ROUND(BC64,0)</f>
        <v>0</v>
      </c>
      <c r="H786" s="271">
        <f>ROUND(BC65,0)</f>
        <v>0</v>
      </c>
      <c r="I786" s="271">
        <f>ROUND(BC66,0)</f>
        <v>0</v>
      </c>
      <c r="J786" s="271">
        <f>ROUND(BC67,0)</f>
        <v>0</v>
      </c>
      <c r="K786" s="271">
        <f>ROUND(BC68,0)</f>
        <v>0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" customHeight="1" x14ac:dyDescent="0.25">
      <c r="A787" s="209" t="str">
        <f>RIGHT($C$83,3)&amp;"*"&amp;RIGHT($C$82,4)&amp;"*"&amp;BD$55&amp;"*"&amp;"A"</f>
        <v>023*2018*8420*A</v>
      </c>
      <c r="B787" s="271"/>
      <c r="C787" s="273">
        <f>ROUND(BD60,2)</f>
        <v>0.97</v>
      </c>
      <c r="D787" s="271">
        <f>ROUND(BD61,0)</f>
        <v>45283</v>
      </c>
      <c r="E787" s="271">
        <f>ROUND(BD62,0)</f>
        <v>8574</v>
      </c>
      <c r="F787" s="271">
        <f>ROUND(BD63,0)</f>
        <v>0</v>
      </c>
      <c r="G787" s="271">
        <f>ROUND(BD64,0)</f>
        <v>32153</v>
      </c>
      <c r="H787" s="271">
        <f>ROUND(BD65,0)</f>
        <v>0</v>
      </c>
      <c r="I787" s="271">
        <f>ROUND(BD66,0)</f>
        <v>0</v>
      </c>
      <c r="J787" s="271">
        <f>ROUND(BD67,0)</f>
        <v>968</v>
      </c>
      <c r="K787" s="271">
        <f>ROUND(BD68,0)</f>
        <v>0</v>
      </c>
      <c r="L787" s="271">
        <f>ROUND(BD69,0)</f>
        <v>17259</v>
      </c>
      <c r="M787" s="271">
        <f>ROUND(BD70,0)</f>
        <v>0</v>
      </c>
      <c r="N787" s="271"/>
      <c r="O787" s="271"/>
      <c r="P787" s="271">
        <f>IF(BD76&gt;0,ROUND(BD76,0),0)</f>
        <v>111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" customHeight="1" x14ac:dyDescent="0.25">
      <c r="A788" s="209" t="str">
        <f>RIGHT($C$83,3)&amp;"*"&amp;RIGHT($C$82,4)&amp;"*"&amp;BE$55&amp;"*"&amp;"A"</f>
        <v>023*2018*8430*A</v>
      </c>
      <c r="B788" s="271">
        <f>ROUND(BE59,0)</f>
        <v>53338</v>
      </c>
      <c r="C788" s="273">
        <f>ROUND(BE60,2)</f>
        <v>3.03</v>
      </c>
      <c r="D788" s="271">
        <f>ROUND(BE61,0)</f>
        <v>156268</v>
      </c>
      <c r="E788" s="271">
        <f>ROUND(BE62,0)</f>
        <v>29587</v>
      </c>
      <c r="F788" s="271">
        <f>ROUND(BE63,0)</f>
        <v>0</v>
      </c>
      <c r="G788" s="271">
        <f>ROUND(BE64,0)</f>
        <v>5037</v>
      </c>
      <c r="H788" s="271">
        <f>ROUND(BE65,0)</f>
        <v>156804</v>
      </c>
      <c r="I788" s="271">
        <f>ROUND(BE66,0)</f>
        <v>2204</v>
      </c>
      <c r="J788" s="271">
        <f>ROUND(BE67,0)</f>
        <v>64427</v>
      </c>
      <c r="K788" s="271">
        <f>ROUND(BE68,0)</f>
        <v>1415</v>
      </c>
      <c r="L788" s="271">
        <f>ROUND(BE69,0)</f>
        <v>46467</v>
      </c>
      <c r="M788" s="271">
        <f>ROUND(BE70,0)</f>
        <v>0</v>
      </c>
      <c r="N788" s="271"/>
      <c r="O788" s="271"/>
      <c r="P788" s="271">
        <f>IF(BE76&gt;0,ROUND(BE76,0),0)</f>
        <v>7384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" customHeight="1" x14ac:dyDescent="0.25">
      <c r="A789" s="209" t="str">
        <f>RIGHT($C$83,3)&amp;"*"&amp;RIGHT($C$82,4)&amp;"*"&amp;BF$55&amp;"*"&amp;"A"</f>
        <v>023*2018*8460*A</v>
      </c>
      <c r="B789" s="271"/>
      <c r="C789" s="273">
        <f>ROUND(BF60,2)</f>
        <v>3</v>
      </c>
      <c r="D789" s="271">
        <f>ROUND(BF61,0)</f>
        <v>108102</v>
      </c>
      <c r="E789" s="271">
        <f>ROUND(BF62,0)</f>
        <v>20467</v>
      </c>
      <c r="F789" s="271">
        <f>ROUND(BF63,0)</f>
        <v>0</v>
      </c>
      <c r="G789" s="271">
        <f>ROUND(BF64,0)</f>
        <v>10554</v>
      </c>
      <c r="H789" s="271">
        <f>ROUND(BF65,0)</f>
        <v>0</v>
      </c>
      <c r="I789" s="271">
        <f>ROUND(BF66,0)</f>
        <v>0</v>
      </c>
      <c r="J789" s="271">
        <f>ROUND(BF67,0)</f>
        <v>8062</v>
      </c>
      <c r="K789" s="271">
        <f>ROUND(BF68,0)</f>
        <v>0</v>
      </c>
      <c r="L789" s="271">
        <f>ROUND(BF69,0)</f>
        <v>231</v>
      </c>
      <c r="M789" s="271">
        <f>ROUND(BF70,0)</f>
        <v>0</v>
      </c>
      <c r="N789" s="271"/>
      <c r="O789" s="271"/>
      <c r="P789" s="271">
        <f>IF(BF76&gt;0,ROUND(BF76,0),0)</f>
        <v>924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" customHeight="1" x14ac:dyDescent="0.25">
      <c r="A790" s="209" t="str">
        <f>RIGHT($C$83,3)&amp;"*"&amp;RIGHT($C$82,4)&amp;"*"&amp;BG$55&amp;"*"&amp;"A"</f>
        <v>023*2018*8470*A</v>
      </c>
      <c r="B790" s="271"/>
      <c r="C790" s="273">
        <f>ROUND(BG60,2)</f>
        <v>0</v>
      </c>
      <c r="D790" s="271">
        <f>ROUND(BG61,0)</f>
        <v>0</v>
      </c>
      <c r="E790" s="271">
        <f>ROUND(BG62,0)</f>
        <v>0</v>
      </c>
      <c r="F790" s="271">
        <f>ROUND(BG63,0)</f>
        <v>0</v>
      </c>
      <c r="G790" s="271">
        <f>ROUND(BG64,0)</f>
        <v>0</v>
      </c>
      <c r="H790" s="271">
        <f>ROUND(BG65,0)</f>
        <v>0</v>
      </c>
      <c r="I790" s="271">
        <f>ROUND(BG66,0)</f>
        <v>0</v>
      </c>
      <c r="J790" s="271">
        <f>ROUND(BG67,0)</f>
        <v>0</v>
      </c>
      <c r="K790" s="271">
        <f>ROUND(BG68,0)</f>
        <v>0</v>
      </c>
      <c r="L790" s="271">
        <f>ROUND(BG69,0)</f>
        <v>0</v>
      </c>
      <c r="M790" s="271">
        <f>ROUND(BG70,0)</f>
        <v>0</v>
      </c>
      <c r="N790" s="271"/>
      <c r="O790" s="271"/>
      <c r="P790" s="271">
        <f>IF(BG76&gt;0,ROUND(BG76,0),0)</f>
        <v>0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" customHeight="1" x14ac:dyDescent="0.25">
      <c r="A791" s="209" t="str">
        <f>RIGHT($C$83,3)&amp;"*"&amp;RIGHT($C$82,4)&amp;"*"&amp;BH$55&amp;"*"&amp;"A"</f>
        <v>023*2018*8480*A</v>
      </c>
      <c r="B791" s="271"/>
      <c r="C791" s="273">
        <f>ROUND(BH60,2)</f>
        <v>3.93</v>
      </c>
      <c r="D791" s="271">
        <f>ROUND(BH61,0)</f>
        <v>258943</v>
      </c>
      <c r="E791" s="271">
        <f>ROUND(BH62,0)</f>
        <v>49027</v>
      </c>
      <c r="F791" s="271">
        <f>ROUND(BH63,0)</f>
        <v>0</v>
      </c>
      <c r="G791" s="271">
        <f>ROUND(BH64,0)</f>
        <v>22723</v>
      </c>
      <c r="H791" s="271">
        <f>ROUND(BH65,0)</f>
        <v>15357</v>
      </c>
      <c r="I791" s="271">
        <f>ROUND(BH66,0)</f>
        <v>115844</v>
      </c>
      <c r="J791" s="271">
        <f>ROUND(BH67,0)</f>
        <v>10741</v>
      </c>
      <c r="K791" s="271">
        <f>ROUND(BH68,0)</f>
        <v>0</v>
      </c>
      <c r="L791" s="271">
        <f>ROUND(BH69,0)</f>
        <v>161681</v>
      </c>
      <c r="M791" s="271">
        <f>ROUND(BH70,0)</f>
        <v>0</v>
      </c>
      <c r="N791" s="271"/>
      <c r="O791" s="271"/>
      <c r="P791" s="271">
        <f>IF(BH76&gt;0,ROUND(BH76,0),0)</f>
        <v>1231</v>
      </c>
      <c r="Q791" s="271">
        <f>IF(BH77&gt;0,ROUND(BH77,0),0)</f>
        <v>0</v>
      </c>
      <c r="R791" s="271">
        <f>IF(BH78&gt;0,ROUND(BH78,0),0)</f>
        <v>1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" customHeight="1" x14ac:dyDescent="0.25">
      <c r="A792" s="209" t="str">
        <f>RIGHT($C$83,3)&amp;"*"&amp;RIGHT($C$82,4)&amp;"*"&amp;BI$55&amp;"*"&amp;"A"</f>
        <v>023*2018*8490*A</v>
      </c>
      <c r="B792" s="271"/>
      <c r="C792" s="273">
        <f>ROUND(BI60,2)</f>
        <v>0</v>
      </c>
      <c r="D792" s="271">
        <f>ROUND(BI61,0)</f>
        <v>0</v>
      </c>
      <c r="E792" s="271">
        <f>ROUND(BI62,0)</f>
        <v>0</v>
      </c>
      <c r="F792" s="271">
        <f>ROUND(BI63,0)</f>
        <v>0</v>
      </c>
      <c r="G792" s="271">
        <f>ROUND(BI64,0)</f>
        <v>0</v>
      </c>
      <c r="H792" s="271">
        <f>ROUND(BI65,0)</f>
        <v>0</v>
      </c>
      <c r="I792" s="271">
        <f>ROUND(BI66,0)</f>
        <v>0</v>
      </c>
      <c r="J792" s="271">
        <f>ROUND(BI67,0)</f>
        <v>0</v>
      </c>
      <c r="K792" s="271">
        <f>ROUND(BI68,0)</f>
        <v>0</v>
      </c>
      <c r="L792" s="271">
        <f>ROUND(BI69,0)</f>
        <v>0</v>
      </c>
      <c r="M792" s="271">
        <f>ROUND(BI70,0)</f>
        <v>0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0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" customHeight="1" x14ac:dyDescent="0.25">
      <c r="A793" s="209" t="str">
        <f>RIGHT($C$83,3)&amp;"*"&amp;RIGHT($C$82,4)&amp;"*"&amp;BJ$55&amp;"*"&amp;"A"</f>
        <v>023*2018*8510*A</v>
      </c>
      <c r="B793" s="271"/>
      <c r="C793" s="273">
        <f>ROUND(BJ60,2)</f>
        <v>3.02</v>
      </c>
      <c r="D793" s="271">
        <f>ROUND(BJ61,0)</f>
        <v>276507</v>
      </c>
      <c r="E793" s="271">
        <f>ROUND(BJ62,0)</f>
        <v>52352</v>
      </c>
      <c r="F793" s="271">
        <f>ROUND(BJ63,0)</f>
        <v>0</v>
      </c>
      <c r="G793" s="271">
        <f>ROUND(BJ64,0)</f>
        <v>3266</v>
      </c>
      <c r="H793" s="271">
        <f>ROUND(BJ65,0)</f>
        <v>0</v>
      </c>
      <c r="I793" s="271">
        <f>ROUND(BJ66,0)</f>
        <v>102351</v>
      </c>
      <c r="J793" s="271">
        <f>ROUND(BJ67,0)</f>
        <v>6457</v>
      </c>
      <c r="K793" s="271">
        <f>ROUND(BJ68,0)</f>
        <v>0</v>
      </c>
      <c r="L793" s="271">
        <f>ROUND(BJ69,0)</f>
        <v>26404</v>
      </c>
      <c r="M793" s="271">
        <f>ROUND(BJ70,0)</f>
        <v>0</v>
      </c>
      <c r="N793" s="271"/>
      <c r="O793" s="271"/>
      <c r="P793" s="271">
        <f>IF(BJ76&gt;0,ROUND(BJ76,0),0)</f>
        <v>740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" customHeight="1" x14ac:dyDescent="0.25">
      <c r="A794" s="209" t="str">
        <f>RIGHT($C$83,3)&amp;"*"&amp;RIGHT($C$82,4)&amp;"*"&amp;BK$55&amp;"*"&amp;"A"</f>
        <v>023*2018*8530*A</v>
      </c>
      <c r="B794" s="271"/>
      <c r="C794" s="273">
        <f>ROUND(BK60,2)</f>
        <v>4.22</v>
      </c>
      <c r="D794" s="271">
        <f>ROUND(BK61,0)</f>
        <v>194748</v>
      </c>
      <c r="E794" s="271">
        <f>ROUND(BK62,0)</f>
        <v>36873</v>
      </c>
      <c r="F794" s="271">
        <f>ROUND(BK63,0)</f>
        <v>0</v>
      </c>
      <c r="G794" s="271">
        <f>ROUND(BK64,0)</f>
        <v>3197</v>
      </c>
      <c r="H794" s="271">
        <f>ROUND(BK65,0)</f>
        <v>0</v>
      </c>
      <c r="I794" s="271">
        <f>ROUND(BK66,0)</f>
        <v>88364</v>
      </c>
      <c r="J794" s="271">
        <f>ROUND(BK67,0)</f>
        <v>12625</v>
      </c>
      <c r="K794" s="271">
        <f>ROUND(BK68,0)</f>
        <v>6483</v>
      </c>
      <c r="L794" s="271">
        <f>ROUND(BK69,0)</f>
        <v>1658</v>
      </c>
      <c r="M794" s="271">
        <f>ROUND(BK70,0)</f>
        <v>0</v>
      </c>
      <c r="N794" s="271"/>
      <c r="O794" s="271"/>
      <c r="P794" s="271">
        <f>IF(BK76&gt;0,ROUND(BK76,0),0)</f>
        <v>1447</v>
      </c>
      <c r="Q794" s="271">
        <f>IF(BK77&gt;0,ROUND(BK77,0),0)</f>
        <v>0</v>
      </c>
      <c r="R794" s="271">
        <f>IF(BK78&gt;0,ROUND(BK78,0),0)</f>
        <v>53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" customHeight="1" x14ac:dyDescent="0.25">
      <c r="A795" s="209" t="str">
        <f>RIGHT($C$83,3)&amp;"*"&amp;RIGHT($C$82,4)&amp;"*"&amp;BL$55&amp;"*"&amp;"A"</f>
        <v>023*2018*8560*A</v>
      </c>
      <c r="B795" s="271"/>
      <c r="C795" s="273">
        <f>ROUND(BL60,2)</f>
        <v>4.71</v>
      </c>
      <c r="D795" s="271">
        <f>ROUND(BL61,0)</f>
        <v>172964</v>
      </c>
      <c r="E795" s="271">
        <f>ROUND(BL62,0)</f>
        <v>32748</v>
      </c>
      <c r="F795" s="271">
        <f>ROUND(BL63,0)</f>
        <v>0</v>
      </c>
      <c r="G795" s="271">
        <f>ROUND(BL64,0)</f>
        <v>6918</v>
      </c>
      <c r="H795" s="271">
        <f>ROUND(BL65,0)</f>
        <v>0</v>
      </c>
      <c r="I795" s="271">
        <f>ROUND(BL66,0)</f>
        <v>0</v>
      </c>
      <c r="J795" s="271">
        <f>ROUND(BL67,0)</f>
        <v>12276</v>
      </c>
      <c r="K795" s="271">
        <f>ROUND(BL68,0)</f>
        <v>2999</v>
      </c>
      <c r="L795" s="271">
        <f>ROUND(BL69,0)</f>
        <v>528</v>
      </c>
      <c r="M795" s="271">
        <f>ROUND(BL70,0)</f>
        <v>0</v>
      </c>
      <c r="N795" s="271"/>
      <c r="O795" s="271"/>
      <c r="P795" s="271">
        <f>IF(BL76&gt;0,ROUND(BL76,0),0)</f>
        <v>1407</v>
      </c>
      <c r="Q795" s="271">
        <f>IF(BL77&gt;0,ROUND(BL77,0),0)</f>
        <v>0</v>
      </c>
      <c r="R795" s="271">
        <f>IF(BL78&gt;0,ROUND(BL78,0),0)</f>
        <v>161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" customHeight="1" x14ac:dyDescent="0.25">
      <c r="A796" s="209" t="str">
        <f>RIGHT($C$83,3)&amp;"*"&amp;RIGHT($C$82,4)&amp;"*"&amp;BM$55&amp;"*"&amp;"A"</f>
        <v>023*2018*8590*A</v>
      </c>
      <c r="B796" s="271"/>
      <c r="C796" s="273">
        <f>ROUND(BM60,2)</f>
        <v>0</v>
      </c>
      <c r="D796" s="271">
        <f>ROUND(BM61,0)</f>
        <v>0</v>
      </c>
      <c r="E796" s="271">
        <f>ROUND(BM62,0)</f>
        <v>0</v>
      </c>
      <c r="F796" s="271">
        <f>ROUND(BM63,0)</f>
        <v>0</v>
      </c>
      <c r="G796" s="271">
        <f>ROUND(BM64,0)</f>
        <v>0</v>
      </c>
      <c r="H796" s="271">
        <f>ROUND(BM65,0)</f>
        <v>0</v>
      </c>
      <c r="I796" s="271">
        <f>ROUND(BM66,0)</f>
        <v>0</v>
      </c>
      <c r="J796" s="271">
        <f>ROUND(BM67,0)</f>
        <v>0</v>
      </c>
      <c r="K796" s="271">
        <f>ROUND(BM68,0)</f>
        <v>0</v>
      </c>
      <c r="L796" s="271">
        <f>ROUND(BM69,0)</f>
        <v>0</v>
      </c>
      <c r="M796" s="271">
        <f>ROUND(BM70,0)</f>
        <v>0</v>
      </c>
      <c r="N796" s="271"/>
      <c r="O796" s="271"/>
      <c r="P796" s="271">
        <f>IF(BM76&gt;0,ROUND(BM76,0),0)</f>
        <v>0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" customHeight="1" x14ac:dyDescent="0.25">
      <c r="A797" s="209" t="str">
        <f>RIGHT($C$83,3)&amp;"*"&amp;RIGHT($C$82,4)&amp;"*"&amp;BN$55&amp;"*"&amp;"A"</f>
        <v>023*2018*8610*A</v>
      </c>
      <c r="B797" s="271"/>
      <c r="C797" s="273">
        <f>ROUND(BN60,2)</f>
        <v>3.33</v>
      </c>
      <c r="D797" s="271">
        <f>ROUND(BN61,0)</f>
        <v>324254</v>
      </c>
      <c r="E797" s="271">
        <f>ROUND(BN62,0)</f>
        <v>61393</v>
      </c>
      <c r="F797" s="271">
        <f>ROUND(BN63,0)</f>
        <v>0</v>
      </c>
      <c r="G797" s="271">
        <f>ROUND(BN64,0)</f>
        <v>2835</v>
      </c>
      <c r="H797" s="271">
        <f>ROUND(BN65,0)</f>
        <v>24410</v>
      </c>
      <c r="I797" s="271">
        <f>ROUND(BN66,0)</f>
        <v>58741</v>
      </c>
      <c r="J797" s="271">
        <f>ROUND(BN67,0)</f>
        <v>27135</v>
      </c>
      <c r="K797" s="271">
        <f>ROUND(BN68,0)</f>
        <v>9040</v>
      </c>
      <c r="L797" s="271">
        <f>ROUND(BN69,0)</f>
        <v>105302</v>
      </c>
      <c r="M797" s="271">
        <f>ROUND(BN70,0)</f>
        <v>0</v>
      </c>
      <c r="N797" s="271"/>
      <c r="O797" s="271"/>
      <c r="P797" s="271">
        <f>IF(BN76&gt;0,ROUND(BN76,0),0)</f>
        <v>3110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" customHeight="1" x14ac:dyDescent="0.25">
      <c r="A798" s="209" t="str">
        <f>RIGHT($C$83,3)&amp;"*"&amp;RIGHT($C$82,4)&amp;"*"&amp;BO$55&amp;"*"&amp;"A"</f>
        <v>023*2018*8620*A</v>
      </c>
      <c r="B798" s="271"/>
      <c r="C798" s="273">
        <f>ROUND(BO60,2)</f>
        <v>0.6</v>
      </c>
      <c r="D798" s="271">
        <f>ROUND(BO61,0)</f>
        <v>53133</v>
      </c>
      <c r="E798" s="271">
        <f>ROUND(BO62,0)</f>
        <v>10060</v>
      </c>
      <c r="F798" s="271">
        <f>ROUND(BO63,0)</f>
        <v>0</v>
      </c>
      <c r="G798" s="271">
        <f>ROUND(BO64,0)</f>
        <v>995</v>
      </c>
      <c r="H798" s="271">
        <f>ROUND(BO65,0)</f>
        <v>0</v>
      </c>
      <c r="I798" s="271">
        <f>ROUND(BO66,0)</f>
        <v>846</v>
      </c>
      <c r="J798" s="271">
        <f>ROUND(BO67,0)</f>
        <v>0</v>
      </c>
      <c r="K798" s="271">
        <f>ROUND(BO68,0)</f>
        <v>0</v>
      </c>
      <c r="L798" s="271">
        <f>ROUND(BO69,0)</f>
        <v>39</v>
      </c>
      <c r="M798" s="271">
        <f>ROUND(BO70,0)</f>
        <v>0</v>
      </c>
      <c r="N798" s="271"/>
      <c r="O798" s="271"/>
      <c r="P798" s="271">
        <f>IF(BO76&gt;0,ROUND(BO76,0),0)</f>
        <v>0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" customHeight="1" x14ac:dyDescent="0.25">
      <c r="A799" s="209" t="str">
        <f>RIGHT($C$83,3)&amp;"*"&amp;RIGHT($C$82,4)&amp;"*"&amp;BP$55&amp;"*"&amp;"A"</f>
        <v>023*2018*8630*A</v>
      </c>
      <c r="B799" s="271"/>
      <c r="C799" s="273">
        <f>ROUND(BP60,2)</f>
        <v>0.99</v>
      </c>
      <c r="D799" s="271">
        <f>ROUND(BP61,0)</f>
        <v>71489</v>
      </c>
      <c r="E799" s="271">
        <f>ROUND(BP62,0)</f>
        <v>13535</v>
      </c>
      <c r="F799" s="271">
        <f>ROUND(BP63,0)</f>
        <v>0</v>
      </c>
      <c r="G799" s="271">
        <f>ROUND(BP64,0)</f>
        <v>1276</v>
      </c>
      <c r="H799" s="271">
        <f>ROUND(BP65,0)</f>
        <v>0</v>
      </c>
      <c r="I799" s="271">
        <f>ROUND(BP66,0)</f>
        <v>389</v>
      </c>
      <c r="J799" s="271">
        <f>ROUND(BP67,0)</f>
        <v>4171</v>
      </c>
      <c r="K799" s="271">
        <f>ROUND(BP68,0)</f>
        <v>0</v>
      </c>
      <c r="L799" s="271">
        <f>ROUND(BP69,0)</f>
        <v>26903</v>
      </c>
      <c r="M799" s="271">
        <f>ROUND(BP70,0)</f>
        <v>0</v>
      </c>
      <c r="N799" s="271"/>
      <c r="O799" s="271"/>
      <c r="P799" s="271">
        <f>IF(BP76&gt;0,ROUND(BP76,0),0)</f>
        <v>478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" customHeight="1" x14ac:dyDescent="0.25">
      <c r="A800" s="209" t="str">
        <f>RIGHT($C$83,3)&amp;"*"&amp;RIGHT($C$82,4)&amp;"*"&amp;BQ$55&amp;"*"&amp;"A"</f>
        <v>023*2018*8640*A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" customHeight="1" x14ac:dyDescent="0.25">
      <c r="A801" s="209" t="str">
        <f>RIGHT($C$83,3)&amp;"*"&amp;RIGHT($C$82,4)&amp;"*"&amp;BR$55&amp;"*"&amp;"A"</f>
        <v>023*2018*8650*A</v>
      </c>
      <c r="B801" s="271"/>
      <c r="C801" s="273">
        <f>ROUND(BR60,2)</f>
        <v>1.82</v>
      </c>
      <c r="D801" s="271">
        <f>ROUND(BR61,0)</f>
        <v>114335</v>
      </c>
      <c r="E801" s="271">
        <f>ROUND(BR62,0)</f>
        <v>21648</v>
      </c>
      <c r="F801" s="271">
        <f>ROUND(BR63,0)</f>
        <v>0</v>
      </c>
      <c r="G801" s="271">
        <f>ROUND(BR64,0)</f>
        <v>1000</v>
      </c>
      <c r="H801" s="271">
        <f>ROUND(BR65,0)</f>
        <v>0</v>
      </c>
      <c r="I801" s="271">
        <f>ROUND(BR66,0)</f>
        <v>14489</v>
      </c>
      <c r="J801" s="271">
        <f>ROUND(BR67,0)</f>
        <v>10322</v>
      </c>
      <c r="K801" s="271">
        <f>ROUND(BR68,0)</f>
        <v>0</v>
      </c>
      <c r="L801" s="271">
        <f>ROUND(BR69,0)</f>
        <v>2165</v>
      </c>
      <c r="M801" s="271">
        <f>ROUND(BR70,0)</f>
        <v>0</v>
      </c>
      <c r="N801" s="271"/>
      <c r="O801" s="271"/>
      <c r="P801" s="271">
        <f>IF(BR76&gt;0,ROUND(BR76,0),0)</f>
        <v>1183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" customHeight="1" x14ac:dyDescent="0.25">
      <c r="A802" s="209" t="str">
        <f>RIGHT($C$83,3)&amp;"*"&amp;RIGHT($C$82,4)&amp;"*"&amp;BS$55&amp;"*"&amp;"A"</f>
        <v>023*2018*8660*A</v>
      </c>
      <c r="B802" s="271"/>
      <c r="C802" s="273">
        <f>ROUND(BS60,2)</f>
        <v>0</v>
      </c>
      <c r="D802" s="271">
        <f>ROUND(BS61,0)</f>
        <v>0</v>
      </c>
      <c r="E802" s="271">
        <f>ROUND(BS62,0)</f>
        <v>0</v>
      </c>
      <c r="F802" s="271">
        <f>ROUND(BS63,0)</f>
        <v>0</v>
      </c>
      <c r="G802" s="271">
        <f>ROUND(BS64,0)</f>
        <v>0</v>
      </c>
      <c r="H802" s="271">
        <f>ROUND(BS65,0)</f>
        <v>0</v>
      </c>
      <c r="I802" s="271">
        <f>ROUND(BS66,0)</f>
        <v>0</v>
      </c>
      <c r="J802" s="271">
        <f>ROUND(BS67,0)</f>
        <v>0</v>
      </c>
      <c r="K802" s="271">
        <f>ROUND(BS68,0)</f>
        <v>0</v>
      </c>
      <c r="L802" s="271">
        <f>ROUND(BS69,0)</f>
        <v>0</v>
      </c>
      <c r="M802" s="271">
        <f>ROUND(BS70,0)</f>
        <v>0</v>
      </c>
      <c r="N802" s="271"/>
      <c r="O802" s="271"/>
      <c r="P802" s="271">
        <f>IF(BS76&gt;0,ROUND(BS76,0),0)</f>
        <v>0</v>
      </c>
      <c r="Q802" s="271">
        <f>IF(BS77&gt;0,ROUND(BS77,0),0)</f>
        <v>0</v>
      </c>
      <c r="R802" s="271">
        <f>IF(BS78&gt;0,ROUND(BS78,0),0)</f>
        <v>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" customHeight="1" x14ac:dyDescent="0.25">
      <c r="A803" s="209" t="str">
        <f>RIGHT($C$83,3)&amp;"*"&amp;RIGHT($C$82,4)&amp;"*"&amp;BT$55&amp;"*"&amp;"A"</f>
        <v>023*2018*8670*A</v>
      </c>
      <c r="B803" s="271"/>
      <c r="C803" s="273">
        <f>ROUND(BT60,2)</f>
        <v>0</v>
      </c>
      <c r="D803" s="271">
        <f>ROUND(BT61,0)</f>
        <v>0</v>
      </c>
      <c r="E803" s="271">
        <f>ROUND(BT62,0)</f>
        <v>0</v>
      </c>
      <c r="F803" s="271">
        <f>ROUND(BT63,0)</f>
        <v>0</v>
      </c>
      <c r="G803" s="271">
        <f>ROUND(BT64,0)</f>
        <v>0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0</v>
      </c>
      <c r="M803" s="271">
        <f>ROUND(BT70,0)</f>
        <v>0</v>
      </c>
      <c r="N803" s="271"/>
      <c r="O803" s="271"/>
      <c r="P803" s="271">
        <f>IF(BT76&gt;0,ROUND(BT76,0),0)</f>
        <v>0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" customHeight="1" x14ac:dyDescent="0.25">
      <c r="A804" s="209" t="str">
        <f>RIGHT($C$83,3)&amp;"*"&amp;RIGHT($C$82,4)&amp;"*"&amp;BU$55&amp;"*"&amp;"A"</f>
        <v>023*2018*8680*A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0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0</v>
      </c>
      <c r="Q804" s="271">
        <f>IF(BU77&gt;0,ROUND(BU77,0),0)</f>
        <v>0</v>
      </c>
      <c r="R804" s="271">
        <f>IF(BU78&gt;0,ROUND(BU78,0),0)</f>
        <v>0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" customHeight="1" x14ac:dyDescent="0.25">
      <c r="A805" s="209" t="str">
        <f>RIGHT($C$83,3)&amp;"*"&amp;RIGHT($C$82,4)&amp;"*"&amp;BV$55&amp;"*"&amp;"A"</f>
        <v>023*2018*8690*A</v>
      </c>
      <c r="B805" s="271"/>
      <c r="C805" s="273">
        <f>ROUND(BV60,2)</f>
        <v>3.63</v>
      </c>
      <c r="D805" s="271">
        <f>ROUND(BV61,0)</f>
        <v>187030</v>
      </c>
      <c r="E805" s="271">
        <f>ROUND(BV62,0)</f>
        <v>35411</v>
      </c>
      <c r="F805" s="271">
        <f>ROUND(BV63,0)</f>
        <v>0</v>
      </c>
      <c r="G805" s="271">
        <f>ROUND(BV64,0)</f>
        <v>1704</v>
      </c>
      <c r="H805" s="271">
        <f>ROUND(BV65,0)</f>
        <v>0</v>
      </c>
      <c r="I805" s="271">
        <f>ROUND(BV66,0)</f>
        <v>9966</v>
      </c>
      <c r="J805" s="271">
        <f>ROUND(BV67,0)</f>
        <v>11098</v>
      </c>
      <c r="K805" s="271">
        <f>ROUND(BV68,0)</f>
        <v>2043</v>
      </c>
      <c r="L805" s="271">
        <f>ROUND(BV69,0)</f>
        <v>19238</v>
      </c>
      <c r="M805" s="271">
        <f>ROUND(BV70,0)</f>
        <v>0</v>
      </c>
      <c r="N805" s="271"/>
      <c r="O805" s="271"/>
      <c r="P805" s="271">
        <f>IF(BV76&gt;0,ROUND(BV76,0),0)</f>
        <v>1272</v>
      </c>
      <c r="Q805" s="271">
        <f>IF(BV77&gt;0,ROUND(BV77,0),0)</f>
        <v>0</v>
      </c>
      <c r="R805" s="271">
        <f>IF(BV78&gt;0,ROUND(BV78,0),0)</f>
        <v>0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" customHeight="1" x14ac:dyDescent="0.25">
      <c r="A806" s="209" t="str">
        <f>RIGHT($C$83,3)&amp;"*"&amp;RIGHT($C$82,4)&amp;"*"&amp;BW$55&amp;"*"&amp;"A"</f>
        <v>023*2018*8700*A</v>
      </c>
      <c r="B806" s="271"/>
      <c r="C806" s="273">
        <f>ROUND(BW60,2)</f>
        <v>0</v>
      </c>
      <c r="D806" s="271">
        <f>ROUND(BW61,0)</f>
        <v>0</v>
      </c>
      <c r="E806" s="271">
        <f>ROUND(BW62,0)</f>
        <v>0</v>
      </c>
      <c r="F806" s="271">
        <f>ROUND(BW63,0)</f>
        <v>0</v>
      </c>
      <c r="G806" s="271">
        <f>ROUND(BW64,0)</f>
        <v>0</v>
      </c>
      <c r="H806" s="271">
        <f>ROUND(BW65,0)</f>
        <v>0</v>
      </c>
      <c r="I806" s="271">
        <f>ROUND(BW66,0)</f>
        <v>0</v>
      </c>
      <c r="J806" s="271">
        <f>ROUND(BW67,0)</f>
        <v>0</v>
      </c>
      <c r="K806" s="271">
        <f>ROUND(BW68,0)</f>
        <v>0</v>
      </c>
      <c r="L806" s="271">
        <f>ROUND(BW69,0)</f>
        <v>0</v>
      </c>
      <c r="M806" s="271">
        <f>ROUND(BW70,0)</f>
        <v>0</v>
      </c>
      <c r="N806" s="271"/>
      <c r="O806" s="271"/>
      <c r="P806" s="271">
        <f>IF(BW76&gt;0,ROUND(BW76,0),0)</f>
        <v>0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" customHeight="1" x14ac:dyDescent="0.25">
      <c r="A807" s="209" t="str">
        <f>RIGHT($C$83,3)&amp;"*"&amp;RIGHT($C$82,4)&amp;"*"&amp;BX$55&amp;"*"&amp;"A"</f>
        <v>023*2018*8710*A</v>
      </c>
      <c r="B807" s="271"/>
      <c r="C807" s="273">
        <f>ROUND(BX60,2)</f>
        <v>1.94</v>
      </c>
      <c r="D807" s="271">
        <f>ROUND(BX61,0)</f>
        <v>148409</v>
      </c>
      <c r="E807" s="271">
        <f>ROUND(BX62,0)</f>
        <v>28099</v>
      </c>
      <c r="F807" s="271">
        <f>ROUND(BX63,0)</f>
        <v>0</v>
      </c>
      <c r="G807" s="271">
        <f>ROUND(BX64,0)</f>
        <v>779</v>
      </c>
      <c r="H807" s="271">
        <f>ROUND(BX65,0)</f>
        <v>0</v>
      </c>
      <c r="I807" s="271">
        <f>ROUND(BX66,0)</f>
        <v>12242</v>
      </c>
      <c r="J807" s="271">
        <f>ROUND(BX67,0)</f>
        <v>16150</v>
      </c>
      <c r="K807" s="271">
        <f>ROUND(BX68,0)</f>
        <v>0</v>
      </c>
      <c r="L807" s="271">
        <f>ROUND(BX69,0)</f>
        <v>18641</v>
      </c>
      <c r="M807" s="271">
        <f>ROUND(BX70,0)</f>
        <v>0</v>
      </c>
      <c r="N807" s="271"/>
      <c r="O807" s="271"/>
      <c r="P807" s="271">
        <f>IF(BX76&gt;0,ROUND(BX76,0),0)</f>
        <v>1851</v>
      </c>
      <c r="Q807" s="271">
        <f>IF(BX77&gt;0,ROUND(BX77,0),0)</f>
        <v>0</v>
      </c>
      <c r="R807" s="271">
        <f>IF(BX78&gt;0,ROUND(BX78,0),0)</f>
        <v>56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" customHeight="1" x14ac:dyDescent="0.25">
      <c r="A808" s="209" t="str">
        <f>RIGHT($C$83,3)&amp;"*"&amp;RIGHT($C$82,4)&amp;"*"&amp;BY$55&amp;"*"&amp;"A"</f>
        <v>023*2018*8720*A</v>
      </c>
      <c r="B808" s="271"/>
      <c r="C808" s="273">
        <f>ROUND(BY60,2)</f>
        <v>2.93</v>
      </c>
      <c r="D808" s="271">
        <f>ROUND(BY61,0)</f>
        <v>220718</v>
      </c>
      <c r="E808" s="271">
        <f>ROUND(BY62,0)</f>
        <v>41790</v>
      </c>
      <c r="F808" s="271">
        <f>ROUND(BY63,0)</f>
        <v>0</v>
      </c>
      <c r="G808" s="271">
        <f>ROUND(BY64,0)</f>
        <v>1618</v>
      </c>
      <c r="H808" s="271">
        <f>ROUND(BY65,0)</f>
        <v>0</v>
      </c>
      <c r="I808" s="271">
        <f>ROUND(BY66,0)</f>
        <v>21043</v>
      </c>
      <c r="J808" s="271">
        <f>ROUND(BY67,0)</f>
        <v>5977</v>
      </c>
      <c r="K808" s="271">
        <f>ROUND(BY68,0)</f>
        <v>0</v>
      </c>
      <c r="L808" s="271">
        <f>ROUND(BY69,0)</f>
        <v>1360</v>
      </c>
      <c r="M808" s="271">
        <f>ROUND(BY70,0)</f>
        <v>0</v>
      </c>
      <c r="N808" s="271"/>
      <c r="O808" s="271"/>
      <c r="P808" s="271">
        <f>IF(BY76&gt;0,ROUND(BY76,0),0)</f>
        <v>685</v>
      </c>
      <c r="Q808" s="271">
        <f>IF(BY77&gt;0,ROUND(BY77,0),0)</f>
        <v>0</v>
      </c>
      <c r="R808" s="271">
        <f>IF(BY78&gt;0,ROUND(BY78,0),0)</f>
        <v>27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" customHeight="1" x14ac:dyDescent="0.25">
      <c r="A809" s="209" t="str">
        <f>RIGHT($C$83,3)&amp;"*"&amp;RIGHT($C$82,4)&amp;"*"&amp;BZ$55&amp;"*"&amp;"A"</f>
        <v>023*2018*8730*A</v>
      </c>
      <c r="B809" s="271"/>
      <c r="C809" s="273">
        <f>ROUND(BZ60,2)</f>
        <v>0</v>
      </c>
      <c r="D809" s="271">
        <f>ROUND(BZ61,0)</f>
        <v>0</v>
      </c>
      <c r="E809" s="271">
        <f>ROUND(BZ62,0)</f>
        <v>0</v>
      </c>
      <c r="F809" s="271">
        <f>ROUND(BZ63,0)</f>
        <v>0</v>
      </c>
      <c r="G809" s="271">
        <f>ROUND(BZ64,0)</f>
        <v>0</v>
      </c>
      <c r="H809" s="271">
        <f>ROUND(BZ65,0)</f>
        <v>0</v>
      </c>
      <c r="I809" s="271">
        <f>ROUND(BZ66,0)</f>
        <v>0</v>
      </c>
      <c r="J809" s="271">
        <f>ROUND(BZ67,0)</f>
        <v>0</v>
      </c>
      <c r="K809" s="271">
        <f>ROUND(BZ68,0)</f>
        <v>0</v>
      </c>
      <c r="L809" s="271">
        <f>ROUND(BZ69,0)</f>
        <v>0</v>
      </c>
      <c r="M809" s="271">
        <f>ROUND(BZ70,0)</f>
        <v>0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" customHeight="1" x14ac:dyDescent="0.25">
      <c r="A810" s="209" t="str">
        <f>RIGHT($C$83,3)&amp;"*"&amp;RIGHT($C$82,4)&amp;"*"&amp;CA$55&amp;"*"&amp;"A"</f>
        <v>023*2018*8740*A</v>
      </c>
      <c r="B810" s="271"/>
      <c r="C810" s="273">
        <f>ROUND(CA60,2)</f>
        <v>0</v>
      </c>
      <c r="D810" s="271">
        <f>ROUND(CA61,0)</f>
        <v>0</v>
      </c>
      <c r="E810" s="271">
        <f>ROUND(CA62,0)</f>
        <v>0</v>
      </c>
      <c r="F810" s="271">
        <f>ROUND(CA63,0)</f>
        <v>0</v>
      </c>
      <c r="G810" s="271">
        <f>ROUND(CA64,0)</f>
        <v>0</v>
      </c>
      <c r="H810" s="271">
        <f>ROUND(CA65,0)</f>
        <v>0</v>
      </c>
      <c r="I810" s="271">
        <f>ROUND(CA66,0)</f>
        <v>0</v>
      </c>
      <c r="J810" s="271">
        <f>ROUND(CA67,0)</f>
        <v>0</v>
      </c>
      <c r="K810" s="271">
        <f>ROUND(CA68,0)</f>
        <v>0</v>
      </c>
      <c r="L810" s="271">
        <f>ROUND(CA69,0)</f>
        <v>0</v>
      </c>
      <c r="M810" s="271">
        <f>ROUND(CA70,0)</f>
        <v>0</v>
      </c>
      <c r="N810" s="271"/>
      <c r="O810" s="271"/>
      <c r="P810" s="271">
        <f>IF(CA76&gt;0,ROUND(CA76,0),0)</f>
        <v>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" customHeight="1" x14ac:dyDescent="0.25">
      <c r="A811" s="209" t="str">
        <f>RIGHT($C$83,3)&amp;"*"&amp;RIGHT($C$82,4)&amp;"*"&amp;CB$55&amp;"*"&amp;"A"</f>
        <v>023*2018*8770*A</v>
      </c>
      <c r="B811" s="271"/>
      <c r="C811" s="273">
        <f>ROUND(CB60,2)</f>
        <v>0</v>
      </c>
      <c r="D811" s="271">
        <f>ROUND(CB61,0)</f>
        <v>0</v>
      </c>
      <c r="E811" s="271">
        <f>ROUND(CB62,0)</f>
        <v>0</v>
      </c>
      <c r="F811" s="271">
        <f>ROUND(CB63,0)</f>
        <v>0</v>
      </c>
      <c r="G811" s="271">
        <f>ROUND(CB64,0)</f>
        <v>0</v>
      </c>
      <c r="H811" s="271">
        <f>ROUND(CB65,0)</f>
        <v>0</v>
      </c>
      <c r="I811" s="271">
        <f>ROUND(CB66,0)</f>
        <v>0</v>
      </c>
      <c r="J811" s="271">
        <f>ROUND(CB67,0)</f>
        <v>0</v>
      </c>
      <c r="K811" s="271">
        <f>ROUND(CB68,0)</f>
        <v>0</v>
      </c>
      <c r="L811" s="271">
        <f>ROUND(CB69,0)</f>
        <v>0</v>
      </c>
      <c r="M811" s="271">
        <f>ROUND(CB70,0)</f>
        <v>0</v>
      </c>
      <c r="N811" s="271"/>
      <c r="O811" s="271"/>
      <c r="P811" s="271">
        <f>IF(CB76&gt;0,ROUND(CB76,0),0)</f>
        <v>0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" customHeight="1" x14ac:dyDescent="0.25">
      <c r="A812" s="209" t="str">
        <f>RIGHT($C$83,3)&amp;"*"&amp;RIGHT($C$82,4)&amp;"*"&amp;CC$55&amp;"*"&amp;"A"</f>
        <v>023*2018*8790*A</v>
      </c>
      <c r="B812" s="271"/>
      <c r="C812" s="273">
        <f>ROUND(CC60,2)</f>
        <v>0</v>
      </c>
      <c r="D812" s="271">
        <f>ROUND(CC61,0)</f>
        <v>0</v>
      </c>
      <c r="E812" s="271">
        <f>ROUND(CC62,0)</f>
        <v>0</v>
      </c>
      <c r="F812" s="271">
        <f>ROUND(CC63,0)</f>
        <v>0</v>
      </c>
      <c r="G812" s="271">
        <f>ROUND(CC64,0)</f>
        <v>0</v>
      </c>
      <c r="H812" s="271">
        <f>ROUND(CC65,0)</f>
        <v>0</v>
      </c>
      <c r="I812" s="271">
        <f>ROUND(CC66,0)</f>
        <v>0</v>
      </c>
      <c r="J812" s="271">
        <f>ROUND(CC67,0)</f>
        <v>0</v>
      </c>
      <c r="K812" s="271">
        <f>ROUND(CC68,0)</f>
        <v>0</v>
      </c>
      <c r="L812" s="271">
        <f>ROUND(CC69,0)</f>
        <v>0</v>
      </c>
      <c r="M812" s="271">
        <f>ROUND(CC70,0)</f>
        <v>0</v>
      </c>
      <c r="N812" s="271"/>
      <c r="O812" s="271"/>
      <c r="P812" s="271">
        <f>IF(CC76&gt;0,ROUND(CC76,0),0)</f>
        <v>0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" customHeight="1" x14ac:dyDescent="0.25">
      <c r="A813" s="209" t="str">
        <f>RIGHT($C$83,3)&amp;"*"&amp;RIGHT($C$82,4)&amp;"*"&amp;"9000"&amp;"*"&amp;"A"</f>
        <v>023*2018*9000*A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270980</v>
      </c>
      <c r="V813" s="272">
        <f>ROUND(CD70,0)</f>
        <v>123073</v>
      </c>
      <c r="W813" s="271">
        <f>ROUND(CE72,0)</f>
        <v>185969</v>
      </c>
      <c r="X813" s="271">
        <f>ROUND(C131,0)</f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" customHeight="1" x14ac:dyDescent="0.2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" customHeight="1" x14ac:dyDescent="0.25">
      <c r="B815" s="275" t="s">
        <v>1004</v>
      </c>
      <c r="C815" s="276">
        <f t="shared" ref="C815:K815" si="22">SUM(C734:C813)</f>
        <v>91.669999999999959</v>
      </c>
      <c r="D815" s="272">
        <f t="shared" si="22"/>
        <v>6921507</v>
      </c>
      <c r="E815" s="272">
        <f t="shared" si="22"/>
        <v>1310482</v>
      </c>
      <c r="F815" s="272">
        <f t="shared" si="22"/>
        <v>2242265</v>
      </c>
      <c r="G815" s="272">
        <f t="shared" si="22"/>
        <v>1320866</v>
      </c>
      <c r="H815" s="272">
        <f t="shared" si="22"/>
        <v>214640</v>
      </c>
      <c r="I815" s="272">
        <f t="shared" si="22"/>
        <v>839653</v>
      </c>
      <c r="J815" s="272">
        <f t="shared" si="22"/>
        <v>465384</v>
      </c>
      <c r="K815" s="272">
        <f t="shared" si="22"/>
        <v>188003</v>
      </c>
      <c r="L815" s="272">
        <f>SUM(L734:L813)+SUM(U734:U813)</f>
        <v>991028</v>
      </c>
      <c r="M815" s="272">
        <f>SUM(M734:M813)+SUM(V734:V813)</f>
        <v>123073</v>
      </c>
      <c r="N815" s="272">
        <f t="shared" ref="N815:Y815" si="23">SUM(N734:N813)</f>
        <v>24158142</v>
      </c>
      <c r="O815" s="272">
        <f t="shared" si="23"/>
        <v>6763530</v>
      </c>
      <c r="P815" s="272">
        <f t="shared" si="23"/>
        <v>53338</v>
      </c>
      <c r="Q815" s="272">
        <f t="shared" si="23"/>
        <v>5520</v>
      </c>
      <c r="R815" s="272">
        <f t="shared" si="23"/>
        <v>4989</v>
      </c>
      <c r="S815" s="272">
        <f t="shared" si="23"/>
        <v>47962</v>
      </c>
      <c r="T815" s="276">
        <f t="shared" si="23"/>
        <v>28.07</v>
      </c>
      <c r="U815" s="272">
        <f t="shared" si="23"/>
        <v>270980</v>
      </c>
      <c r="V815" s="272">
        <f t="shared" si="23"/>
        <v>123073</v>
      </c>
      <c r="W815" s="272">
        <f t="shared" si="23"/>
        <v>185969</v>
      </c>
      <c r="X815" s="272">
        <f t="shared" si="23"/>
        <v>0</v>
      </c>
      <c r="Y815" s="272">
        <f t="shared" si="23"/>
        <v>4539235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" customHeight="1" x14ac:dyDescent="0.25">
      <c r="B816" s="272" t="s">
        <v>1005</v>
      </c>
      <c r="C816" s="276">
        <f>CE60</f>
        <v>91.669999999999959</v>
      </c>
      <c r="D816" s="272">
        <f>CE61</f>
        <v>6921507</v>
      </c>
      <c r="E816" s="272">
        <f>CE62</f>
        <v>1310482</v>
      </c>
      <c r="F816" s="272">
        <f>CE63</f>
        <v>2242265</v>
      </c>
      <c r="G816" s="272">
        <f>CE64</f>
        <v>1320866</v>
      </c>
      <c r="H816" s="275">
        <f>CE65</f>
        <v>214640</v>
      </c>
      <c r="I816" s="275">
        <f>CE66</f>
        <v>839653</v>
      </c>
      <c r="J816" s="275">
        <f>CE67</f>
        <v>465384</v>
      </c>
      <c r="K816" s="275">
        <f>CE68</f>
        <v>188003</v>
      </c>
      <c r="L816" s="275">
        <f>CE69</f>
        <v>991028</v>
      </c>
      <c r="M816" s="275">
        <f>CE70</f>
        <v>123073</v>
      </c>
      <c r="N816" s="272">
        <f>CE75</f>
        <v>24158142</v>
      </c>
      <c r="O816" s="272">
        <f>CE73</f>
        <v>6763530</v>
      </c>
      <c r="P816" s="272">
        <f>CE76</f>
        <v>53338</v>
      </c>
      <c r="Q816" s="272">
        <f>CE77</f>
        <v>5520</v>
      </c>
      <c r="R816" s="272">
        <f>CE78</f>
        <v>4989</v>
      </c>
      <c r="S816" s="272">
        <f>CE79</f>
        <v>47962</v>
      </c>
      <c r="T816" s="276">
        <f>CE80</f>
        <v>28.07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4539236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6921507</v>
      </c>
      <c r="E817" s="180">
        <f>C379</f>
        <v>1310482</v>
      </c>
      <c r="F817" s="180">
        <f>C380</f>
        <v>2242265</v>
      </c>
      <c r="G817" s="237">
        <f>C381</f>
        <v>1320866</v>
      </c>
      <c r="H817" s="237">
        <f>C382</f>
        <v>214640</v>
      </c>
      <c r="I817" s="237">
        <f>C383</f>
        <v>839653</v>
      </c>
      <c r="J817" s="237">
        <f>C384</f>
        <v>465384</v>
      </c>
      <c r="K817" s="237">
        <f>C385</f>
        <v>188003</v>
      </c>
      <c r="L817" s="237">
        <f>C386+C387+C388+C389</f>
        <v>991028</v>
      </c>
      <c r="M817" s="237">
        <f>C370</f>
        <v>123073</v>
      </c>
      <c r="N817" s="180">
        <f>D361</f>
        <v>24158142</v>
      </c>
      <c r="O817" s="180">
        <f>C359</f>
        <v>6763530</v>
      </c>
    </row>
  </sheetData>
  <mergeCells count="1">
    <mergeCell ref="B220:C220"/>
  </mergeCells>
  <hyperlinks>
    <hyperlink ref="F16" r:id="rId1"/>
    <hyperlink ref="C17" r:id="rId2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10" zoomScale="75" workbookViewId="0">
      <selection activeCell="E18" sqref="E18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0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Three Rivers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H-023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507 Hospital Way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P.O. Box 577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Brewster, WA 98812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6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H-23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Three Rivers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Okanogan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J. Scott Graham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Jennifer Munson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Mike Pruett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689-2517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689-2086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245</v>
      </c>
      <c r="G23" s="21">
        <f>data!D111</f>
        <v>632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40</v>
      </c>
      <c r="G24" s="21">
        <f>data!D112</f>
        <v>571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76</v>
      </c>
      <c r="G26" s="13">
        <f>data!D114</f>
        <v>103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5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G19" activeCellId="1" sqref="G10 G1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Three Rivers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142</v>
      </c>
      <c r="C7" s="48">
        <f>data!B139</f>
        <v>366</v>
      </c>
      <c r="D7" s="48">
        <f>data!B140</f>
        <v>0</v>
      </c>
      <c r="E7" s="48">
        <f>data!B141</f>
        <v>3217110</v>
      </c>
      <c r="F7" s="48">
        <f>data!B142</f>
        <v>9890741</v>
      </c>
      <c r="G7" s="48">
        <f>data!B141+data!B142</f>
        <v>13107851</v>
      </c>
    </row>
    <row r="8" spans="1:13" ht="20.100000000000001" customHeight="1" x14ac:dyDescent="0.25">
      <c r="A8" s="23" t="s">
        <v>297</v>
      </c>
      <c r="B8" s="48">
        <f>data!C138</f>
        <v>88</v>
      </c>
      <c r="C8" s="48">
        <f>data!C139</f>
        <v>226</v>
      </c>
      <c r="D8" s="48">
        <f>data!C140</f>
        <v>0</v>
      </c>
      <c r="E8" s="48">
        <f>data!C141</f>
        <v>1986521</v>
      </c>
      <c r="F8" s="48">
        <f>data!C142</f>
        <v>6107398</v>
      </c>
      <c r="G8" s="48">
        <f>data!C141+data!C142</f>
        <v>8093919</v>
      </c>
    </row>
    <row r="9" spans="1:13" ht="20.100000000000001" customHeight="1" x14ac:dyDescent="0.25">
      <c r="A9" s="23" t="s">
        <v>1058</v>
      </c>
      <c r="B9" s="48">
        <f>data!D138</f>
        <v>15</v>
      </c>
      <c r="C9" s="48">
        <f>data!D139</f>
        <v>40</v>
      </c>
      <c r="D9" s="48">
        <f>data!D140</f>
        <v>0</v>
      </c>
      <c r="E9" s="48">
        <f>data!D141</f>
        <v>351597</v>
      </c>
      <c r="F9" s="48">
        <f>data!D142</f>
        <v>1080955</v>
      </c>
      <c r="G9" s="48">
        <f>data!D141+data!D142</f>
        <v>1432552</v>
      </c>
    </row>
    <row r="10" spans="1:13" ht="20.100000000000001" customHeight="1" x14ac:dyDescent="0.25">
      <c r="A10" s="111" t="s">
        <v>203</v>
      </c>
      <c r="B10" s="48">
        <f>data!E138</f>
        <v>245</v>
      </c>
      <c r="C10" s="48">
        <f>data!E139</f>
        <v>632</v>
      </c>
      <c r="D10" s="48">
        <f>data!E140</f>
        <v>0</v>
      </c>
      <c r="E10" s="48">
        <f>data!E141</f>
        <v>5555228</v>
      </c>
      <c r="F10" s="48">
        <f>data!E142</f>
        <v>17079094</v>
      </c>
      <c r="G10" s="48">
        <f>data!E141+data!E142</f>
        <v>22634322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36</v>
      </c>
      <c r="C16" s="48">
        <f>data!B145</f>
        <v>516</v>
      </c>
      <c r="D16" s="48">
        <f>data!B146</f>
        <v>0</v>
      </c>
      <c r="E16" s="48">
        <f>data!B147</f>
        <v>765384</v>
      </c>
      <c r="F16" s="48">
        <f>data!B148</f>
        <v>0</v>
      </c>
      <c r="G16" s="48">
        <f>data!B147+data!B148</f>
        <v>765384</v>
      </c>
    </row>
    <row r="17" spans="1:7" ht="20.100000000000001" customHeight="1" x14ac:dyDescent="0.25">
      <c r="A17" s="23" t="s">
        <v>297</v>
      </c>
      <c r="B17" s="48">
        <f>data!C144</f>
        <v>1</v>
      </c>
      <c r="C17" s="48">
        <f>data!C145</f>
        <v>11</v>
      </c>
      <c r="D17" s="48">
        <f>data!C146</f>
        <v>0</v>
      </c>
      <c r="E17" s="48">
        <f>data!C147</f>
        <v>16316</v>
      </c>
      <c r="F17" s="48">
        <f>data!C148</f>
        <v>0</v>
      </c>
      <c r="G17" s="48">
        <f>data!C147+data!C148</f>
        <v>16316</v>
      </c>
    </row>
    <row r="18" spans="1:7" ht="20.100000000000001" customHeight="1" x14ac:dyDescent="0.25">
      <c r="A18" s="23" t="s">
        <v>1058</v>
      </c>
      <c r="B18" s="48">
        <f>data!D144</f>
        <v>3</v>
      </c>
      <c r="C18" s="48">
        <f>data!D145</f>
        <v>44</v>
      </c>
      <c r="D18" s="48">
        <f>data!D146</f>
        <v>0</v>
      </c>
      <c r="E18" s="48">
        <f>data!D147</f>
        <v>65265</v>
      </c>
      <c r="F18" s="48">
        <f>data!D148</f>
        <v>0</v>
      </c>
      <c r="G18" s="48">
        <f>data!D147+data!D148</f>
        <v>65265</v>
      </c>
    </row>
    <row r="19" spans="1:7" ht="20.100000000000001" customHeight="1" x14ac:dyDescent="0.25">
      <c r="A19" s="111" t="s">
        <v>203</v>
      </c>
      <c r="B19" s="48">
        <f>data!E144</f>
        <v>40</v>
      </c>
      <c r="C19" s="48">
        <f>data!E145</f>
        <v>571</v>
      </c>
      <c r="D19" s="48">
        <f>data!E146</f>
        <v>0</v>
      </c>
      <c r="E19" s="48">
        <f>data!E147</f>
        <v>846965</v>
      </c>
      <c r="F19" s="48">
        <f>data!E148</f>
        <v>0</v>
      </c>
      <c r="G19" s="48">
        <f>data!E147+data!E148</f>
        <v>846965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3267569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1950015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6" zoomScale="75" workbookViewId="0">
      <selection activeCell="J17" sqref="J17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Three Rivers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440800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-11969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50262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645055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8097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113649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713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1246607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189113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189113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88370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45959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134329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72853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72853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71268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71268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Three Rivers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10750</v>
      </c>
      <c r="D7" s="21">
        <f>data!C195</f>
        <v>0</v>
      </c>
      <c r="E7" s="21">
        <f>data!D195</f>
        <v>0</v>
      </c>
      <c r="F7" s="21">
        <f>data!E195</f>
        <v>10750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272450</v>
      </c>
      <c r="D8" s="21">
        <f>data!C196</f>
        <v>0</v>
      </c>
      <c r="E8" s="21">
        <f>data!D196</f>
        <v>0</v>
      </c>
      <c r="F8" s="21">
        <f>data!E196</f>
        <v>272450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3702772</v>
      </c>
      <c r="D9" s="21">
        <f>data!C197</f>
        <v>0</v>
      </c>
      <c r="E9" s="21">
        <f>data!D197</f>
        <v>0</v>
      </c>
      <c r="F9" s="21">
        <f>data!E197</f>
        <v>3702772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1336703</v>
      </c>
      <c r="D10" s="21">
        <f>data!C198</f>
        <v>345950</v>
      </c>
      <c r="E10" s="21">
        <f>data!D198</f>
        <v>27007</v>
      </c>
      <c r="F10" s="21">
        <f>data!E198</f>
        <v>1655646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5492879</v>
      </c>
      <c r="D12" s="21">
        <f>data!C200</f>
        <v>1143026</v>
      </c>
      <c r="E12" s="21">
        <f>data!D200</f>
        <v>474689</v>
      </c>
      <c r="F12" s="21">
        <f>data!E200</f>
        <v>6161216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393514</v>
      </c>
      <c r="D15" s="21">
        <f>data!C203</f>
        <v>443179</v>
      </c>
      <c r="E15" s="21">
        <f>data!D203</f>
        <v>565443</v>
      </c>
      <c r="F15" s="21">
        <f>data!E203</f>
        <v>271250</v>
      </c>
      <c r="M15" s="266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11209068</v>
      </c>
      <c r="D16" s="21">
        <f>data!C204</f>
        <v>1932155</v>
      </c>
      <c r="E16" s="21">
        <f>data!D204</f>
        <v>1067139</v>
      </c>
      <c r="F16" s="21">
        <f>data!E204</f>
        <v>12074084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272450</v>
      </c>
      <c r="D24" s="21">
        <f>data!C209</f>
        <v>0</v>
      </c>
      <c r="E24" s="21">
        <f>data!D209</f>
        <v>0</v>
      </c>
      <c r="F24" s="21">
        <f>data!E209</f>
        <v>272450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3262188</v>
      </c>
      <c r="D25" s="21">
        <f>data!C210</f>
        <v>96933</v>
      </c>
      <c r="E25" s="21">
        <f>data!D210</f>
        <v>0</v>
      </c>
      <c r="F25" s="21">
        <f>data!E210</f>
        <v>3359121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1271333</v>
      </c>
      <c r="D26" s="21">
        <f>data!C211</f>
        <v>22680</v>
      </c>
      <c r="E26" s="21">
        <f>data!D211</f>
        <v>27007</v>
      </c>
      <c r="F26" s="21">
        <f>data!E211</f>
        <v>1267006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4165407</v>
      </c>
      <c r="D28" s="21">
        <f>data!C213</f>
        <v>451904</v>
      </c>
      <c r="E28" s="21">
        <f>data!D213</f>
        <v>474689</v>
      </c>
      <c r="F28" s="21">
        <f>data!E213</f>
        <v>4142622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8971378</v>
      </c>
      <c r="D32" s="21">
        <f>data!C217</f>
        <v>571517</v>
      </c>
      <c r="E32" s="21">
        <f>data!D217</f>
        <v>501696</v>
      </c>
      <c r="F32" s="21">
        <f>data!E217</f>
        <v>9041199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H19" sqref="H19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Three Rivers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519876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2766610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3611284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812218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2024769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9214881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496</v>
      </c>
      <c r="M16" s="266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74496.61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509986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584482.61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13273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10332512.609999999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64" zoomScale="75" workbookViewId="0">
      <selection activeCell="C144" sqref="C144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Three Rivers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759063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3547462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1575000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73469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217269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222812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147534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6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3392609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10750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272450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3702772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1655646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6161216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271250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12074084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9041199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3032885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6425494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Three Rivers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1125258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662774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250000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440833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2478865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476028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910768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1386796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440833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945963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3000666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3000666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6425494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Three Rivers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6402194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17079094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23481288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519876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9214881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584483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13273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10332513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13148775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219428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1696149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1915577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15064352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6474612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1246607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3253631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1305142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217132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941852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571517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189113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134329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72853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71268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766626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15244682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-180330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43164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-137166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-137166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187" zoomScale="65" workbookViewId="0">
      <selection activeCell="N203" sqref="N203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Three Rivers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632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7.69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549698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105838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190181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26996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1199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36164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24927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14178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949181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595661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1860427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1860427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3645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1900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851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7002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7.69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Three Rivers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103</v>
      </c>
      <c r="D41" s="14">
        <f>data!K59</f>
        <v>0</v>
      </c>
      <c r="E41" s="14">
        <f>data!L59</f>
        <v>571</v>
      </c>
      <c r="F41" s="14">
        <f>data!M59</f>
        <v>0</v>
      </c>
      <c r="G41" s="14">
        <f>data!N59</f>
        <v>0</v>
      </c>
      <c r="H41" s="14">
        <f>data!O59</f>
        <v>76</v>
      </c>
      <c r="I41" s="14">
        <f>data!P59</f>
        <v>17212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6.95</v>
      </c>
      <c r="F42" s="26">
        <f>data!M60</f>
        <v>0</v>
      </c>
      <c r="G42" s="26">
        <f>data!N60</f>
        <v>0</v>
      </c>
      <c r="H42" s="26">
        <f>data!O60</f>
        <v>0.49</v>
      </c>
      <c r="I42" s="26">
        <f>data!P60</f>
        <v>3.26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166</v>
      </c>
      <c r="D43" s="14">
        <f>data!K61</f>
        <v>0</v>
      </c>
      <c r="E43" s="14">
        <f>data!L61</f>
        <v>496642</v>
      </c>
      <c r="F43" s="14">
        <f>data!M61</f>
        <v>0</v>
      </c>
      <c r="G43" s="14">
        <f>data!N61</f>
        <v>0</v>
      </c>
      <c r="H43" s="14">
        <f>data!O61</f>
        <v>43871</v>
      </c>
      <c r="I43" s="14">
        <f>data!P61</f>
        <v>270343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32</v>
      </c>
      <c r="D44" s="14">
        <f>data!K62</f>
        <v>0</v>
      </c>
      <c r="E44" s="14">
        <f>data!L62</f>
        <v>95622</v>
      </c>
      <c r="F44" s="14">
        <f>data!M62</f>
        <v>0</v>
      </c>
      <c r="G44" s="14">
        <f>data!N62</f>
        <v>0</v>
      </c>
      <c r="H44" s="14">
        <f>data!O62</f>
        <v>8447</v>
      </c>
      <c r="I44" s="14">
        <f>data!P62</f>
        <v>52051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171825</v>
      </c>
      <c r="F45" s="14">
        <f>data!M63</f>
        <v>0</v>
      </c>
      <c r="G45" s="14">
        <f>data!N63</f>
        <v>0</v>
      </c>
      <c r="H45" s="14">
        <f>data!O63</f>
        <v>184808</v>
      </c>
      <c r="I45" s="14">
        <f>data!P63</f>
        <v>166200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15</v>
      </c>
      <c r="D46" s="14">
        <f>data!K64</f>
        <v>0</v>
      </c>
      <c r="E46" s="14">
        <f>data!L64</f>
        <v>24390</v>
      </c>
      <c r="F46" s="14">
        <f>data!M64</f>
        <v>0</v>
      </c>
      <c r="G46" s="14">
        <f>data!N64</f>
        <v>0</v>
      </c>
      <c r="H46" s="14">
        <f>data!O64</f>
        <v>6826</v>
      </c>
      <c r="I46" s="14">
        <f>data!P64</f>
        <v>325718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1083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1270</v>
      </c>
      <c r="D49" s="14">
        <f>data!K67</f>
        <v>0</v>
      </c>
      <c r="E49" s="14">
        <f>data!L67</f>
        <v>32672</v>
      </c>
      <c r="F49" s="14">
        <f>data!M67</f>
        <v>0</v>
      </c>
      <c r="G49" s="14">
        <f>data!N67</f>
        <v>0</v>
      </c>
      <c r="H49" s="14">
        <f>data!O67</f>
        <v>12223</v>
      </c>
      <c r="I49" s="14">
        <f>data!P67</f>
        <v>32235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22521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44341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12810</v>
      </c>
      <c r="F51" s="14">
        <f>data!M69</f>
        <v>0</v>
      </c>
      <c r="G51" s="14">
        <f>data!N69</f>
        <v>0</v>
      </c>
      <c r="H51" s="14">
        <f>data!O69</f>
        <v>3581</v>
      </c>
      <c r="I51" s="14">
        <f>data!P69</f>
        <v>8574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1483</v>
      </c>
      <c r="D53" s="14">
        <f>data!K71</f>
        <v>0</v>
      </c>
      <c r="E53" s="14">
        <f>data!L71</f>
        <v>857565</v>
      </c>
      <c r="F53" s="14">
        <f>data!M71</f>
        <v>0</v>
      </c>
      <c r="G53" s="14">
        <f>data!N71</f>
        <v>0</v>
      </c>
      <c r="H53" s="14">
        <f>data!O71</f>
        <v>259756</v>
      </c>
      <c r="I53" s="14">
        <f>data!P71</f>
        <v>899462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5448</v>
      </c>
      <c r="D55" s="48">
        <f>+data!M676</f>
        <v>0</v>
      </c>
      <c r="E55" s="48">
        <f>+data!M677</f>
        <v>463079</v>
      </c>
      <c r="F55" s="48">
        <f>+data!M678</f>
        <v>0</v>
      </c>
      <c r="G55" s="48">
        <f>+data!M679</f>
        <v>0</v>
      </c>
      <c r="H55" s="48">
        <f>+data!M680</f>
        <v>85654</v>
      </c>
      <c r="I55" s="48">
        <f>+data!M681</f>
        <v>381211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22927</v>
      </c>
      <c r="D56" s="14">
        <f>data!K73</f>
        <v>0</v>
      </c>
      <c r="E56" s="14">
        <f>data!L73</f>
        <v>846966</v>
      </c>
      <c r="F56" s="14">
        <f>data!M73</f>
        <v>0</v>
      </c>
      <c r="G56" s="14">
        <f>data!N73</f>
        <v>0</v>
      </c>
      <c r="H56" s="14">
        <f>data!O73</f>
        <v>184246</v>
      </c>
      <c r="I56" s="14">
        <f>data!P73</f>
        <v>583949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70364</v>
      </c>
      <c r="I57" s="14">
        <f>data!P74</f>
        <v>742995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22927</v>
      </c>
      <c r="D58" s="14">
        <f>data!K75</f>
        <v>0</v>
      </c>
      <c r="E58" s="14">
        <f>data!L75</f>
        <v>846966</v>
      </c>
      <c r="F58" s="14">
        <f>data!M75</f>
        <v>0</v>
      </c>
      <c r="G58" s="14">
        <f>data!N75</f>
        <v>0</v>
      </c>
      <c r="H58" s="14">
        <f>data!O75</f>
        <v>254610</v>
      </c>
      <c r="I58" s="14">
        <f>data!P75</f>
        <v>1326944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128</v>
      </c>
      <c r="D60" s="14">
        <f>data!K76</f>
        <v>0</v>
      </c>
      <c r="E60" s="14">
        <f>data!L76</f>
        <v>3293</v>
      </c>
      <c r="F60" s="14">
        <f>data!M76</f>
        <v>0</v>
      </c>
      <c r="G60" s="14">
        <f>data!N76</f>
        <v>0</v>
      </c>
      <c r="H60" s="14">
        <f>data!O76</f>
        <v>1232</v>
      </c>
      <c r="I60" s="14">
        <f>data!P76</f>
        <v>3249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1716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34</v>
      </c>
      <c r="D62" s="14">
        <f>data!K78</f>
        <v>0</v>
      </c>
      <c r="E62" s="14">
        <f>data!L78</f>
        <v>769</v>
      </c>
      <c r="F62" s="14">
        <f>data!M78</f>
        <v>0</v>
      </c>
      <c r="G62" s="14">
        <f>data!N78</f>
        <v>0</v>
      </c>
      <c r="H62" s="14">
        <f>data!O78</f>
        <v>243</v>
      </c>
      <c r="I62" s="14">
        <f>data!P78</f>
        <v>203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126</v>
      </c>
      <c r="D63" s="14">
        <f>data!K79</f>
        <v>0</v>
      </c>
      <c r="E63" s="14">
        <f>data!L79</f>
        <v>6326</v>
      </c>
      <c r="F63" s="14">
        <f>data!M79</f>
        <v>0</v>
      </c>
      <c r="G63" s="14">
        <f>data!N79</f>
        <v>0</v>
      </c>
      <c r="H63" s="14">
        <f>data!O79</f>
        <v>1019</v>
      </c>
      <c r="I63" s="14">
        <f>data!P79</f>
        <v>1824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6.95</v>
      </c>
      <c r="F64" s="26">
        <f>data!M80</f>
        <v>0</v>
      </c>
      <c r="G64" s="26">
        <f>data!N80</f>
        <v>0</v>
      </c>
      <c r="H64" s="26">
        <f>data!O80</f>
        <v>0.49</v>
      </c>
      <c r="I64" s="26">
        <f>data!P80</f>
        <v>4.55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Three Rivers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9762</v>
      </c>
      <c r="D73" s="48">
        <f>data!R59</f>
        <v>16812</v>
      </c>
      <c r="E73" s="212"/>
      <c r="F73" s="212"/>
      <c r="G73" s="14">
        <f>data!U59</f>
        <v>18285</v>
      </c>
      <c r="H73" s="14">
        <f>data!V59</f>
        <v>0</v>
      </c>
      <c r="I73" s="14">
        <f>data!W59</f>
        <v>130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1.29</v>
      </c>
      <c r="D74" s="26">
        <f>data!R60</f>
        <v>0</v>
      </c>
      <c r="E74" s="26">
        <f>data!S60</f>
        <v>1.68</v>
      </c>
      <c r="F74" s="26">
        <f>data!T60</f>
        <v>0</v>
      </c>
      <c r="G74" s="26">
        <f>data!U60</f>
        <v>4.7699999999999996</v>
      </c>
      <c r="H74" s="26">
        <f>data!V60</f>
        <v>0</v>
      </c>
      <c r="I74" s="26">
        <f>data!W60</f>
        <v>0.1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107140</v>
      </c>
      <c r="D75" s="14">
        <f>data!R61</f>
        <v>0</v>
      </c>
      <c r="E75" s="14">
        <f>data!S61</f>
        <v>51009</v>
      </c>
      <c r="F75" s="14">
        <f>data!T61</f>
        <v>0</v>
      </c>
      <c r="G75" s="14">
        <f>data!U61</f>
        <v>344042</v>
      </c>
      <c r="H75" s="14">
        <f>data!V61</f>
        <v>0</v>
      </c>
      <c r="I75" s="14">
        <f>data!W61</f>
        <v>7174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20628</v>
      </c>
      <c r="D76" s="14">
        <f>data!R62</f>
        <v>0</v>
      </c>
      <c r="E76" s="14">
        <f>data!S62</f>
        <v>9821</v>
      </c>
      <c r="F76" s="14">
        <f>data!T62</f>
        <v>0</v>
      </c>
      <c r="G76" s="14">
        <f>data!U62</f>
        <v>66241</v>
      </c>
      <c r="H76" s="14">
        <f>data!V62</f>
        <v>0</v>
      </c>
      <c r="I76" s="14">
        <f>data!W62</f>
        <v>1381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577332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4198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2353</v>
      </c>
      <c r="D78" s="14">
        <f>data!R64</f>
        <v>7500</v>
      </c>
      <c r="E78" s="14">
        <f>data!S64</f>
        <v>34752</v>
      </c>
      <c r="F78" s="14">
        <f>data!T64</f>
        <v>0</v>
      </c>
      <c r="G78" s="14">
        <f>data!U64</f>
        <v>199704</v>
      </c>
      <c r="H78" s="14">
        <f>data!V64</f>
        <v>0</v>
      </c>
      <c r="I78" s="14">
        <f>data!W64</f>
        <v>242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87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42057</v>
      </c>
      <c r="H80" s="14">
        <f>data!V66</f>
        <v>0</v>
      </c>
      <c r="I80" s="14">
        <f>data!W66</f>
        <v>67648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3175</v>
      </c>
      <c r="D81" s="14">
        <f>data!R67</f>
        <v>268</v>
      </c>
      <c r="E81" s="14">
        <f>data!S67</f>
        <v>20290</v>
      </c>
      <c r="F81" s="14">
        <f>data!T67</f>
        <v>0</v>
      </c>
      <c r="G81" s="14">
        <f>data!U67</f>
        <v>9505</v>
      </c>
      <c r="H81" s="14">
        <f>data!V67</f>
        <v>0</v>
      </c>
      <c r="I81" s="14">
        <f>data!W67</f>
        <v>625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717</v>
      </c>
      <c r="F82" s="14">
        <f>data!T68</f>
        <v>0</v>
      </c>
      <c r="G82" s="14">
        <f>data!U68</f>
        <v>9982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3793</v>
      </c>
      <c r="E83" s="14">
        <f>data!S69</f>
        <v>1841</v>
      </c>
      <c r="F83" s="14">
        <f>data!T69</f>
        <v>0</v>
      </c>
      <c r="G83" s="14">
        <f>data!U69</f>
        <v>26654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133296</v>
      </c>
      <c r="D85" s="14">
        <f>data!R71</f>
        <v>588893</v>
      </c>
      <c r="E85" s="14">
        <f>data!S71</f>
        <v>118430</v>
      </c>
      <c r="F85" s="14">
        <f>data!T71</f>
        <v>0</v>
      </c>
      <c r="G85" s="14">
        <f>data!U71</f>
        <v>698185</v>
      </c>
      <c r="H85" s="14">
        <f>data!V71</f>
        <v>0</v>
      </c>
      <c r="I85" s="14">
        <f>data!W71</f>
        <v>81355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34681</v>
      </c>
      <c r="D87" s="48">
        <f>+data!M683</f>
        <v>146252</v>
      </c>
      <c r="E87" s="48">
        <f>+data!M684</f>
        <v>223685</v>
      </c>
      <c r="F87" s="48">
        <f>+data!M685</f>
        <v>0</v>
      </c>
      <c r="G87" s="48">
        <f>+data!M686</f>
        <v>384186</v>
      </c>
      <c r="H87" s="48">
        <f>+data!M687</f>
        <v>0</v>
      </c>
      <c r="I87" s="48">
        <f>+data!M688</f>
        <v>57391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437779</v>
      </c>
      <c r="E88" s="14">
        <f>data!S73</f>
        <v>1030206</v>
      </c>
      <c r="F88" s="14">
        <f>data!T73</f>
        <v>0</v>
      </c>
      <c r="G88" s="14">
        <f>data!U73</f>
        <v>384896</v>
      </c>
      <c r="H88" s="14">
        <f>data!V73</f>
        <v>0</v>
      </c>
      <c r="I88" s="14">
        <f>data!W73</f>
        <v>15664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93988</v>
      </c>
      <c r="D89" s="14">
        <f>data!R74</f>
        <v>544832</v>
      </c>
      <c r="E89" s="14">
        <f>data!S74</f>
        <v>770945</v>
      </c>
      <c r="F89" s="14">
        <f>data!T74</f>
        <v>0</v>
      </c>
      <c r="G89" s="14">
        <f>data!U74</f>
        <v>2323978</v>
      </c>
      <c r="H89" s="14">
        <f>data!V74</f>
        <v>0</v>
      </c>
      <c r="I89" s="14">
        <f>data!W74</f>
        <v>512793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93988</v>
      </c>
      <c r="D90" s="14">
        <f>data!R75</f>
        <v>982611</v>
      </c>
      <c r="E90" s="14">
        <f>data!S75</f>
        <v>1801151</v>
      </c>
      <c r="F90" s="14">
        <f>data!T75</f>
        <v>0</v>
      </c>
      <c r="G90" s="14">
        <f>data!U75</f>
        <v>2708874</v>
      </c>
      <c r="H90" s="14">
        <f>data!V75</f>
        <v>0</v>
      </c>
      <c r="I90" s="14">
        <f>data!W75</f>
        <v>528457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320</v>
      </c>
      <c r="D92" s="14">
        <f>data!R76</f>
        <v>27</v>
      </c>
      <c r="E92" s="14">
        <f>data!S76</f>
        <v>2045</v>
      </c>
      <c r="F92" s="14">
        <f>data!T76</f>
        <v>0</v>
      </c>
      <c r="G92" s="14">
        <f>data!U76</f>
        <v>958</v>
      </c>
      <c r="H92" s="14">
        <f>data!V76</f>
        <v>0</v>
      </c>
      <c r="I92" s="14">
        <f>data!W76</f>
        <v>63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50</v>
      </c>
      <c r="D94" s="14">
        <f>data!R78</f>
        <v>0</v>
      </c>
      <c r="E94" s="14">
        <f>data!S78</f>
        <v>250</v>
      </c>
      <c r="F94" s="14">
        <f>data!T78</f>
        <v>0</v>
      </c>
      <c r="G94" s="14">
        <f>data!U78</f>
        <v>248</v>
      </c>
      <c r="H94" s="14">
        <f>data!V78</f>
        <v>0</v>
      </c>
      <c r="I94" s="14">
        <f>data!W78</f>
        <v>10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230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104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Three Rivers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1248</v>
      </c>
      <c r="D105" s="14">
        <f>data!Y59</f>
        <v>4128</v>
      </c>
      <c r="E105" s="14">
        <f>data!Z59</f>
        <v>0</v>
      </c>
      <c r="F105" s="14">
        <f>data!AA59</f>
        <v>0</v>
      </c>
      <c r="G105" s="212"/>
      <c r="H105" s="14">
        <f>data!AC59</f>
        <v>817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0.91</v>
      </c>
      <c r="D106" s="26">
        <f>data!Y60</f>
        <v>3.02</v>
      </c>
      <c r="E106" s="26">
        <f>data!Z60</f>
        <v>0</v>
      </c>
      <c r="F106" s="26">
        <f>data!AA60</f>
        <v>0</v>
      </c>
      <c r="G106" s="26">
        <f>data!AB60</f>
        <v>1.17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68869</v>
      </c>
      <c r="D107" s="14">
        <f>data!Y61</f>
        <v>227796</v>
      </c>
      <c r="E107" s="14">
        <f>data!Z61</f>
        <v>0</v>
      </c>
      <c r="F107" s="14">
        <f>data!AA61</f>
        <v>0</v>
      </c>
      <c r="G107" s="14">
        <f>data!AB61</f>
        <v>57774</v>
      </c>
      <c r="H107" s="14">
        <f>data!AC61</f>
        <v>-25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13260</v>
      </c>
      <c r="D108" s="14">
        <f>data!Y62</f>
        <v>43859</v>
      </c>
      <c r="E108" s="14">
        <f>data!Z62</f>
        <v>0</v>
      </c>
      <c r="F108" s="14">
        <f>data!AA62</f>
        <v>0</v>
      </c>
      <c r="G108" s="14">
        <f>data!AB62</f>
        <v>11124</v>
      </c>
      <c r="H108" s="14">
        <f>data!AC62</f>
        <v>-5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40300</v>
      </c>
      <c r="D109" s="14">
        <f>data!Y63</f>
        <v>133299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2336</v>
      </c>
      <c r="D110" s="14">
        <f>data!Y64</f>
        <v>7724</v>
      </c>
      <c r="E110" s="14">
        <f>data!Z64</f>
        <v>0</v>
      </c>
      <c r="F110" s="14">
        <f>data!AA64</f>
        <v>0</v>
      </c>
      <c r="G110" s="14">
        <f>data!AB64</f>
        <v>338404</v>
      </c>
      <c r="H110" s="14">
        <f>data!AC64</f>
        <v>38992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824</v>
      </c>
      <c r="D111" s="14">
        <f>data!Y65</f>
        <v>2729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1412</v>
      </c>
      <c r="E112" s="14">
        <f>data!Z66</f>
        <v>0</v>
      </c>
      <c r="F112" s="14">
        <f>data!AA66</f>
        <v>0</v>
      </c>
      <c r="G112" s="14">
        <f>data!AB66</f>
        <v>245672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5983</v>
      </c>
      <c r="D113" s="14">
        <f>data!Y67</f>
        <v>19784</v>
      </c>
      <c r="E113" s="14">
        <f>data!Z67</f>
        <v>0</v>
      </c>
      <c r="F113" s="14">
        <f>data!AA67</f>
        <v>0</v>
      </c>
      <c r="G113" s="14">
        <f>data!AB67</f>
        <v>9971</v>
      </c>
      <c r="H113" s="14">
        <f>data!AC67</f>
        <v>7838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52218</v>
      </c>
      <c r="H114" s="14">
        <f>data!AC68</f>
        <v>2597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78548</v>
      </c>
      <c r="D115" s="14">
        <f>data!Y69</f>
        <v>81661</v>
      </c>
      <c r="E115" s="14">
        <f>data!Z69</f>
        <v>0</v>
      </c>
      <c r="F115" s="14">
        <f>data!AA69</f>
        <v>0</v>
      </c>
      <c r="G115" s="14">
        <f>data!AB69</f>
        <v>229</v>
      </c>
      <c r="H115" s="14">
        <f>data!AC69</f>
        <v>261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210120</v>
      </c>
      <c r="D117" s="14">
        <f>data!Y71</f>
        <v>518264</v>
      </c>
      <c r="E117" s="14">
        <f>data!Z71</f>
        <v>0</v>
      </c>
      <c r="F117" s="14">
        <f>data!AA71</f>
        <v>0</v>
      </c>
      <c r="G117" s="14">
        <f>data!AB71</f>
        <v>715392</v>
      </c>
      <c r="H117" s="14">
        <f>data!AC71</f>
        <v>49658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216039</v>
      </c>
      <c r="D119" s="48">
        <f>+data!M690</f>
        <v>308663</v>
      </c>
      <c r="E119" s="48">
        <f>+data!M691</f>
        <v>0</v>
      </c>
      <c r="F119" s="48">
        <f>+data!M692</f>
        <v>0</v>
      </c>
      <c r="G119" s="48">
        <f>+data!M693</f>
        <v>306852</v>
      </c>
      <c r="H119" s="48">
        <f>+data!M694</f>
        <v>39083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79231</v>
      </c>
      <c r="D120" s="14">
        <f>data!Y73</f>
        <v>77377</v>
      </c>
      <c r="E120" s="14">
        <f>data!Z73</f>
        <v>0</v>
      </c>
      <c r="F120" s="14">
        <f>data!AA73</f>
        <v>0</v>
      </c>
      <c r="G120" s="14">
        <f>data!AB73</f>
        <v>497333</v>
      </c>
      <c r="H120" s="14">
        <f>data!AC73</f>
        <v>13379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1887815</v>
      </c>
      <c r="D121" s="14">
        <f>data!Y74</f>
        <v>2109071</v>
      </c>
      <c r="E121" s="14">
        <f>data!Z74</f>
        <v>0</v>
      </c>
      <c r="F121" s="14">
        <f>data!AA74</f>
        <v>0</v>
      </c>
      <c r="G121" s="14">
        <f>data!AB74</f>
        <v>1419438</v>
      </c>
      <c r="H121" s="14">
        <f>data!AC74</f>
        <v>185103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1967046</v>
      </c>
      <c r="D122" s="14">
        <f>data!Y75</f>
        <v>2186448</v>
      </c>
      <c r="E122" s="14">
        <f>data!Z75</f>
        <v>0</v>
      </c>
      <c r="F122" s="14">
        <f>data!AA75</f>
        <v>0</v>
      </c>
      <c r="G122" s="14">
        <f>data!AB75</f>
        <v>1916771</v>
      </c>
      <c r="H122" s="14">
        <f>data!AC75</f>
        <v>198482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603</v>
      </c>
      <c r="D124" s="14">
        <f>data!Y76</f>
        <v>1994</v>
      </c>
      <c r="E124" s="14">
        <f>data!Z76</f>
        <v>0</v>
      </c>
      <c r="F124" s="14">
        <f>data!AA76</f>
        <v>0</v>
      </c>
      <c r="G124" s="14">
        <f>data!AB76</f>
        <v>1005</v>
      </c>
      <c r="H124" s="14">
        <f>data!AC76</f>
        <v>790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93</v>
      </c>
      <c r="D126" s="14">
        <f>data!Y78</f>
        <v>309</v>
      </c>
      <c r="E126" s="14">
        <f>data!Z78</f>
        <v>0</v>
      </c>
      <c r="F126" s="14">
        <f>data!AA78</f>
        <v>0</v>
      </c>
      <c r="G126" s="14">
        <f>data!AB78</f>
        <v>97</v>
      </c>
      <c r="H126" s="14">
        <f>data!AC78</f>
        <v>36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996</v>
      </c>
      <c r="D127" s="14">
        <f>data!Y79</f>
        <v>3294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Three Rivers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1381</v>
      </c>
      <c r="D137" s="14">
        <f>data!AF59</f>
        <v>0</v>
      </c>
      <c r="E137" s="14">
        <f>data!AG59</f>
        <v>8303</v>
      </c>
      <c r="F137" s="14">
        <f>data!AH59</f>
        <v>0</v>
      </c>
      <c r="G137" s="14">
        <f>data!AI59</f>
        <v>0</v>
      </c>
      <c r="H137" s="14">
        <f>data!AJ59</f>
        <v>2604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4.8</v>
      </c>
      <c r="F138" s="26">
        <f>data!AH60</f>
        <v>0</v>
      </c>
      <c r="G138" s="26">
        <f>data!AI60</f>
        <v>0</v>
      </c>
      <c r="H138" s="26">
        <f>data!AJ60</f>
        <v>8.0399999999999991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313409</v>
      </c>
      <c r="F139" s="14">
        <f>data!AH61</f>
        <v>0</v>
      </c>
      <c r="G139" s="14">
        <f>data!AI61</f>
        <v>0</v>
      </c>
      <c r="H139" s="14">
        <f>data!AJ61</f>
        <v>1300884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60343</v>
      </c>
      <c r="F140" s="14">
        <f>data!AH62</f>
        <v>0</v>
      </c>
      <c r="G140" s="14">
        <f>data!AI62</f>
        <v>0</v>
      </c>
      <c r="H140" s="14">
        <f>data!AJ62</f>
        <v>250469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42456</v>
      </c>
      <c r="D141" s="14">
        <f>data!AF63</f>
        <v>0</v>
      </c>
      <c r="E141" s="14">
        <f>data!AG63</f>
        <v>1484638</v>
      </c>
      <c r="F141" s="14">
        <f>data!AH63</f>
        <v>0</v>
      </c>
      <c r="G141" s="14">
        <f>data!AI63</f>
        <v>0</v>
      </c>
      <c r="H141" s="14">
        <f>data!AJ63</f>
        <v>215362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151</v>
      </c>
      <c r="D142" s="14">
        <f>data!AF64</f>
        <v>0</v>
      </c>
      <c r="E142" s="14">
        <f>data!AG64</f>
        <v>63493</v>
      </c>
      <c r="F142" s="14">
        <f>data!AH64</f>
        <v>0</v>
      </c>
      <c r="G142" s="14">
        <f>data!AI64</f>
        <v>0</v>
      </c>
      <c r="H142" s="14">
        <f>data!AJ64</f>
        <v>57834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1058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509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10160</v>
      </c>
      <c r="D145" s="14">
        <f>data!AF67</f>
        <v>0</v>
      </c>
      <c r="E145" s="14">
        <f>data!AG67</f>
        <v>58964</v>
      </c>
      <c r="F145" s="14">
        <f>data!AH67</f>
        <v>0</v>
      </c>
      <c r="G145" s="14">
        <f>data!AI67</f>
        <v>0</v>
      </c>
      <c r="H145" s="14">
        <f>data!AJ67</f>
        <v>58945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1894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13861</v>
      </c>
      <c r="F147" s="14">
        <f>data!AH69</f>
        <v>0</v>
      </c>
      <c r="G147" s="14">
        <f>data!AI69</f>
        <v>0</v>
      </c>
      <c r="H147" s="14">
        <f>data!AJ69</f>
        <v>25369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53825</v>
      </c>
      <c r="D149" s="14">
        <f>data!AF71</f>
        <v>0</v>
      </c>
      <c r="E149" s="14">
        <f>data!AG71</f>
        <v>1994708</v>
      </c>
      <c r="F149" s="14">
        <f>data!AH71</f>
        <v>0</v>
      </c>
      <c r="G149" s="14">
        <f>data!AI71</f>
        <v>0</v>
      </c>
      <c r="H149" s="14">
        <f>data!AJ71</f>
        <v>1911266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35663</v>
      </c>
      <c r="D151" s="48">
        <f>+data!M697</f>
        <v>0</v>
      </c>
      <c r="E151" s="48">
        <f>+data!M698</f>
        <v>918960</v>
      </c>
      <c r="F151" s="48">
        <f>+data!M699</f>
        <v>0</v>
      </c>
      <c r="G151" s="48">
        <f>+data!M700</f>
        <v>0</v>
      </c>
      <c r="H151" s="48">
        <f>+data!M701</f>
        <v>429755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155230</v>
      </c>
      <c r="D152" s="14">
        <f>data!AF73</f>
        <v>0</v>
      </c>
      <c r="E152" s="14">
        <f>data!AG73</f>
        <v>97575</v>
      </c>
      <c r="F152" s="14">
        <f>data!AH73</f>
        <v>0</v>
      </c>
      <c r="G152" s="14">
        <f>data!AI73</f>
        <v>0</v>
      </c>
      <c r="H152" s="14">
        <f>data!AJ73</f>
        <v>109102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14703</v>
      </c>
      <c r="D153" s="14">
        <f>data!AF74</f>
        <v>0</v>
      </c>
      <c r="E153" s="14">
        <f>data!AG74</f>
        <v>5066247</v>
      </c>
      <c r="F153" s="14">
        <f>data!AH74</f>
        <v>0</v>
      </c>
      <c r="G153" s="14">
        <f>data!AI74</f>
        <v>0</v>
      </c>
      <c r="H153" s="14">
        <f>data!AJ74</f>
        <v>893167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169933</v>
      </c>
      <c r="D154" s="14">
        <f>data!AF75</f>
        <v>0</v>
      </c>
      <c r="E154" s="14">
        <f>data!AG75</f>
        <v>5163822</v>
      </c>
      <c r="F154" s="14">
        <f>data!AH75</f>
        <v>0</v>
      </c>
      <c r="G154" s="14">
        <f>data!AI75</f>
        <v>0</v>
      </c>
      <c r="H154" s="14">
        <f>data!AJ75</f>
        <v>1002269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1024</v>
      </c>
      <c r="D156" s="14">
        <f>data!AF76</f>
        <v>0</v>
      </c>
      <c r="E156" s="14">
        <f>data!AG76</f>
        <v>5943</v>
      </c>
      <c r="F156" s="14">
        <f>data!AH76</f>
        <v>0</v>
      </c>
      <c r="G156" s="14">
        <f>data!AI76</f>
        <v>0</v>
      </c>
      <c r="H156" s="14">
        <f>data!AJ76</f>
        <v>5941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52</v>
      </c>
      <c r="D158" s="14">
        <f>data!AF78</f>
        <v>0</v>
      </c>
      <c r="E158" s="14">
        <f>data!AG78</f>
        <v>1038</v>
      </c>
      <c r="F158" s="14">
        <f>data!AH78</f>
        <v>0</v>
      </c>
      <c r="G158" s="14">
        <f>data!AI78</f>
        <v>0</v>
      </c>
      <c r="H158" s="14">
        <f>data!AJ78</f>
        <v>730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21586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4.8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Three Rivers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3620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1.74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124378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23947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43032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6108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272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8185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5640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3208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214770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137382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5907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443655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449562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825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430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193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1585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1.74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Three Rivers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5496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2.77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105379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20289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46405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1305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26312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1436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201126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2652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Three Rivers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57603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0.77</v>
      </c>
      <c r="E234" s="26">
        <f>data!BB60</f>
        <v>0</v>
      </c>
      <c r="F234" s="26">
        <f>data!BC60</f>
        <v>0</v>
      </c>
      <c r="G234" s="26">
        <f>data!BD60</f>
        <v>1</v>
      </c>
      <c r="H234" s="26">
        <f>data!BE60</f>
        <v>3.11</v>
      </c>
      <c r="I234" s="26">
        <f>data!BF60</f>
        <v>3.38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26029</v>
      </c>
      <c r="E235" s="14">
        <f>data!BB61</f>
        <v>0</v>
      </c>
      <c r="F235" s="14">
        <f>data!BC61</f>
        <v>0</v>
      </c>
      <c r="G235" s="14">
        <f>data!BD61</f>
        <v>51474</v>
      </c>
      <c r="H235" s="14">
        <f>data!BE61</f>
        <v>177410</v>
      </c>
      <c r="I235" s="14">
        <f>data!BF61</f>
        <v>128342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5012</v>
      </c>
      <c r="E236" s="14">
        <f>data!BB62</f>
        <v>0</v>
      </c>
      <c r="F236" s="14">
        <f>data!BC62</f>
        <v>0</v>
      </c>
      <c r="G236" s="14">
        <f>data!BD62</f>
        <v>9911</v>
      </c>
      <c r="H236" s="14">
        <f>data!BE62</f>
        <v>34158</v>
      </c>
      <c r="I236" s="14">
        <f>data!BF62</f>
        <v>24711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3205</v>
      </c>
      <c r="E238" s="14">
        <f>data!BB64</f>
        <v>0</v>
      </c>
      <c r="F238" s="14">
        <f>data!BC64</f>
        <v>0</v>
      </c>
      <c r="G238" s="14">
        <f>data!BD64</f>
        <v>44218</v>
      </c>
      <c r="H238" s="14">
        <f>data!BE64</f>
        <v>11308</v>
      </c>
      <c r="I238" s="14">
        <f>data!BF64</f>
        <v>16899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9740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166749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17136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15746</v>
      </c>
      <c r="E241" s="14">
        <f>data!BB67</f>
        <v>0</v>
      </c>
      <c r="F241" s="14">
        <f>data!BC67</f>
        <v>0</v>
      </c>
      <c r="G241" s="14">
        <f>data!BD67</f>
        <v>1111</v>
      </c>
      <c r="H241" s="14">
        <f>data!BE67</f>
        <v>69184</v>
      </c>
      <c r="I241" s="14">
        <f>data!BF67</f>
        <v>4048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2956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531</v>
      </c>
      <c r="E243" s="14">
        <f>data!BB69</f>
        <v>0</v>
      </c>
      <c r="F243" s="14">
        <f>data!BC69</f>
        <v>0</v>
      </c>
      <c r="G243" s="14">
        <f>data!BD69</f>
        <v>34248</v>
      </c>
      <c r="H243" s="14">
        <f>data!BE69</f>
        <v>54613</v>
      </c>
      <c r="I243" s="14">
        <f>data!BF69</f>
        <v>89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60263</v>
      </c>
      <c r="E245" s="14">
        <f>data!BB71</f>
        <v>0</v>
      </c>
      <c r="F245" s="14">
        <f>data!BC71</f>
        <v>0</v>
      </c>
      <c r="G245" s="14">
        <f>data!BD71</f>
        <v>140962</v>
      </c>
      <c r="H245" s="14">
        <f>data!BE71</f>
        <v>533514</v>
      </c>
      <c r="I245" s="14">
        <f>data!BF71</f>
        <v>174089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1587</v>
      </c>
      <c r="E252" s="85">
        <f>data!BB76</f>
        <v>0</v>
      </c>
      <c r="F252" s="85">
        <f>data!BC76</f>
        <v>0</v>
      </c>
      <c r="G252" s="85">
        <f>data!BD76</f>
        <v>112</v>
      </c>
      <c r="H252" s="85">
        <f>data!BE76</f>
        <v>6973</v>
      </c>
      <c r="I252" s="85">
        <f>data!BF76</f>
        <v>408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1450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Three Rivers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3.94</v>
      </c>
      <c r="E266" s="26">
        <f>data!BI60</f>
        <v>0</v>
      </c>
      <c r="F266" s="26">
        <f>data!BJ60</f>
        <v>3</v>
      </c>
      <c r="G266" s="26">
        <f>data!BK60</f>
        <v>4.8699999999999992</v>
      </c>
      <c r="H266" s="26">
        <f>data!BL60</f>
        <v>2.64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278525</v>
      </c>
      <c r="E267" s="14">
        <f>data!BI61</f>
        <v>0</v>
      </c>
      <c r="F267" s="14">
        <f>data!BJ61</f>
        <v>294044</v>
      </c>
      <c r="G267" s="14">
        <f>data!BK61</f>
        <v>222164</v>
      </c>
      <c r="H267" s="14">
        <f>data!BL61</f>
        <v>99569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53627</v>
      </c>
      <c r="E268" s="14">
        <f>data!BI62</f>
        <v>0</v>
      </c>
      <c r="F268" s="14">
        <f>data!BJ62</f>
        <v>56615</v>
      </c>
      <c r="G268" s="14">
        <f>data!BK62</f>
        <v>42775</v>
      </c>
      <c r="H268" s="14">
        <f>data!BL62</f>
        <v>19171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20133</v>
      </c>
      <c r="E270" s="14">
        <f>data!BI64</f>
        <v>0</v>
      </c>
      <c r="F270" s="14">
        <f>data!BJ64</f>
        <v>3078</v>
      </c>
      <c r="G270" s="14">
        <f>data!BK64</f>
        <v>4206</v>
      </c>
      <c r="H270" s="14">
        <f>data!BL64</f>
        <v>2338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13625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154576</v>
      </c>
      <c r="E272" s="14">
        <f>data!BI66</f>
        <v>0</v>
      </c>
      <c r="F272" s="14">
        <f>data!BJ66</f>
        <v>110127</v>
      </c>
      <c r="G272" s="14">
        <f>data!BK66</f>
        <v>172425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7183</v>
      </c>
      <c r="E273" s="14">
        <f>data!BI67</f>
        <v>0</v>
      </c>
      <c r="F273" s="14">
        <f>data!BJ67</f>
        <v>3671</v>
      </c>
      <c r="G273" s="14">
        <f>data!BK67</f>
        <v>8463</v>
      </c>
      <c r="H273" s="14">
        <f>data!BL67</f>
        <v>5397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1212</v>
      </c>
      <c r="E274" s="14">
        <f>data!BI68</f>
        <v>0</v>
      </c>
      <c r="F274" s="14">
        <f>data!BJ68</f>
        <v>0</v>
      </c>
      <c r="G274" s="14">
        <f>data!BK68</f>
        <v>2805</v>
      </c>
      <c r="H274" s="14">
        <f>data!BL68</f>
        <v>2538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197630</v>
      </c>
      <c r="E275" s="14">
        <f>data!BI69</f>
        <v>0</v>
      </c>
      <c r="F275" s="14">
        <f>data!BJ69</f>
        <v>18857</v>
      </c>
      <c r="G275" s="14">
        <f>data!BK69</f>
        <v>2424</v>
      </c>
      <c r="H275" s="14">
        <f>data!BL69</f>
        <v>1889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726511</v>
      </c>
      <c r="E277" s="14">
        <f>data!BI71</f>
        <v>0</v>
      </c>
      <c r="F277" s="14">
        <f>data!BJ71</f>
        <v>486392</v>
      </c>
      <c r="G277" s="14">
        <f>data!BK71</f>
        <v>455262</v>
      </c>
      <c r="H277" s="14">
        <f>data!BL71</f>
        <v>130902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724</v>
      </c>
      <c r="E284" s="85">
        <f>data!BI76</f>
        <v>0</v>
      </c>
      <c r="F284" s="85">
        <f>data!BJ76</f>
        <v>370</v>
      </c>
      <c r="G284" s="85">
        <f>data!BK76</f>
        <v>853</v>
      </c>
      <c r="H284" s="85">
        <f>data!BL76</f>
        <v>544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</v>
      </c>
      <c r="E286" s="85">
        <f>data!BI78</f>
        <v>0</v>
      </c>
      <c r="F286" s="213" t="str">
        <f>IF(data!BJ78&gt;0,data!BJ78,"")</f>
        <v>x</v>
      </c>
      <c r="G286" s="85">
        <f>data!BK78</f>
        <v>104</v>
      </c>
      <c r="H286" s="85">
        <f>data!BL78</f>
        <v>122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Three Rivers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3.56</v>
      </c>
      <c r="D298" s="26">
        <f>data!BO60</f>
        <v>0.33</v>
      </c>
      <c r="E298" s="26">
        <f>data!BP60</f>
        <v>0.65</v>
      </c>
      <c r="F298" s="26">
        <f>data!BQ60</f>
        <v>0</v>
      </c>
      <c r="G298" s="26">
        <f>data!BR60</f>
        <v>1.96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331761</v>
      </c>
      <c r="D299" s="14">
        <f>data!BO61</f>
        <v>18613</v>
      </c>
      <c r="E299" s="14">
        <f>data!BP61</f>
        <v>53733</v>
      </c>
      <c r="F299" s="14">
        <f>data!BQ61</f>
        <v>0</v>
      </c>
      <c r="G299" s="14">
        <f>data!BR61</f>
        <v>153533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63877</v>
      </c>
      <c r="D300" s="14">
        <f>data!BO62</f>
        <v>3584</v>
      </c>
      <c r="E300" s="14">
        <f>data!BP62</f>
        <v>10346</v>
      </c>
      <c r="F300" s="14">
        <f>data!BQ62</f>
        <v>0</v>
      </c>
      <c r="G300" s="14">
        <f>data!BR62</f>
        <v>29561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4677</v>
      </c>
      <c r="D302" s="14">
        <f>data!BO64</f>
        <v>2147</v>
      </c>
      <c r="E302" s="14">
        <f>data!BP64</f>
        <v>581</v>
      </c>
      <c r="F302" s="14">
        <f>data!BQ64</f>
        <v>0</v>
      </c>
      <c r="G302" s="14">
        <f>data!BR64</f>
        <v>843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20824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53807</v>
      </c>
      <c r="D304" s="14">
        <f>data!BO66</f>
        <v>2140</v>
      </c>
      <c r="E304" s="14">
        <f>data!BP66</f>
        <v>849</v>
      </c>
      <c r="F304" s="14">
        <f>data!BQ66</f>
        <v>0</v>
      </c>
      <c r="G304" s="14">
        <f>data!BR66</f>
        <v>31741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59411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18276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12560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98431</v>
      </c>
      <c r="D307" s="14">
        <f>data!BO69</f>
        <v>291</v>
      </c>
      <c r="E307" s="14">
        <f>data!BP69</f>
        <v>42939</v>
      </c>
      <c r="F307" s="14">
        <f>data!BQ69</f>
        <v>0</v>
      </c>
      <c r="G307" s="14">
        <f>data!BR69</f>
        <v>2960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645348</v>
      </c>
      <c r="D309" s="14">
        <f>data!BO71</f>
        <v>26775</v>
      </c>
      <c r="E309" s="14">
        <f>data!BP71</f>
        <v>108448</v>
      </c>
      <c r="F309" s="14">
        <f>data!BQ71</f>
        <v>0</v>
      </c>
      <c r="G309" s="14">
        <f>data!BR71</f>
        <v>236914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5988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1842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Three Rivers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3.42</v>
      </c>
      <c r="E330" s="26">
        <f>data!BW60</f>
        <v>0</v>
      </c>
      <c r="F330" s="26">
        <f>data!BX60</f>
        <v>1.69</v>
      </c>
      <c r="G330" s="26">
        <f>data!BY60</f>
        <v>3.02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196043</v>
      </c>
      <c r="E331" s="86">
        <f>data!BW61</f>
        <v>0</v>
      </c>
      <c r="F331" s="86">
        <f>data!BX61</f>
        <v>131380</v>
      </c>
      <c r="G331" s="86">
        <f>data!BY61</f>
        <v>243442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37746</v>
      </c>
      <c r="E332" s="86">
        <f>data!BW62</f>
        <v>0</v>
      </c>
      <c r="F332" s="86">
        <f>data!BX62</f>
        <v>25296</v>
      </c>
      <c r="G332" s="86">
        <f>data!BY62</f>
        <v>46872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1047</v>
      </c>
      <c r="E334" s="86">
        <f>data!BW64</f>
        <v>0</v>
      </c>
      <c r="F334" s="86">
        <f>data!BX64</f>
        <v>519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5666</v>
      </c>
      <c r="E336" s="86">
        <f>data!BW66</f>
        <v>0</v>
      </c>
      <c r="F336" s="86">
        <f>data!BX66</f>
        <v>20576</v>
      </c>
      <c r="G336" s="86">
        <f>data!BY66</f>
        <v>13148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18881</v>
      </c>
      <c r="E337" s="86">
        <f>data!BW67</f>
        <v>0</v>
      </c>
      <c r="F337" s="86">
        <f>data!BX67</f>
        <v>0</v>
      </c>
      <c r="G337" s="86">
        <f>data!BY67</f>
        <v>5576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2205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18286</v>
      </c>
      <c r="E339" s="86">
        <f>data!BW69</f>
        <v>0</v>
      </c>
      <c r="F339" s="86">
        <f>data!BX69</f>
        <v>16473</v>
      </c>
      <c r="G339" s="86">
        <f>data!BY69</f>
        <v>961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279874</v>
      </c>
      <c r="E341" s="14">
        <f>data!BW71</f>
        <v>0</v>
      </c>
      <c r="F341" s="14">
        <f>data!BX71</f>
        <v>194244</v>
      </c>
      <c r="G341" s="14">
        <f>data!BY71</f>
        <v>309999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1903</v>
      </c>
      <c r="E348" s="85">
        <f>data!BW76</f>
        <v>0</v>
      </c>
      <c r="F348" s="85">
        <f>data!BX76</f>
        <v>0</v>
      </c>
      <c r="G348" s="85">
        <f>data!BY76</f>
        <v>562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45</v>
      </c>
      <c r="G350" s="85">
        <f>data!BY78</f>
        <v>27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Three Rivers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86.02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6474611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1246609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3253631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1305142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217132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941852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571516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189113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278450</v>
      </c>
      <c r="F371" s="219"/>
      <c r="G371" s="219"/>
      <c r="H371" s="219"/>
      <c r="I371" s="86">
        <f>data!CE69</f>
        <v>1045076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219428</v>
      </c>
      <c r="F372" s="220"/>
      <c r="G372" s="220"/>
      <c r="H372" s="220"/>
      <c r="I372" s="14">
        <f>-data!CE70</f>
        <v>-219428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59022</v>
      </c>
      <c r="F373" s="219"/>
      <c r="G373" s="219"/>
      <c r="H373" s="219"/>
      <c r="I373" s="14">
        <f>data!CE71</f>
        <v>15025254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-1696149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6402194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17079094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23481288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57603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5496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5509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44092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26.22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'Prior Year'!Edit</vt:lpstr>
      <vt:lpstr>Edit</vt:lpstr>
      <vt:lpstr>'Prior Year'!Funds</vt:lpstr>
      <vt:lpstr>'Prior Year'!Hospital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2020-09-02T22:15:00Z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/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