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604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D69" i="1" l="1"/>
  <c r="CD70" i="1"/>
  <c r="AV74" i="1"/>
  <c r="AV73" i="1"/>
  <c r="CC68" i="1"/>
  <c r="CC66" i="1"/>
  <c r="CC65" i="1"/>
  <c r="CC64" i="1"/>
  <c r="CC61" i="1"/>
  <c r="BN70" i="1" l="1"/>
  <c r="AG66" i="1"/>
  <c r="AG64" i="1"/>
  <c r="F493" i="1" l="1"/>
  <c r="D493" i="1"/>
  <c r="B493" i="1"/>
  <c r="CD72" i="10" l="1"/>
  <c r="B575" i="1" s="1"/>
  <c r="CE61" i="10"/>
  <c r="BY48" i="10" s="1"/>
  <c r="BY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O814" i="10" s="1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T814" i="10" s="1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H814" i="10" s="1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K814" i="10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C472" i="10" s="1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D462" i="10" s="1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 s="1"/>
  <c r="E143" i="10"/>
  <c r="D46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/>
  <c r="C574" i="10"/>
  <c r="CE71" i="10"/>
  <c r="C457" i="10" s="1"/>
  <c r="CE69" i="10"/>
  <c r="CE68" i="10"/>
  <c r="K815" i="10" s="1"/>
  <c r="CE66" i="10"/>
  <c r="I815" i="10" s="1"/>
  <c r="CE64" i="10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M815" i="10"/>
  <c r="G815" i="10"/>
  <c r="F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29" i="10"/>
  <c r="C462" i="10"/>
  <c r="B464" i="10"/>
  <c r="L611" i="10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T48" i="1" s="1"/>
  <c r="BT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F9" i="6" s="1"/>
  <c r="E198" i="1"/>
  <c r="E199" i="1"/>
  <c r="F11" i="6" s="1"/>
  <c r="E200" i="1"/>
  <c r="C473" i="1" s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D463" i="1" s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C469" i="1"/>
  <c r="F8" i="6"/>
  <c r="G122" i="9"/>
  <c r="D366" i="9"/>
  <c r="CE64" i="1"/>
  <c r="F612" i="1" s="1"/>
  <c r="D368" i="9"/>
  <c r="C276" i="9"/>
  <c r="CE70" i="1"/>
  <c r="C458" i="1" s="1"/>
  <c r="CE76" i="1"/>
  <c r="D612" i="1" s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C575" i="1" s="1"/>
  <c r="C615" i="1"/>
  <c r="E372" i="9"/>
  <c r="B441" i="1"/>
  <c r="B10" i="4"/>
  <c r="F10" i="4"/>
  <c r="G10" i="4" l="1"/>
  <c r="I362" i="9"/>
  <c r="F12" i="6"/>
  <c r="C470" i="1"/>
  <c r="B476" i="1"/>
  <c r="I381" i="9"/>
  <c r="I612" i="1"/>
  <c r="I380" i="9"/>
  <c r="CF76" i="1"/>
  <c r="AT52" i="1" s="1"/>
  <c r="AT67" i="1" s="1"/>
  <c r="B440" i="10"/>
  <c r="D329" i="10"/>
  <c r="D276" i="10"/>
  <c r="D291" i="10" s="1"/>
  <c r="D340" i="10" s="1"/>
  <c r="C480" i="10" s="1"/>
  <c r="E218" i="10"/>
  <c r="C477" i="10" s="1"/>
  <c r="D464" i="10"/>
  <c r="I611" i="10"/>
  <c r="Q815" i="10"/>
  <c r="P814" i="10"/>
  <c r="R814" i="10"/>
  <c r="G611" i="10"/>
  <c r="S814" i="10"/>
  <c r="J611" i="10"/>
  <c r="Q814" i="10"/>
  <c r="CE76" i="10"/>
  <c r="M814" i="10"/>
  <c r="L814" i="10"/>
  <c r="C433" i="10"/>
  <c r="C431" i="10"/>
  <c r="G814" i="10"/>
  <c r="I814" i="10"/>
  <c r="D815" i="10"/>
  <c r="S48" i="10"/>
  <c r="S62" i="10" s="1"/>
  <c r="E749" i="10" s="1"/>
  <c r="F48" i="10"/>
  <c r="F62" i="10" s="1"/>
  <c r="E736" i="10" s="1"/>
  <c r="G48" i="10"/>
  <c r="G62" i="10" s="1"/>
  <c r="T48" i="10"/>
  <c r="T62" i="10" s="1"/>
  <c r="C426" i="10"/>
  <c r="C48" i="10"/>
  <c r="C62" i="10" s="1"/>
  <c r="E733" i="10" s="1"/>
  <c r="L48" i="10"/>
  <c r="L62" i="10" s="1"/>
  <c r="AO48" i="10"/>
  <c r="AO62" i="10" s="1"/>
  <c r="J48" i="10"/>
  <c r="J62" i="10" s="1"/>
  <c r="AM48" i="10"/>
  <c r="AM62" i="10" s="1"/>
  <c r="E48" i="10"/>
  <c r="E62" i="10" s="1"/>
  <c r="I48" i="10"/>
  <c r="I62" i="10" s="1"/>
  <c r="P48" i="10"/>
  <c r="P62" i="10" s="1"/>
  <c r="E746" i="10" s="1"/>
  <c r="AA48" i="10"/>
  <c r="AA62" i="10" s="1"/>
  <c r="BC48" i="10"/>
  <c r="BC62" i="10" s="1"/>
  <c r="D48" i="10"/>
  <c r="D62" i="10" s="1"/>
  <c r="H48" i="10"/>
  <c r="H62" i="10" s="1"/>
  <c r="M48" i="10"/>
  <c r="M62" i="10" s="1"/>
  <c r="E743" i="10" s="1"/>
  <c r="X48" i="10"/>
  <c r="X62" i="10" s="1"/>
  <c r="K48" i="10"/>
  <c r="K62" i="10" s="1"/>
  <c r="O48" i="10"/>
  <c r="O62" i="10" s="1"/>
  <c r="E745" i="10" s="1"/>
  <c r="R48" i="10"/>
  <c r="R62" i="10" s="1"/>
  <c r="W48" i="10"/>
  <c r="W62" i="10" s="1"/>
  <c r="AG48" i="10"/>
  <c r="AG62" i="10" s="1"/>
  <c r="AW48" i="10"/>
  <c r="AW62" i="10" s="1"/>
  <c r="BQ48" i="10"/>
  <c r="BQ62" i="10" s="1"/>
  <c r="H611" i="10"/>
  <c r="N48" i="10"/>
  <c r="N62" i="10" s="1"/>
  <c r="Q48" i="10"/>
  <c r="Q62" i="10" s="1"/>
  <c r="E747" i="10" s="1"/>
  <c r="U48" i="10"/>
  <c r="U62" i="10" s="1"/>
  <c r="E751" i="10" s="1"/>
  <c r="AC48" i="10"/>
  <c r="AC62" i="10" s="1"/>
  <c r="E759" i="10" s="1"/>
  <c r="AU48" i="10"/>
  <c r="AU62" i="10" s="1"/>
  <c r="E777" i="10" s="1"/>
  <c r="BO48" i="10"/>
  <c r="BO62" i="10" s="1"/>
  <c r="E797" i="10" s="1"/>
  <c r="E757" i="10"/>
  <c r="V48" i="10"/>
  <c r="V62" i="10" s="1"/>
  <c r="Y48" i="10"/>
  <c r="Y62" i="10" s="1"/>
  <c r="AE48" i="10"/>
  <c r="AE62" i="10" s="1"/>
  <c r="AK48" i="10"/>
  <c r="AK62" i="10" s="1"/>
  <c r="AS48" i="10"/>
  <c r="AS62" i="10" s="1"/>
  <c r="BA48" i="10"/>
  <c r="BA62" i="10" s="1"/>
  <c r="BK48" i="10"/>
  <c r="BK62" i="10" s="1"/>
  <c r="BW48" i="10"/>
  <c r="BW62" i="10" s="1"/>
  <c r="AI48" i="10"/>
  <c r="AI62" i="10" s="1"/>
  <c r="AQ48" i="10"/>
  <c r="AQ62" i="10" s="1"/>
  <c r="E773" i="10" s="1"/>
  <c r="AY48" i="10"/>
  <c r="AY62" i="10" s="1"/>
  <c r="BI48" i="10"/>
  <c r="BI62" i="10" s="1"/>
  <c r="E791" i="10" s="1"/>
  <c r="BU48" i="10"/>
  <c r="BU62" i="10" s="1"/>
  <c r="BG48" i="10"/>
  <c r="BG62" i="10" s="1"/>
  <c r="BS48" i="10"/>
  <c r="BS62" i="10" s="1"/>
  <c r="CA48" i="10"/>
  <c r="CA62" i="10" s="1"/>
  <c r="BE48" i="10"/>
  <c r="BE62" i="10" s="1"/>
  <c r="BM48" i="10"/>
  <c r="BM62" i="10" s="1"/>
  <c r="E734" i="10"/>
  <c r="BI729" i="10"/>
  <c r="E787" i="10"/>
  <c r="C814" i="10"/>
  <c r="D814" i="10"/>
  <c r="D330" i="1"/>
  <c r="C86" i="8" s="1"/>
  <c r="C33" i="8"/>
  <c r="D13" i="7"/>
  <c r="D5" i="7"/>
  <c r="D32" i="6"/>
  <c r="C472" i="1"/>
  <c r="C475" i="1"/>
  <c r="C34" i="5"/>
  <c r="C27" i="5"/>
  <c r="C14" i="5"/>
  <c r="G28" i="4"/>
  <c r="E19" i="4"/>
  <c r="G19" i="4"/>
  <c r="E10" i="4"/>
  <c r="C10" i="4"/>
  <c r="E373" i="9"/>
  <c r="E218" i="9"/>
  <c r="I377" i="9"/>
  <c r="C218" i="9"/>
  <c r="I90" i="9"/>
  <c r="I372" i="9"/>
  <c r="C440" i="1"/>
  <c r="C434" i="1"/>
  <c r="C432" i="1"/>
  <c r="AC48" i="1"/>
  <c r="AC62" i="1" s="1"/>
  <c r="H108" i="9" s="1"/>
  <c r="C429" i="1"/>
  <c r="C430" i="1"/>
  <c r="I366" i="9"/>
  <c r="N48" i="1"/>
  <c r="N62" i="1" s="1"/>
  <c r="G44" i="9" s="1"/>
  <c r="I300" i="9"/>
  <c r="BK48" i="1"/>
  <c r="BK62" i="1" s="1"/>
  <c r="I363" i="9"/>
  <c r="T48" i="1"/>
  <c r="T62" i="1" s="1"/>
  <c r="H48" i="1"/>
  <c r="H62" i="1" s="1"/>
  <c r="AU48" i="1"/>
  <c r="AU62" i="1" s="1"/>
  <c r="AE48" i="1"/>
  <c r="AE62" i="1" s="1"/>
  <c r="AK48" i="1"/>
  <c r="AK62" i="1" s="1"/>
  <c r="E48" i="1"/>
  <c r="E62" i="1" s="1"/>
  <c r="BM48" i="1"/>
  <c r="BM62" i="1" s="1"/>
  <c r="I48" i="1"/>
  <c r="I62" i="1" s="1"/>
  <c r="BW48" i="1"/>
  <c r="BW62" i="1" s="1"/>
  <c r="BG48" i="1"/>
  <c r="BG62" i="1" s="1"/>
  <c r="AI48" i="1"/>
  <c r="AI62" i="1" s="1"/>
  <c r="BX48" i="1"/>
  <c r="BX62" i="1" s="1"/>
  <c r="BN48" i="1"/>
  <c r="BN62" i="1" s="1"/>
  <c r="BH48" i="1"/>
  <c r="BH62" i="1" s="1"/>
  <c r="AX48" i="1"/>
  <c r="AX62" i="1" s="1"/>
  <c r="AR48" i="1"/>
  <c r="AR62" i="1" s="1"/>
  <c r="AH48" i="1"/>
  <c r="AH62" i="1" s="1"/>
  <c r="Z48" i="1"/>
  <c r="Z62" i="1" s="1"/>
  <c r="F48" i="1"/>
  <c r="F62" i="1" s="1"/>
  <c r="F12" i="9" s="1"/>
  <c r="AB48" i="1"/>
  <c r="AB62" i="1" s="1"/>
  <c r="P48" i="1"/>
  <c r="P62" i="1" s="1"/>
  <c r="BZ48" i="1"/>
  <c r="BZ62" i="1" s="1"/>
  <c r="AM48" i="1"/>
  <c r="AM62" i="1" s="1"/>
  <c r="BU48" i="1"/>
  <c r="BU62" i="1" s="1"/>
  <c r="AG48" i="1"/>
  <c r="AG62" i="1" s="1"/>
  <c r="AY48" i="1"/>
  <c r="AY62" i="1" s="1"/>
  <c r="AA48" i="1"/>
  <c r="AA62" i="1" s="1"/>
  <c r="F108" i="9" s="1"/>
  <c r="CB48" i="1"/>
  <c r="CB62" i="1" s="1"/>
  <c r="C364" i="9" s="1"/>
  <c r="BY48" i="1"/>
  <c r="BY62" i="1" s="1"/>
  <c r="G332" i="9" s="1"/>
  <c r="BR48" i="1"/>
  <c r="BR62" i="1" s="1"/>
  <c r="BD48" i="1"/>
  <c r="BD62" i="1" s="1"/>
  <c r="AV48" i="1"/>
  <c r="AV62" i="1" s="1"/>
  <c r="AP48" i="1"/>
  <c r="AP62" i="1" s="1"/>
  <c r="J48" i="1"/>
  <c r="J62" i="1" s="1"/>
  <c r="W48" i="1"/>
  <c r="W62" i="1" s="1"/>
  <c r="L48" i="1"/>
  <c r="L62" i="1" s="1"/>
  <c r="G48" i="1"/>
  <c r="G62" i="1" s="1"/>
  <c r="G12" i="9" s="1"/>
  <c r="BS48" i="1"/>
  <c r="BS62" i="1" s="1"/>
  <c r="BC48" i="1"/>
  <c r="BC62" i="1" s="1"/>
  <c r="BI48" i="1"/>
  <c r="BI62" i="1" s="1"/>
  <c r="BQ48" i="1"/>
  <c r="BQ62" i="1" s="1"/>
  <c r="U48" i="1"/>
  <c r="U62" i="1" s="1"/>
  <c r="AW48" i="1"/>
  <c r="AW62" i="1" s="1"/>
  <c r="G204" i="9" s="1"/>
  <c r="S48" i="1"/>
  <c r="S62" i="1" s="1"/>
  <c r="BP48" i="1"/>
  <c r="BP62" i="1" s="1"/>
  <c r="BJ48" i="1"/>
  <c r="BJ62" i="1" s="1"/>
  <c r="BB48" i="1"/>
  <c r="BB62" i="1" s="1"/>
  <c r="AN48" i="1"/>
  <c r="AN62" i="1" s="1"/>
  <c r="AF48" i="1"/>
  <c r="AF62" i="1" s="1"/>
  <c r="V48" i="1"/>
  <c r="V62" i="1" s="1"/>
  <c r="X48" i="1"/>
  <c r="X62" i="1" s="1"/>
  <c r="D48" i="1"/>
  <c r="D62" i="1" s="1"/>
  <c r="D12" i="9" s="1"/>
  <c r="M48" i="1"/>
  <c r="M62" i="1" s="1"/>
  <c r="F44" i="9" s="1"/>
  <c r="O48" i="1"/>
  <c r="O62" i="1" s="1"/>
  <c r="BA48" i="1"/>
  <c r="BA62" i="1" s="1"/>
  <c r="AO48" i="1"/>
  <c r="AO62" i="1" s="1"/>
  <c r="Y48" i="1"/>
  <c r="Y62" i="1" s="1"/>
  <c r="BO48" i="1"/>
  <c r="BO62" i="1" s="1"/>
  <c r="AQ48" i="1"/>
  <c r="AQ62" i="1" s="1"/>
  <c r="K48" i="1"/>
  <c r="K62" i="1" s="1"/>
  <c r="CA48" i="1"/>
  <c r="CA62" i="1" s="1"/>
  <c r="BV48" i="1"/>
  <c r="BV62" i="1" s="1"/>
  <c r="AZ48" i="1"/>
  <c r="AZ62" i="1" s="1"/>
  <c r="AT48" i="1"/>
  <c r="AT62" i="1" s="1"/>
  <c r="AL48" i="1"/>
  <c r="AL62" i="1" s="1"/>
  <c r="R48" i="1"/>
  <c r="R62" i="1" s="1"/>
  <c r="C48" i="1"/>
  <c r="BE48" i="1"/>
  <c r="BE62" i="1" s="1"/>
  <c r="C427" i="1"/>
  <c r="AD48" i="1"/>
  <c r="AD62" i="1" s="1"/>
  <c r="BF48" i="1"/>
  <c r="BF62" i="1" s="1"/>
  <c r="CC48" i="1"/>
  <c r="CC62" i="1" s="1"/>
  <c r="AS48" i="1"/>
  <c r="AS62" i="1" s="1"/>
  <c r="AJ48" i="1"/>
  <c r="AJ62" i="1" s="1"/>
  <c r="BL48" i="1"/>
  <c r="BL62" i="1" s="1"/>
  <c r="Q48" i="1"/>
  <c r="Q62" i="1" s="1"/>
  <c r="CF77" i="1"/>
  <c r="G612" i="1"/>
  <c r="B446" i="1"/>
  <c r="D242" i="1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K611" i="10"/>
  <c r="C464" i="10"/>
  <c r="N815" i="10"/>
  <c r="C420" i="1"/>
  <c r="B28" i="4"/>
  <c r="F186" i="9"/>
  <c r="E763" i="10"/>
  <c r="I376" i="9"/>
  <c r="C463" i="1"/>
  <c r="D58" i="9"/>
  <c r="G26" i="9"/>
  <c r="E217" i="1"/>
  <c r="I384" i="9"/>
  <c r="L612" i="1"/>
  <c r="F218" i="9"/>
  <c r="D90" i="9"/>
  <c r="E755" i="10"/>
  <c r="E807" i="10"/>
  <c r="D464" i="1"/>
  <c r="D465" i="1" s="1"/>
  <c r="H154" i="9"/>
  <c r="I367" i="9"/>
  <c r="D373" i="1"/>
  <c r="D434" i="1"/>
  <c r="D292" i="1"/>
  <c r="C58" i="9"/>
  <c r="C468" i="10"/>
  <c r="E205" i="10"/>
  <c r="C475" i="10" s="1"/>
  <c r="C440" i="10"/>
  <c r="L815" i="10"/>
  <c r="E739" i="10"/>
  <c r="E741" i="10"/>
  <c r="N814" i="10"/>
  <c r="D435" i="10"/>
  <c r="D437" i="10"/>
  <c r="E771" i="10"/>
  <c r="E737" i="10"/>
  <c r="E783" i="10"/>
  <c r="C428" i="10"/>
  <c r="C447" i="10"/>
  <c r="D366" i="10"/>
  <c r="D371" i="10" s="1"/>
  <c r="D390" i="10" s="1"/>
  <c r="D392" i="10" s="1"/>
  <c r="D395" i="10" s="1"/>
  <c r="E740" i="10"/>
  <c r="E744" i="10"/>
  <c r="D338" i="10"/>
  <c r="C481" i="10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I204" i="9" l="1"/>
  <c r="BF52" i="1"/>
  <c r="BF67" i="1" s="1"/>
  <c r="I241" i="9" s="1"/>
  <c r="BV52" i="1"/>
  <c r="BV67" i="1" s="1"/>
  <c r="BA52" i="1"/>
  <c r="BA67" i="1" s="1"/>
  <c r="BN52" i="1"/>
  <c r="BN67" i="1" s="1"/>
  <c r="BN71" i="1" s="1"/>
  <c r="C559" i="1" s="1"/>
  <c r="BQ52" i="1"/>
  <c r="BQ67" i="1" s="1"/>
  <c r="BQ71" i="1" s="1"/>
  <c r="BZ52" i="1"/>
  <c r="BZ67" i="1" s="1"/>
  <c r="H337" i="9" s="1"/>
  <c r="H52" i="1"/>
  <c r="H67" i="1" s="1"/>
  <c r="U52" i="1"/>
  <c r="U67" i="1" s="1"/>
  <c r="G81" i="9" s="1"/>
  <c r="T52" i="1"/>
  <c r="T67" i="1" s="1"/>
  <c r="T71" i="1" s="1"/>
  <c r="AX52" i="1"/>
  <c r="AX67" i="1" s="1"/>
  <c r="AX71" i="1" s="1"/>
  <c r="H213" i="9" s="1"/>
  <c r="AY52" i="1"/>
  <c r="AY67" i="1" s="1"/>
  <c r="AY71" i="1" s="1"/>
  <c r="C625" i="1" s="1"/>
  <c r="Y52" i="1"/>
  <c r="Y67" i="1" s="1"/>
  <c r="D113" i="9" s="1"/>
  <c r="BX52" i="1"/>
  <c r="BX67" i="1" s="1"/>
  <c r="F337" i="9" s="1"/>
  <c r="G52" i="1"/>
  <c r="G67" i="1" s="1"/>
  <c r="P52" i="1"/>
  <c r="P67" i="1" s="1"/>
  <c r="I49" i="9" s="1"/>
  <c r="R52" i="1"/>
  <c r="R67" i="1" s="1"/>
  <c r="D209" i="9"/>
  <c r="AV52" i="1"/>
  <c r="AV67" i="1" s="1"/>
  <c r="AV71" i="1" s="1"/>
  <c r="AB52" i="1"/>
  <c r="AB67" i="1" s="1"/>
  <c r="AB71" i="1" s="1"/>
  <c r="BL52" i="1"/>
  <c r="BL67" i="1" s="1"/>
  <c r="BL71" i="1" s="1"/>
  <c r="O52" i="1"/>
  <c r="O67" i="1" s="1"/>
  <c r="CA52" i="1"/>
  <c r="CA67" i="1" s="1"/>
  <c r="CA71" i="1" s="1"/>
  <c r="V52" i="1"/>
  <c r="V67" i="1" s="1"/>
  <c r="V71" i="1" s="1"/>
  <c r="BJ52" i="1"/>
  <c r="BJ67" i="1" s="1"/>
  <c r="BJ71" i="1" s="1"/>
  <c r="N52" i="1"/>
  <c r="N67" i="1" s="1"/>
  <c r="AE52" i="1"/>
  <c r="AE67" i="1" s="1"/>
  <c r="AE71" i="1" s="1"/>
  <c r="BI52" i="1"/>
  <c r="BI67" i="1" s="1"/>
  <c r="AR52" i="1"/>
  <c r="AR67" i="1" s="1"/>
  <c r="AJ52" i="1"/>
  <c r="AJ67" i="1" s="1"/>
  <c r="BG52" i="1"/>
  <c r="BG67" i="1" s="1"/>
  <c r="BG71" i="1" s="1"/>
  <c r="BW52" i="1"/>
  <c r="BW67" i="1" s="1"/>
  <c r="BW71" i="1" s="1"/>
  <c r="E341" i="9" s="1"/>
  <c r="AN52" i="1"/>
  <c r="AN67" i="1" s="1"/>
  <c r="AN71" i="1" s="1"/>
  <c r="J52" i="1"/>
  <c r="J67" i="1" s="1"/>
  <c r="J71" i="1" s="1"/>
  <c r="BP52" i="1"/>
  <c r="BP67" i="1" s="1"/>
  <c r="BP71" i="1" s="1"/>
  <c r="BK52" i="1"/>
  <c r="BK67" i="1" s="1"/>
  <c r="BK71" i="1" s="1"/>
  <c r="K52" i="1"/>
  <c r="K67" i="1" s="1"/>
  <c r="AS52" i="1"/>
  <c r="AS67" i="1" s="1"/>
  <c r="Q52" i="1"/>
  <c r="Q67" i="1" s="1"/>
  <c r="Q71" i="1" s="1"/>
  <c r="CC52" i="1"/>
  <c r="CC67" i="1" s="1"/>
  <c r="CC71" i="1" s="1"/>
  <c r="C620" i="1" s="1"/>
  <c r="AL52" i="1"/>
  <c r="AL67" i="1" s="1"/>
  <c r="AQ52" i="1"/>
  <c r="AQ67" i="1" s="1"/>
  <c r="AQ71" i="1" s="1"/>
  <c r="C708" i="1" s="1"/>
  <c r="AH52" i="1"/>
  <c r="AH67" i="1" s="1"/>
  <c r="AH71" i="1" s="1"/>
  <c r="C527" i="1" s="1"/>
  <c r="G527" i="1" s="1"/>
  <c r="BT52" i="1"/>
  <c r="BT67" i="1" s="1"/>
  <c r="BD52" i="1"/>
  <c r="BD67" i="1" s="1"/>
  <c r="F52" i="1"/>
  <c r="F67" i="1" s="1"/>
  <c r="CB52" i="1"/>
  <c r="CB67" i="1" s="1"/>
  <c r="M52" i="1"/>
  <c r="M67" i="1" s="1"/>
  <c r="AA52" i="1"/>
  <c r="AA67" i="1" s="1"/>
  <c r="F113" i="9" s="1"/>
  <c r="BR52" i="1"/>
  <c r="BR67" i="1" s="1"/>
  <c r="C52" i="1"/>
  <c r="C67" i="1" s="1"/>
  <c r="AC52" i="1"/>
  <c r="AC67" i="1" s="1"/>
  <c r="AU52" i="1"/>
  <c r="AU67" i="1" s="1"/>
  <c r="BS52" i="1"/>
  <c r="BS67" i="1" s="1"/>
  <c r="BH52" i="1"/>
  <c r="BH67" i="1" s="1"/>
  <c r="I52" i="1"/>
  <c r="I67" i="1" s="1"/>
  <c r="I71" i="1" s="1"/>
  <c r="Z52" i="1"/>
  <c r="Z67" i="1" s="1"/>
  <c r="AO52" i="1"/>
  <c r="AO67" i="1" s="1"/>
  <c r="AF52" i="1"/>
  <c r="AF67" i="1" s="1"/>
  <c r="AF71" i="1" s="1"/>
  <c r="AZ52" i="1"/>
  <c r="AZ67" i="1" s="1"/>
  <c r="S52" i="1"/>
  <c r="S67" i="1" s="1"/>
  <c r="S71" i="1" s="1"/>
  <c r="AM52" i="1"/>
  <c r="AM67" i="1" s="1"/>
  <c r="D177" i="9" s="1"/>
  <c r="BY52" i="1"/>
  <c r="BY67" i="1" s="1"/>
  <c r="BY71" i="1" s="1"/>
  <c r="G341" i="9" s="1"/>
  <c r="AW52" i="1"/>
  <c r="AW67" i="1" s="1"/>
  <c r="G209" i="9" s="1"/>
  <c r="AK52" i="1"/>
  <c r="AK67" i="1" s="1"/>
  <c r="I145" i="9" s="1"/>
  <c r="BE52" i="1"/>
  <c r="BE67" i="1" s="1"/>
  <c r="BO52" i="1"/>
  <c r="BO67" i="1" s="1"/>
  <c r="BO71" i="1" s="1"/>
  <c r="D309" i="9" s="1"/>
  <c r="W52" i="1"/>
  <c r="W67" i="1" s="1"/>
  <c r="W71" i="1" s="1"/>
  <c r="I85" i="9" s="1"/>
  <c r="AI52" i="1"/>
  <c r="AI67" i="1" s="1"/>
  <c r="BC52" i="1"/>
  <c r="BC67" i="1" s="1"/>
  <c r="E52" i="1"/>
  <c r="E67" i="1" s="1"/>
  <c r="E71" i="1" s="1"/>
  <c r="C498" i="1" s="1"/>
  <c r="G498" i="1" s="1"/>
  <c r="AG52" i="1"/>
  <c r="AG67" i="1" s="1"/>
  <c r="X52" i="1"/>
  <c r="X67" i="1" s="1"/>
  <c r="L52" i="1"/>
  <c r="L67" i="1" s="1"/>
  <c r="L71" i="1" s="1"/>
  <c r="AD52" i="1"/>
  <c r="AD67" i="1" s="1"/>
  <c r="D52" i="1"/>
  <c r="D67" i="1" s="1"/>
  <c r="D17" i="9" s="1"/>
  <c r="BM52" i="1"/>
  <c r="BM67" i="1" s="1"/>
  <c r="BM71" i="1" s="1"/>
  <c r="BB52" i="1"/>
  <c r="BB67" i="1" s="1"/>
  <c r="BB71" i="1" s="1"/>
  <c r="C632" i="1" s="1"/>
  <c r="AP52" i="1"/>
  <c r="AP67" i="1" s="1"/>
  <c r="BU52" i="1"/>
  <c r="BU67" i="1" s="1"/>
  <c r="AT71" i="1"/>
  <c r="C539" i="1" s="1"/>
  <c r="G539" i="1" s="1"/>
  <c r="AB52" i="10"/>
  <c r="AB67" i="10" s="1"/>
  <c r="J758" i="10" s="1"/>
  <c r="AR52" i="10"/>
  <c r="AR67" i="10" s="1"/>
  <c r="J774" i="10" s="1"/>
  <c r="BZ52" i="10"/>
  <c r="BZ67" i="10" s="1"/>
  <c r="J808" i="10" s="1"/>
  <c r="AP52" i="10"/>
  <c r="AP67" i="10" s="1"/>
  <c r="J772" i="10" s="1"/>
  <c r="I52" i="10"/>
  <c r="I67" i="10" s="1"/>
  <c r="J739" i="10" s="1"/>
  <c r="BV52" i="10"/>
  <c r="BV67" i="10" s="1"/>
  <c r="J804" i="10" s="1"/>
  <c r="J52" i="10"/>
  <c r="J67" i="10" s="1"/>
  <c r="J740" i="10" s="1"/>
  <c r="BX52" i="10"/>
  <c r="BX67" i="10" s="1"/>
  <c r="J806" i="10" s="1"/>
  <c r="AT52" i="10"/>
  <c r="AT67" i="10" s="1"/>
  <c r="J776" i="10" s="1"/>
  <c r="Y52" i="10"/>
  <c r="Y67" i="10" s="1"/>
  <c r="BH52" i="10"/>
  <c r="BH67" i="10" s="1"/>
  <c r="J790" i="10" s="1"/>
  <c r="Q52" i="10"/>
  <c r="Q67" i="10" s="1"/>
  <c r="J747" i="10" s="1"/>
  <c r="E753" i="10"/>
  <c r="E803" i="10"/>
  <c r="E775" i="10"/>
  <c r="E742" i="10"/>
  <c r="E735" i="10"/>
  <c r="E754" i="10"/>
  <c r="E738" i="10"/>
  <c r="E769" i="10"/>
  <c r="E779" i="10"/>
  <c r="E785" i="10"/>
  <c r="E805" i="10"/>
  <c r="E799" i="10"/>
  <c r="E767" i="10"/>
  <c r="E748" i="10"/>
  <c r="E752" i="10"/>
  <c r="E761" i="10"/>
  <c r="E765" i="10"/>
  <c r="E793" i="10"/>
  <c r="E781" i="10"/>
  <c r="E801" i="10"/>
  <c r="E795" i="10"/>
  <c r="E789" i="10"/>
  <c r="CE62" i="10"/>
  <c r="E815" i="10" s="1"/>
  <c r="CA72" i="10"/>
  <c r="E809" i="10"/>
  <c r="CE48" i="10"/>
  <c r="C300" i="9"/>
  <c r="F140" i="9"/>
  <c r="C172" i="9"/>
  <c r="G172" i="9"/>
  <c r="D108" i="9"/>
  <c r="E332" i="9"/>
  <c r="BF71" i="1"/>
  <c r="C629" i="1" s="1"/>
  <c r="C108" i="9"/>
  <c r="H44" i="9"/>
  <c r="G300" i="9"/>
  <c r="H204" i="9"/>
  <c r="I76" i="9"/>
  <c r="D332" i="9"/>
  <c r="H76" i="9"/>
  <c r="F268" i="9"/>
  <c r="G140" i="9"/>
  <c r="D364" i="9"/>
  <c r="E204" i="9"/>
  <c r="E12" i="9"/>
  <c r="E236" i="9"/>
  <c r="I108" i="9"/>
  <c r="H268" i="9"/>
  <c r="H236" i="9"/>
  <c r="D44" i="9"/>
  <c r="F172" i="9"/>
  <c r="E172" i="9"/>
  <c r="E76" i="9"/>
  <c r="E268" i="9"/>
  <c r="E44" i="9"/>
  <c r="F204" i="9"/>
  <c r="C332" i="9"/>
  <c r="G108" i="9"/>
  <c r="I172" i="9"/>
  <c r="F332" i="9"/>
  <c r="I12" i="9"/>
  <c r="C140" i="9"/>
  <c r="D204" i="9"/>
  <c r="H140" i="9"/>
  <c r="C62" i="1"/>
  <c r="CE48" i="1"/>
  <c r="C236" i="9"/>
  <c r="D236" i="9"/>
  <c r="F236" i="9"/>
  <c r="G236" i="9"/>
  <c r="D172" i="9"/>
  <c r="I268" i="9"/>
  <c r="G268" i="9"/>
  <c r="I236" i="9"/>
  <c r="C204" i="9"/>
  <c r="D76" i="9"/>
  <c r="D300" i="9"/>
  <c r="G76" i="9"/>
  <c r="H300" i="9"/>
  <c r="C44" i="9"/>
  <c r="H332" i="9"/>
  <c r="E108" i="9"/>
  <c r="BH71" i="1"/>
  <c r="D268" i="9"/>
  <c r="C268" i="9"/>
  <c r="H12" i="9"/>
  <c r="H172" i="9"/>
  <c r="C76" i="9"/>
  <c r="I332" i="9"/>
  <c r="D140" i="9"/>
  <c r="E300" i="9"/>
  <c r="F300" i="9"/>
  <c r="E140" i="9"/>
  <c r="I44" i="9"/>
  <c r="I140" i="9"/>
  <c r="F76" i="9"/>
  <c r="E758" i="10"/>
  <c r="E774" i="10"/>
  <c r="E798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J742" i="10" s="1"/>
  <c r="T52" i="10"/>
  <c r="T67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E766" i="10"/>
  <c r="E790" i="10"/>
  <c r="C126" i="8"/>
  <c r="D391" i="1"/>
  <c r="F32" i="6"/>
  <c r="C478" i="1"/>
  <c r="R52" i="10"/>
  <c r="R67" i="10" s="1"/>
  <c r="J748" i="10" s="1"/>
  <c r="AG52" i="10"/>
  <c r="AG67" i="10" s="1"/>
  <c r="BM52" i="10"/>
  <c r="BM67" i="10" s="1"/>
  <c r="J795" i="10" s="1"/>
  <c r="C102" i="8"/>
  <c r="C482" i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BI52" i="10"/>
  <c r="BI67" i="10" s="1"/>
  <c r="J791" i="10" s="1"/>
  <c r="BQ52" i="10"/>
  <c r="BQ67" i="10" s="1"/>
  <c r="J799" i="10" s="1"/>
  <c r="BY52" i="10"/>
  <c r="BY67" i="10" s="1"/>
  <c r="AZ72" i="10"/>
  <c r="B545" i="1" s="1"/>
  <c r="E782" i="10"/>
  <c r="E806" i="10"/>
  <c r="AO52" i="10"/>
  <c r="AO67" i="10" s="1"/>
  <c r="E762" i="10"/>
  <c r="E778" i="10"/>
  <c r="E794" i="10"/>
  <c r="E756" i="10"/>
  <c r="E764" i="10"/>
  <c r="E772" i="10"/>
  <c r="E780" i="10"/>
  <c r="E788" i="10"/>
  <c r="E796" i="10"/>
  <c r="E804" i="10"/>
  <c r="E811" i="10"/>
  <c r="C427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BC52" i="10"/>
  <c r="BC67" i="10" s="1"/>
  <c r="J785" i="10" s="1"/>
  <c r="BK52" i="10"/>
  <c r="BK67" i="10" s="1"/>
  <c r="J793" i="10" s="1"/>
  <c r="BS52" i="10"/>
  <c r="BS67" i="10" s="1"/>
  <c r="J801" i="10" s="1"/>
  <c r="H17" i="9" l="1"/>
  <c r="D241" i="9"/>
  <c r="BE71" i="1"/>
  <c r="C614" i="1" s="1"/>
  <c r="AW71" i="1"/>
  <c r="C631" i="1" s="1"/>
  <c r="BV71" i="1"/>
  <c r="D341" i="9" s="1"/>
  <c r="G71" i="1"/>
  <c r="C500" i="1" s="1"/>
  <c r="G500" i="1" s="1"/>
  <c r="D337" i="9"/>
  <c r="F17" i="9"/>
  <c r="BA71" i="1"/>
  <c r="C546" i="1" s="1"/>
  <c r="G546" i="1" s="1"/>
  <c r="C711" i="1"/>
  <c r="C305" i="9"/>
  <c r="BZ71" i="1"/>
  <c r="C571" i="1" s="1"/>
  <c r="I209" i="9"/>
  <c r="P71" i="1"/>
  <c r="I53" i="9" s="1"/>
  <c r="F305" i="9"/>
  <c r="BX71" i="1"/>
  <c r="C569" i="1" s="1"/>
  <c r="D213" i="9"/>
  <c r="D71" i="1"/>
  <c r="C497" i="1" s="1"/>
  <c r="G497" i="1" s="1"/>
  <c r="H71" i="1"/>
  <c r="C673" i="1" s="1"/>
  <c r="BR71" i="1"/>
  <c r="G309" i="9" s="1"/>
  <c r="G17" i="9"/>
  <c r="CB71" i="1"/>
  <c r="C573" i="1" s="1"/>
  <c r="C369" i="9"/>
  <c r="G337" i="9"/>
  <c r="H209" i="9"/>
  <c r="U71" i="1"/>
  <c r="C686" i="1" s="1"/>
  <c r="F81" i="9"/>
  <c r="AA71" i="1"/>
  <c r="C520" i="1" s="1"/>
  <c r="G520" i="1" s="1"/>
  <c r="R71" i="1"/>
  <c r="D85" i="9" s="1"/>
  <c r="D81" i="9"/>
  <c r="G305" i="9"/>
  <c r="M71" i="1"/>
  <c r="F53" i="9" s="1"/>
  <c r="Y71" i="1"/>
  <c r="D117" i="9" s="1"/>
  <c r="F277" i="9"/>
  <c r="C617" i="1"/>
  <c r="H85" i="9"/>
  <c r="C687" i="1"/>
  <c r="C515" i="1"/>
  <c r="G515" i="1" s="1"/>
  <c r="E245" i="9"/>
  <c r="BD71" i="1"/>
  <c r="C624" i="1" s="1"/>
  <c r="G241" i="9"/>
  <c r="F49" i="9"/>
  <c r="C516" i="1"/>
  <c r="G516" i="1" s="1"/>
  <c r="I273" i="9"/>
  <c r="C337" i="9"/>
  <c r="E49" i="9"/>
  <c r="F241" i="9"/>
  <c r="F177" i="9"/>
  <c r="H305" i="9"/>
  <c r="H177" i="9"/>
  <c r="C209" i="9"/>
  <c r="C49" i="9"/>
  <c r="H145" i="9"/>
  <c r="G49" i="9"/>
  <c r="H49" i="9"/>
  <c r="C555" i="1"/>
  <c r="H241" i="9"/>
  <c r="BS71" i="1"/>
  <c r="H309" i="9" s="1"/>
  <c r="AM71" i="1"/>
  <c r="C704" i="1" s="1"/>
  <c r="BC71" i="1"/>
  <c r="C633" i="1" s="1"/>
  <c r="BU71" i="1"/>
  <c r="C341" i="9" s="1"/>
  <c r="G177" i="9"/>
  <c r="C113" i="9"/>
  <c r="G145" i="9"/>
  <c r="E81" i="9"/>
  <c r="E113" i="9"/>
  <c r="E209" i="9"/>
  <c r="C177" i="9"/>
  <c r="D49" i="9"/>
  <c r="E177" i="9"/>
  <c r="I177" i="9"/>
  <c r="F273" i="9"/>
  <c r="H273" i="9"/>
  <c r="AP71" i="1"/>
  <c r="C547" i="1"/>
  <c r="C688" i="1"/>
  <c r="AK71" i="1"/>
  <c r="I149" i="9" s="1"/>
  <c r="AI71" i="1"/>
  <c r="C700" i="1" s="1"/>
  <c r="Z71" i="1"/>
  <c r="E117" i="9" s="1"/>
  <c r="AS71" i="1"/>
  <c r="C538" i="1" s="1"/>
  <c r="G538" i="1" s="1"/>
  <c r="F71" i="1"/>
  <c r="C671" i="1" s="1"/>
  <c r="AJ71" i="1"/>
  <c r="C529" i="1" s="1"/>
  <c r="G529" i="1" s="1"/>
  <c r="AO71" i="1"/>
  <c r="C534" i="1" s="1"/>
  <c r="G534" i="1" s="1"/>
  <c r="K71" i="1"/>
  <c r="C676" i="1" s="1"/>
  <c r="N71" i="1"/>
  <c r="G53" i="9" s="1"/>
  <c r="CE52" i="1"/>
  <c r="X71" i="1"/>
  <c r="E241" i="9"/>
  <c r="CE67" i="1"/>
  <c r="E145" i="9"/>
  <c r="I81" i="9"/>
  <c r="C241" i="9"/>
  <c r="I17" i="9"/>
  <c r="H113" i="9"/>
  <c r="AC71" i="1"/>
  <c r="I305" i="9"/>
  <c r="BT71" i="1"/>
  <c r="D369" i="9"/>
  <c r="G273" i="9"/>
  <c r="E337" i="9"/>
  <c r="E273" i="9"/>
  <c r="H81" i="9"/>
  <c r="G113" i="9"/>
  <c r="O71" i="1"/>
  <c r="AG71" i="1"/>
  <c r="C698" i="1" s="1"/>
  <c r="AZ71" i="1"/>
  <c r="C628" i="1" s="1"/>
  <c r="AR71" i="1"/>
  <c r="C537" i="1" s="1"/>
  <c r="G537" i="1" s="1"/>
  <c r="BI71" i="1"/>
  <c r="E277" i="9" s="1"/>
  <c r="AU71" i="1"/>
  <c r="I113" i="9"/>
  <c r="E17" i="9"/>
  <c r="D305" i="9"/>
  <c r="D145" i="9"/>
  <c r="D273" i="9"/>
  <c r="C17" i="9"/>
  <c r="F145" i="9"/>
  <c r="C81" i="9"/>
  <c r="E305" i="9"/>
  <c r="C273" i="9"/>
  <c r="C145" i="9"/>
  <c r="I337" i="9"/>
  <c r="F209" i="9"/>
  <c r="AL71" i="1"/>
  <c r="AD71" i="1"/>
  <c r="C619" i="1"/>
  <c r="C616" i="1"/>
  <c r="BV72" i="10"/>
  <c r="B567" i="1" s="1"/>
  <c r="AR72" i="10"/>
  <c r="B537" i="1" s="1"/>
  <c r="AB72" i="10"/>
  <c r="B521" i="1" s="1"/>
  <c r="Z72" i="10"/>
  <c r="B519" i="1" s="1"/>
  <c r="BF72" i="10"/>
  <c r="B551" i="1" s="1"/>
  <c r="AS72" i="10"/>
  <c r="B538" i="1" s="1"/>
  <c r="F538" i="1" s="1"/>
  <c r="AA72" i="10"/>
  <c r="B520" i="1" s="1"/>
  <c r="AP72" i="10"/>
  <c r="B535" i="1" s="1"/>
  <c r="J72" i="10"/>
  <c r="C502" i="10" s="1"/>
  <c r="G502" i="10" s="1"/>
  <c r="AF72" i="10"/>
  <c r="B525" i="1" s="1"/>
  <c r="I72" i="10"/>
  <c r="BC72" i="10"/>
  <c r="B548" i="1" s="1"/>
  <c r="AX72" i="10"/>
  <c r="B543" i="1" s="1"/>
  <c r="AV72" i="10"/>
  <c r="B541" i="1" s="1"/>
  <c r="BZ72" i="10"/>
  <c r="B571" i="1" s="1"/>
  <c r="V72" i="10"/>
  <c r="C686" i="10" s="1"/>
  <c r="CB72" i="10"/>
  <c r="B573" i="1" s="1"/>
  <c r="AL72" i="10"/>
  <c r="B531" i="1" s="1"/>
  <c r="BT72" i="10"/>
  <c r="B565" i="1" s="1"/>
  <c r="BR72" i="10"/>
  <c r="B563" i="1" s="1"/>
  <c r="Q72" i="10"/>
  <c r="B510" i="1" s="1"/>
  <c r="F510" i="1" s="1"/>
  <c r="E72" i="10"/>
  <c r="C497" i="10" s="1"/>
  <c r="CC72" i="10"/>
  <c r="B574" i="1" s="1"/>
  <c r="BN72" i="10"/>
  <c r="B559" i="1" s="1"/>
  <c r="AN72" i="10"/>
  <c r="B533" i="1" s="1"/>
  <c r="BB72" i="10"/>
  <c r="B547" i="1" s="1"/>
  <c r="AY72" i="10"/>
  <c r="B544" i="1" s="1"/>
  <c r="B515" i="1"/>
  <c r="J763" i="10"/>
  <c r="AG72" i="10"/>
  <c r="L72" i="10"/>
  <c r="J771" i="10"/>
  <c r="AO72" i="10"/>
  <c r="BH72" i="10"/>
  <c r="B553" i="1" s="1"/>
  <c r="J734" i="10"/>
  <c r="D72" i="10"/>
  <c r="AQ72" i="10"/>
  <c r="C707" i="10" s="1"/>
  <c r="AI72" i="10"/>
  <c r="C699" i="10" s="1"/>
  <c r="BO72" i="10"/>
  <c r="B560" i="1" s="1"/>
  <c r="F72" i="10"/>
  <c r="BI72" i="10"/>
  <c r="H72" i="10"/>
  <c r="R72" i="10"/>
  <c r="BQ72" i="10"/>
  <c r="AH72" i="10"/>
  <c r="B527" i="1" s="1"/>
  <c r="BL72" i="10"/>
  <c r="B557" i="1" s="1"/>
  <c r="J783" i="10"/>
  <c r="BA72" i="10"/>
  <c r="BX72" i="10"/>
  <c r="B569" i="1" s="1"/>
  <c r="J807" i="10"/>
  <c r="BY72" i="10"/>
  <c r="J744" i="10"/>
  <c r="N72" i="10"/>
  <c r="AJ72" i="10"/>
  <c r="B529" i="1" s="1"/>
  <c r="J750" i="10"/>
  <c r="T72" i="10"/>
  <c r="J741" i="10"/>
  <c r="K72" i="10"/>
  <c r="BG72" i="10"/>
  <c r="C617" i="10" s="1"/>
  <c r="BK72" i="10"/>
  <c r="B556" i="1" s="1"/>
  <c r="AE72" i="10"/>
  <c r="B524" i="1" s="1"/>
  <c r="O72" i="10"/>
  <c r="G72" i="10"/>
  <c r="W72" i="10"/>
  <c r="J755" i="10"/>
  <c r="Y72" i="10"/>
  <c r="AM72" i="10"/>
  <c r="J777" i="10"/>
  <c r="AU72" i="10"/>
  <c r="P72" i="10"/>
  <c r="B509" i="1" s="1"/>
  <c r="F509" i="1" s="1"/>
  <c r="BP72" i="10"/>
  <c r="B561" i="1" s="1"/>
  <c r="BS72" i="10"/>
  <c r="B564" i="1" s="1"/>
  <c r="BD72" i="10"/>
  <c r="AD72" i="10"/>
  <c r="B523" i="1" s="1"/>
  <c r="J749" i="10"/>
  <c r="S72" i="10"/>
  <c r="BJ72" i="10"/>
  <c r="C616" i="10" s="1"/>
  <c r="AT72" i="10"/>
  <c r="B539" i="1" s="1"/>
  <c r="M72" i="10"/>
  <c r="C677" i="10" s="1"/>
  <c r="U72" i="10"/>
  <c r="B514" i="1" s="1"/>
  <c r="AC72" i="10"/>
  <c r="B522" i="1" s="1"/>
  <c r="BE72" i="10"/>
  <c r="BM72" i="10"/>
  <c r="AK72" i="10"/>
  <c r="X72" i="10"/>
  <c r="BU72" i="10"/>
  <c r="AW72" i="10"/>
  <c r="BW72" i="10"/>
  <c r="E814" i="10"/>
  <c r="B572" i="1"/>
  <c r="C571" i="10"/>
  <c r="C646" i="10"/>
  <c r="C699" i="1"/>
  <c r="C309" i="9"/>
  <c r="C643" i="1"/>
  <c r="F149" i="9"/>
  <c r="C645" i="1"/>
  <c r="C551" i="1"/>
  <c r="I245" i="9"/>
  <c r="C570" i="1"/>
  <c r="C568" i="1"/>
  <c r="C670" i="1"/>
  <c r="H181" i="9"/>
  <c r="E21" i="9"/>
  <c r="C536" i="1"/>
  <c r="G536" i="1" s="1"/>
  <c r="C560" i="1"/>
  <c r="I213" i="9"/>
  <c r="C543" i="1"/>
  <c r="D373" i="9"/>
  <c r="F85" i="9"/>
  <c r="C685" i="1"/>
  <c r="C513" i="1"/>
  <c r="G513" i="1" s="1"/>
  <c r="C697" i="1"/>
  <c r="D149" i="9"/>
  <c r="C525" i="1"/>
  <c r="G525" i="1" s="1"/>
  <c r="I341" i="9"/>
  <c r="C572" i="1"/>
  <c r="C647" i="1"/>
  <c r="C682" i="1"/>
  <c r="C85" i="9"/>
  <c r="C510" i="1"/>
  <c r="G510" i="1" s="1"/>
  <c r="C618" i="1"/>
  <c r="C277" i="9"/>
  <c r="C552" i="1"/>
  <c r="C635" i="1"/>
  <c r="G277" i="9"/>
  <c r="C556" i="1"/>
  <c r="C638" i="1"/>
  <c r="C558" i="1"/>
  <c r="I277" i="9"/>
  <c r="I21" i="9"/>
  <c r="C502" i="1"/>
  <c r="G502" i="1" s="1"/>
  <c r="C674" i="1"/>
  <c r="C693" i="1"/>
  <c r="C521" i="1"/>
  <c r="G521" i="1" s="1"/>
  <c r="G117" i="9"/>
  <c r="C574" i="1"/>
  <c r="F309" i="9"/>
  <c r="C623" i="1"/>
  <c r="C562" i="1"/>
  <c r="C553" i="1"/>
  <c r="C636" i="1"/>
  <c r="D277" i="9"/>
  <c r="C12" i="9"/>
  <c r="C71" i="1"/>
  <c r="CE62" i="1"/>
  <c r="C544" i="1"/>
  <c r="G544" i="1" s="1"/>
  <c r="C627" i="1"/>
  <c r="C675" i="1"/>
  <c r="C53" i="9"/>
  <c r="C503" i="1"/>
  <c r="G503" i="1" s="1"/>
  <c r="C677" i="1"/>
  <c r="E53" i="9"/>
  <c r="C505" i="1"/>
  <c r="G505" i="1" s="1"/>
  <c r="E85" i="9"/>
  <c r="C684" i="1"/>
  <c r="C512" i="1"/>
  <c r="G512" i="1" s="1"/>
  <c r="C557" i="1"/>
  <c r="C637" i="1"/>
  <c r="H277" i="9"/>
  <c r="C621" i="1"/>
  <c r="E309" i="9"/>
  <c r="C561" i="1"/>
  <c r="C524" i="1"/>
  <c r="G524" i="1" s="1"/>
  <c r="C696" i="1"/>
  <c r="C149" i="9"/>
  <c r="C713" i="1"/>
  <c r="F213" i="9"/>
  <c r="C541" i="1"/>
  <c r="C705" i="1"/>
  <c r="E181" i="9"/>
  <c r="C533" i="1"/>
  <c r="G533" i="1" s="1"/>
  <c r="C142" i="8"/>
  <c r="D393" i="1"/>
  <c r="C641" i="10"/>
  <c r="C544" i="10"/>
  <c r="C627" i="10"/>
  <c r="C67" i="10"/>
  <c r="C72" i="10" s="1"/>
  <c r="CE52" i="10"/>
  <c r="C642" i="1" l="1"/>
  <c r="H245" i="9"/>
  <c r="C542" i="1"/>
  <c r="C550" i="1"/>
  <c r="G550" i="1" s="1"/>
  <c r="C567" i="1"/>
  <c r="C672" i="1"/>
  <c r="G213" i="9"/>
  <c r="G21" i="9"/>
  <c r="C630" i="1"/>
  <c r="D245" i="9"/>
  <c r="C646" i="1"/>
  <c r="H341" i="9"/>
  <c r="D21" i="9"/>
  <c r="C681" i="1"/>
  <c r="C511" i="1"/>
  <c r="G511" i="1" s="1"/>
  <c r="C373" i="9"/>
  <c r="C563" i="1"/>
  <c r="C626" i="1"/>
  <c r="C509" i="1"/>
  <c r="G509" i="1" s="1"/>
  <c r="C514" i="1"/>
  <c r="G514" i="1" s="1"/>
  <c r="D181" i="9"/>
  <c r="C644" i="1"/>
  <c r="C566" i="1"/>
  <c r="F341" i="9"/>
  <c r="C669" i="1"/>
  <c r="C506" i="1"/>
  <c r="G506" i="1" s="1"/>
  <c r="C554" i="1"/>
  <c r="H21" i="9"/>
  <c r="C501" i="1"/>
  <c r="G501" i="1" s="1"/>
  <c r="G245" i="9"/>
  <c r="C504" i="1"/>
  <c r="G504" i="1" s="1"/>
  <c r="C549" i="1"/>
  <c r="G85" i="9"/>
  <c r="C622" i="1"/>
  <c r="C526" i="1"/>
  <c r="G526" i="1" s="1"/>
  <c r="C692" i="1"/>
  <c r="I181" i="9"/>
  <c r="C499" i="1"/>
  <c r="G499" i="1" s="1"/>
  <c r="C702" i="1"/>
  <c r="F117" i="9"/>
  <c r="F245" i="9"/>
  <c r="C678" i="1"/>
  <c r="C639" i="1"/>
  <c r="H149" i="9"/>
  <c r="C213" i="9"/>
  <c r="C564" i="1"/>
  <c r="C634" i="1"/>
  <c r="C701" i="1"/>
  <c r="C683" i="1"/>
  <c r="C518" i="1"/>
  <c r="G518" i="1" s="1"/>
  <c r="C690" i="1"/>
  <c r="C709" i="1"/>
  <c r="G149" i="9"/>
  <c r="F21" i="9"/>
  <c r="C530" i="1"/>
  <c r="G530" i="1" s="1"/>
  <c r="C507" i="1"/>
  <c r="G507" i="1" s="1"/>
  <c r="C641" i="1"/>
  <c r="C519" i="1"/>
  <c r="G519" i="1" s="1"/>
  <c r="C679" i="1"/>
  <c r="C532" i="1"/>
  <c r="G532" i="1" s="1"/>
  <c r="F181" i="9"/>
  <c r="C565" i="1"/>
  <c r="C640" i="1"/>
  <c r="I309" i="9"/>
  <c r="C548" i="1"/>
  <c r="C245" i="9"/>
  <c r="D53" i="9"/>
  <c r="C710" i="1"/>
  <c r="C523" i="1"/>
  <c r="G523" i="1" s="1"/>
  <c r="C695" i="1"/>
  <c r="I117" i="9"/>
  <c r="E213" i="9"/>
  <c r="C540" i="1"/>
  <c r="G540" i="1" s="1"/>
  <c r="C712" i="1"/>
  <c r="C117" i="9"/>
  <c r="C517" i="1"/>
  <c r="G517" i="1" s="1"/>
  <c r="C689" i="1"/>
  <c r="C545" i="1"/>
  <c r="G545" i="1" s="1"/>
  <c r="E149" i="9"/>
  <c r="C706" i="1"/>
  <c r="C691" i="1"/>
  <c r="C181" i="9"/>
  <c r="C703" i="1"/>
  <c r="C531" i="1"/>
  <c r="G531" i="1" s="1"/>
  <c r="I369" i="9"/>
  <c r="C433" i="1"/>
  <c r="C535" i="1"/>
  <c r="G535" i="1" s="1"/>
  <c r="C707" i="1"/>
  <c r="G181" i="9"/>
  <c r="C528" i="1"/>
  <c r="G528" i="1" s="1"/>
  <c r="H53" i="9"/>
  <c r="C680" i="1"/>
  <c r="C508" i="1"/>
  <c r="G508" i="1" s="1"/>
  <c r="C522" i="1"/>
  <c r="G522" i="1" s="1"/>
  <c r="C694" i="1"/>
  <c r="H117" i="9"/>
  <c r="C536" i="10"/>
  <c r="G536" i="10" s="1"/>
  <c r="C566" i="10"/>
  <c r="C619" i="10"/>
  <c r="C570" i="10"/>
  <c r="H538" i="1"/>
  <c r="C708" i="10"/>
  <c r="C543" i="10"/>
  <c r="G543" i="10" s="1"/>
  <c r="H543" i="10" s="1"/>
  <c r="C550" i="10"/>
  <c r="C615" i="10"/>
  <c r="C706" i="10"/>
  <c r="C628" i="10"/>
  <c r="C534" i="10"/>
  <c r="G534" i="10" s="1"/>
  <c r="H534" i="10" s="1"/>
  <c r="C632" i="10"/>
  <c r="C692" i="10"/>
  <c r="C690" i="10"/>
  <c r="C639" i="10"/>
  <c r="C624" i="10"/>
  <c r="C547" i="10"/>
  <c r="F520" i="1"/>
  <c r="H520" i="1" s="1"/>
  <c r="C520" i="10"/>
  <c r="G520" i="10" s="1"/>
  <c r="C518" i="10"/>
  <c r="H518" i="10" s="1"/>
  <c r="C564" i="10"/>
  <c r="C573" i="10"/>
  <c r="C519" i="10"/>
  <c r="G519" i="10" s="1"/>
  <c r="H519" i="10" s="1"/>
  <c r="C514" i="10"/>
  <c r="G514" i="10" s="1"/>
  <c r="H514" i="10" s="1"/>
  <c r="C709" i="10"/>
  <c r="C537" i="10"/>
  <c r="G537" i="10" s="1"/>
  <c r="C693" i="10"/>
  <c r="C521" i="10"/>
  <c r="G521" i="10" s="1"/>
  <c r="C691" i="10"/>
  <c r="C645" i="10"/>
  <c r="C631" i="10"/>
  <c r="H510" i="1"/>
  <c r="C527" i="10"/>
  <c r="G527" i="10" s="1"/>
  <c r="C524" i="10"/>
  <c r="G524" i="10" s="1"/>
  <c r="H524" i="10" s="1"/>
  <c r="C704" i="10"/>
  <c r="C552" i="10"/>
  <c r="B528" i="1"/>
  <c r="F528" i="1" s="1"/>
  <c r="B503" i="1"/>
  <c r="C674" i="10"/>
  <c r="C696" i="10"/>
  <c r="C572" i="10"/>
  <c r="C562" i="10"/>
  <c r="C681" i="10"/>
  <c r="C700" i="10"/>
  <c r="C712" i="10"/>
  <c r="C558" i="10"/>
  <c r="C636" i="10"/>
  <c r="C625" i="10"/>
  <c r="F522" i="1"/>
  <c r="C540" i="10"/>
  <c r="C618" i="10"/>
  <c r="C542" i="10"/>
  <c r="C621" i="10"/>
  <c r="C702" i="10"/>
  <c r="F515" i="1"/>
  <c r="H515" i="1" s="1"/>
  <c r="C513" i="10"/>
  <c r="G513" i="10" s="1"/>
  <c r="H513" i="10" s="1"/>
  <c r="B502" i="1"/>
  <c r="C673" i="10"/>
  <c r="C501" i="10"/>
  <c r="G501" i="10" s="1"/>
  <c r="C546" i="10"/>
  <c r="C559" i="10"/>
  <c r="C669" i="10"/>
  <c r="B498" i="1"/>
  <c r="C532" i="10"/>
  <c r="G532" i="10" s="1"/>
  <c r="C530" i="10"/>
  <c r="G530" i="10" s="1"/>
  <c r="C509" i="10"/>
  <c r="G509" i="10" s="1"/>
  <c r="C555" i="10"/>
  <c r="C626" i="10"/>
  <c r="C620" i="10"/>
  <c r="C538" i="10"/>
  <c r="G538" i="10" s="1"/>
  <c r="C522" i="10"/>
  <c r="G522" i="10" s="1"/>
  <c r="C634" i="10"/>
  <c r="C680" i="10"/>
  <c r="C560" i="10"/>
  <c r="C710" i="10"/>
  <c r="C694" i="10"/>
  <c r="C508" i="10"/>
  <c r="G508" i="10" s="1"/>
  <c r="C523" i="10"/>
  <c r="G523" i="10" s="1"/>
  <c r="C563" i="10"/>
  <c r="C695" i="10"/>
  <c r="C643" i="10"/>
  <c r="C698" i="10"/>
  <c r="C638" i="10"/>
  <c r="B536" i="1"/>
  <c r="F536" i="1" s="1"/>
  <c r="C535" i="10"/>
  <c r="G535" i="10" s="1"/>
  <c r="C568" i="10"/>
  <c r="C526" i="10"/>
  <c r="G526" i="10" s="1"/>
  <c r="B518" i="1"/>
  <c r="C689" i="10"/>
  <c r="C517" i="10"/>
  <c r="B568" i="1"/>
  <c r="C642" i="10"/>
  <c r="C567" i="10"/>
  <c r="B530" i="1"/>
  <c r="C529" i="10"/>
  <c r="C701" i="10"/>
  <c r="B555" i="1"/>
  <c r="C554" i="10"/>
  <c r="B549" i="1"/>
  <c r="C623" i="10"/>
  <c r="C548" i="10"/>
  <c r="B508" i="1"/>
  <c r="C679" i="10"/>
  <c r="C507" i="10"/>
  <c r="C551" i="10"/>
  <c r="B552" i="1"/>
  <c r="B570" i="1"/>
  <c r="C569" i="10"/>
  <c r="C644" i="10"/>
  <c r="G497" i="10"/>
  <c r="H497" i="10" s="1"/>
  <c r="B554" i="1"/>
  <c r="C553" i="10"/>
  <c r="C633" i="10"/>
  <c r="C504" i="10"/>
  <c r="G504" i="10" s="1"/>
  <c r="B505" i="1"/>
  <c r="C676" i="10"/>
  <c r="B496" i="1"/>
  <c r="C667" i="10"/>
  <c r="C495" i="10"/>
  <c r="B542" i="1"/>
  <c r="C541" i="10"/>
  <c r="C630" i="10"/>
  <c r="B558" i="1"/>
  <c r="C557" i="10"/>
  <c r="C637" i="10"/>
  <c r="B512" i="1"/>
  <c r="C683" i="10"/>
  <c r="C511" i="10"/>
  <c r="B504" i="1"/>
  <c r="C675" i="10"/>
  <c r="C503" i="10"/>
  <c r="G503" i="10" s="1"/>
  <c r="C498" i="10"/>
  <c r="G498" i="10" s="1"/>
  <c r="C670" i="10"/>
  <c r="B499" i="1"/>
  <c r="B526" i="1"/>
  <c r="C525" i="10"/>
  <c r="C697" i="10"/>
  <c r="C528" i="10"/>
  <c r="G528" i="10" s="1"/>
  <c r="F514" i="1"/>
  <c r="C635" i="10"/>
  <c r="C685" i="10"/>
  <c r="C516" i="10"/>
  <c r="B517" i="1"/>
  <c r="C688" i="10"/>
  <c r="B532" i="1"/>
  <c r="C531" i="10"/>
  <c r="G531" i="10" s="1"/>
  <c r="C703" i="10"/>
  <c r="B500" i="1"/>
  <c r="C499" i="10"/>
  <c r="G499" i="10" s="1"/>
  <c r="C671" i="10"/>
  <c r="B513" i="1"/>
  <c r="C512" i="10"/>
  <c r="C684" i="10"/>
  <c r="B546" i="1"/>
  <c r="C629" i="10"/>
  <c r="C545" i="10"/>
  <c r="B562" i="1"/>
  <c r="C561" i="10"/>
  <c r="C622" i="10"/>
  <c r="C672" i="10"/>
  <c r="B501" i="1"/>
  <c r="C500" i="10"/>
  <c r="C668" i="10"/>
  <c r="C496" i="10"/>
  <c r="G496" i="10" s="1"/>
  <c r="B497" i="1"/>
  <c r="C539" i="10"/>
  <c r="G539" i="10" s="1"/>
  <c r="B540" i="1"/>
  <c r="C711" i="10"/>
  <c r="C556" i="10"/>
  <c r="B566" i="1"/>
  <c r="C565" i="10"/>
  <c r="C640" i="10"/>
  <c r="B550" i="1"/>
  <c r="C549" i="10"/>
  <c r="C613" i="10"/>
  <c r="B506" i="1"/>
  <c r="C505" i="10"/>
  <c r="G505" i="10" s="1"/>
  <c r="B516" i="1"/>
  <c r="C515" i="10"/>
  <c r="C687" i="10"/>
  <c r="B507" i="1"/>
  <c r="C506" i="10"/>
  <c r="G506" i="10" s="1"/>
  <c r="C678" i="10"/>
  <c r="C510" i="10"/>
  <c r="B511" i="1"/>
  <c r="C682" i="10"/>
  <c r="B534" i="1"/>
  <c r="C705" i="10"/>
  <c r="C533" i="10"/>
  <c r="G533" i="10" s="1"/>
  <c r="F544" i="1"/>
  <c r="H544" i="1"/>
  <c r="F524" i="1"/>
  <c r="H524" i="1" s="1"/>
  <c r="C428" i="1"/>
  <c r="CE71" i="1"/>
  <c r="I364" i="9"/>
  <c r="D615" i="1"/>
  <c r="C668" i="1"/>
  <c r="C21" i="9"/>
  <c r="C496" i="1"/>
  <c r="G496" i="1" s="1"/>
  <c r="J733" i="10"/>
  <c r="J814" i="10" s="1"/>
  <c r="CE67" i="10"/>
  <c r="CE72" i="10" s="1"/>
  <c r="C715" i="10" s="1"/>
  <c r="H545" i="1"/>
  <c r="F545" i="1"/>
  <c r="F525" i="1"/>
  <c r="H525" i="1" s="1"/>
  <c r="H529" i="1"/>
  <c r="F529" i="1"/>
  <c r="G544" i="10"/>
  <c r="H544" i="10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/>
  <c r="H509" i="1" l="1"/>
  <c r="C441" i="1"/>
  <c r="H514" i="1"/>
  <c r="C648" i="1"/>
  <c r="M716" i="1" s="1"/>
  <c r="H523" i="1"/>
  <c r="H535" i="1"/>
  <c r="H522" i="1"/>
  <c r="C715" i="1"/>
  <c r="H520" i="10"/>
  <c r="H528" i="1"/>
  <c r="H522" i="10"/>
  <c r="F498" i="1"/>
  <c r="H498" i="1" s="1"/>
  <c r="G518" i="10"/>
  <c r="H523" i="10"/>
  <c r="H521" i="10"/>
  <c r="F503" i="1"/>
  <c r="H503" i="1"/>
  <c r="H502" i="1"/>
  <c r="F502" i="1"/>
  <c r="H530" i="10"/>
  <c r="H509" i="10"/>
  <c r="H508" i="10"/>
  <c r="H536" i="1"/>
  <c r="H528" i="10"/>
  <c r="F516" i="1"/>
  <c r="H516" i="1" s="1"/>
  <c r="F540" i="1"/>
  <c r="H540" i="1"/>
  <c r="F517" i="1"/>
  <c r="H517" i="1" s="1"/>
  <c r="F526" i="1"/>
  <c r="H526" i="1" s="1"/>
  <c r="F504" i="1"/>
  <c r="H504" i="1"/>
  <c r="G495" i="10"/>
  <c r="H495" i="10" s="1"/>
  <c r="G529" i="10"/>
  <c r="H529" i="10"/>
  <c r="G517" i="10"/>
  <c r="H517" i="10" s="1"/>
  <c r="F511" i="1"/>
  <c r="H511" i="1"/>
  <c r="H550" i="1"/>
  <c r="F550" i="1"/>
  <c r="G500" i="10"/>
  <c r="H500" i="10" s="1"/>
  <c r="F546" i="1"/>
  <c r="H546" i="1"/>
  <c r="H512" i="1"/>
  <c r="F512" i="1"/>
  <c r="F508" i="1"/>
  <c r="H508" i="1"/>
  <c r="H534" i="1"/>
  <c r="F534" i="1"/>
  <c r="G515" i="10"/>
  <c r="H515" i="10" s="1"/>
  <c r="C647" i="10"/>
  <c r="M715" i="10" s="1"/>
  <c r="Z815" i="10" s="1"/>
  <c r="D614" i="10"/>
  <c r="C714" i="10"/>
  <c r="H545" i="10"/>
  <c r="G545" i="10"/>
  <c r="G512" i="10"/>
  <c r="H512" i="10"/>
  <c r="F500" i="1"/>
  <c r="H500" i="1" s="1"/>
  <c r="G525" i="10"/>
  <c r="H525" i="10" s="1"/>
  <c r="H511" i="10"/>
  <c r="G511" i="10"/>
  <c r="G507" i="10"/>
  <c r="H507" i="10"/>
  <c r="G549" i="10"/>
  <c r="H549" i="10" s="1"/>
  <c r="F513" i="1"/>
  <c r="H513" i="1"/>
  <c r="H507" i="1"/>
  <c r="F507" i="1"/>
  <c r="G516" i="10"/>
  <c r="H516" i="10" s="1"/>
  <c r="H499" i="1"/>
  <c r="F499" i="1"/>
  <c r="H505" i="1"/>
  <c r="F505" i="1"/>
  <c r="F530" i="1"/>
  <c r="H530" i="1" s="1"/>
  <c r="G510" i="10"/>
  <c r="H510" i="10" s="1"/>
  <c r="H506" i="1"/>
  <c r="F506" i="1"/>
  <c r="H497" i="1"/>
  <c r="F497" i="1"/>
  <c r="F501" i="1"/>
  <c r="H501" i="1"/>
  <c r="F532" i="1"/>
  <c r="H532" i="1"/>
  <c r="F496" i="1"/>
  <c r="H496" i="1"/>
  <c r="H518" i="1"/>
  <c r="F5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C716" i="1"/>
  <c r="I373" i="9"/>
  <c r="J815" i="10"/>
  <c r="C432" i="10"/>
  <c r="C441" i="10" s="1"/>
  <c r="E623" i="1" l="1"/>
  <c r="E612" i="1"/>
  <c r="D706" i="10"/>
  <c r="D698" i="10"/>
  <c r="D682" i="10"/>
  <c r="D644" i="10"/>
  <c r="D637" i="10"/>
  <c r="D704" i="10"/>
  <c r="D696" i="10"/>
  <c r="D640" i="10"/>
  <c r="D684" i="10"/>
  <c r="D619" i="10"/>
  <c r="D683" i="10"/>
  <c r="D621" i="10"/>
  <c r="D668" i="10"/>
  <c r="D673" i="10"/>
  <c r="D643" i="10"/>
  <c r="D688" i="10"/>
  <c r="D630" i="10"/>
  <c r="D625" i="10"/>
  <c r="D642" i="10"/>
  <c r="D628" i="10"/>
  <c r="D636" i="10"/>
  <c r="D627" i="10"/>
  <c r="D711" i="10"/>
  <c r="D645" i="10"/>
  <c r="D693" i="10"/>
  <c r="D699" i="10"/>
  <c r="D687" i="10"/>
  <c r="D622" i="10"/>
  <c r="D623" i="10"/>
  <c r="D678" i="10"/>
  <c r="D674" i="10"/>
  <c r="D616" i="10"/>
  <c r="D626" i="10"/>
  <c r="D705" i="10"/>
  <c r="D667" i="10"/>
  <c r="D676" i="10"/>
  <c r="D646" i="10"/>
  <c r="D700" i="10"/>
  <c r="D624" i="10"/>
  <c r="D715" i="10"/>
  <c r="D617" i="10"/>
  <c r="D691" i="10"/>
  <c r="D697" i="10"/>
  <c r="D709" i="10"/>
  <c r="D629" i="10"/>
  <c r="D615" i="10"/>
  <c r="D692" i="10"/>
  <c r="D710" i="10"/>
  <c r="D633" i="10"/>
  <c r="D677" i="10"/>
  <c r="D685" i="10"/>
  <c r="D690" i="10"/>
  <c r="D689" i="10"/>
  <c r="D670" i="10"/>
  <c r="D675" i="10"/>
  <c r="D618" i="10"/>
  <c r="D669" i="10"/>
  <c r="D686" i="10"/>
  <c r="D695" i="10"/>
  <c r="D634" i="10"/>
  <c r="D639" i="10"/>
  <c r="D638" i="10"/>
  <c r="D671" i="10"/>
  <c r="D620" i="10"/>
  <c r="D679" i="10"/>
  <c r="D708" i="10"/>
  <c r="D707" i="10"/>
  <c r="D672" i="10"/>
  <c r="D632" i="10"/>
  <c r="D712" i="10"/>
  <c r="D635" i="10"/>
  <c r="D694" i="10"/>
  <c r="D701" i="10"/>
  <c r="D641" i="10"/>
  <c r="D681" i="10"/>
  <c r="D703" i="10"/>
  <c r="D631" i="10"/>
  <c r="D680" i="10"/>
  <c r="D702" i="10"/>
  <c r="D715" i="1"/>
  <c r="E645" i="1" l="1"/>
  <c r="E671" i="1"/>
  <c r="E629" i="1"/>
  <c r="E700" i="1"/>
  <c r="E685" i="1"/>
  <c r="E643" i="1"/>
  <c r="E682" i="1"/>
  <c r="E709" i="1"/>
  <c r="E646" i="1"/>
  <c r="E705" i="1"/>
  <c r="E695" i="1"/>
  <c r="E680" i="1"/>
  <c r="E625" i="1"/>
  <c r="E713" i="1"/>
  <c r="E689" i="1"/>
  <c r="E638" i="1"/>
  <c r="E673" i="1"/>
  <c r="E701" i="1"/>
  <c r="E708" i="1"/>
  <c r="E699" i="1"/>
  <c r="E636" i="1"/>
  <c r="E703" i="1"/>
  <c r="E677" i="1"/>
  <c r="E711" i="1"/>
  <c r="E632" i="1"/>
  <c r="E627" i="1"/>
  <c r="E693" i="1"/>
  <c r="E676" i="1"/>
  <c r="E644" i="1"/>
  <c r="E692" i="1"/>
  <c r="E716" i="1"/>
  <c r="E704" i="1"/>
  <c r="E710" i="1"/>
  <c r="E647" i="1"/>
  <c r="E642" i="1"/>
  <c r="E684" i="1"/>
  <c r="E672" i="1"/>
  <c r="E637" i="1"/>
  <c r="E678" i="1"/>
  <c r="E674" i="1"/>
  <c r="E640" i="1"/>
  <c r="E626" i="1"/>
  <c r="E688" i="1"/>
  <c r="E694" i="1"/>
  <c r="E668" i="1"/>
  <c r="E631" i="1"/>
  <c r="E635" i="1"/>
  <c r="E628" i="1"/>
  <c r="E634" i="1"/>
  <c r="E698" i="1"/>
  <c r="E712" i="1"/>
  <c r="E697" i="1"/>
  <c r="E690" i="1"/>
  <c r="E633" i="1"/>
  <c r="E706" i="1"/>
  <c r="E696" i="1"/>
  <c r="E683" i="1"/>
  <c r="E675" i="1"/>
  <c r="E686" i="1"/>
  <c r="E624" i="1"/>
  <c r="F624" i="1" s="1"/>
  <c r="E681" i="1"/>
  <c r="E639" i="1"/>
  <c r="E679" i="1"/>
  <c r="E670" i="1"/>
  <c r="E707" i="1"/>
  <c r="E630" i="1"/>
  <c r="E702" i="1"/>
  <c r="E669" i="1"/>
  <c r="E687" i="1"/>
  <c r="E641" i="1"/>
  <c r="E691" i="1"/>
  <c r="E622" i="10"/>
  <c r="D714" i="10"/>
  <c r="E611" i="10"/>
  <c r="F629" i="1" l="1"/>
  <c r="F694" i="1"/>
  <c r="F673" i="1"/>
  <c r="F701" i="1"/>
  <c r="F668" i="1"/>
  <c r="F675" i="1"/>
  <c r="F683" i="1"/>
  <c r="F710" i="1"/>
  <c r="F708" i="1"/>
  <c r="F699" i="1"/>
  <c r="F697" i="1"/>
  <c r="F641" i="1"/>
  <c r="F644" i="1"/>
  <c r="F630" i="1"/>
  <c r="F689" i="1"/>
  <c r="F676" i="1"/>
  <c r="F695" i="1"/>
  <c r="F706" i="1"/>
  <c r="F687" i="1"/>
  <c r="F691" i="1"/>
  <c r="F674" i="1"/>
  <c r="F632" i="1"/>
  <c r="F628" i="1"/>
  <c r="F636" i="1"/>
  <c r="F671" i="1"/>
  <c r="F627" i="1"/>
  <c r="F682" i="1"/>
  <c r="F709" i="1"/>
  <c r="F685" i="1"/>
  <c r="F639" i="1"/>
  <c r="F703" i="1"/>
  <c r="F679" i="1"/>
  <c r="F637" i="1"/>
  <c r="F705" i="1"/>
  <c r="F690" i="1"/>
  <c r="F713" i="1"/>
  <c r="F640" i="1"/>
  <c r="F645" i="1"/>
  <c r="F677" i="1"/>
  <c r="F634" i="1"/>
  <c r="F643" i="1"/>
  <c r="F716" i="1"/>
  <c r="F633" i="1"/>
  <c r="F678" i="1"/>
  <c r="F696" i="1"/>
  <c r="F712" i="1"/>
  <c r="F698" i="1"/>
  <c r="F681" i="1"/>
  <c r="F700" i="1"/>
  <c r="F670" i="1"/>
  <c r="F625" i="1"/>
  <c r="F707" i="1"/>
  <c r="F631" i="1"/>
  <c r="F669" i="1"/>
  <c r="F702" i="1"/>
  <c r="F646" i="1"/>
  <c r="F626" i="1"/>
  <c r="F635" i="1"/>
  <c r="F672" i="1"/>
  <c r="F711" i="1"/>
  <c r="F642" i="1"/>
  <c r="F692" i="1"/>
  <c r="F684" i="1"/>
  <c r="F704" i="1"/>
  <c r="F638" i="1"/>
  <c r="F647" i="1"/>
  <c r="F686" i="1"/>
  <c r="F688" i="1"/>
  <c r="F680" i="1"/>
  <c r="F693" i="1"/>
  <c r="E715" i="1"/>
  <c r="E691" i="10"/>
  <c r="E715" i="10"/>
  <c r="E680" i="10"/>
  <c r="E710" i="10"/>
  <c r="E685" i="10"/>
  <c r="E676" i="10"/>
  <c r="E690" i="10"/>
  <c r="E679" i="10"/>
  <c r="E698" i="10"/>
  <c r="E672" i="10"/>
  <c r="E641" i="10"/>
  <c r="E699" i="10"/>
  <c r="E712" i="10"/>
  <c r="E629" i="10"/>
  <c r="E682" i="10"/>
  <c r="E669" i="10"/>
  <c r="E684" i="10"/>
  <c r="E671" i="10"/>
  <c r="E644" i="10"/>
  <c r="E694" i="10"/>
  <c r="E636" i="10"/>
  <c r="E645" i="10"/>
  <c r="E678" i="10"/>
  <c r="E632" i="10"/>
  <c r="E643" i="10"/>
  <c r="E639" i="10"/>
  <c r="E708" i="10"/>
  <c r="E670" i="10"/>
  <c r="E668" i="10"/>
  <c r="E640" i="10"/>
  <c r="E627" i="10"/>
  <c r="E638" i="10"/>
  <c r="E674" i="10"/>
  <c r="E633" i="10"/>
  <c r="E705" i="10"/>
  <c r="E667" i="10"/>
  <c r="E623" i="10"/>
  <c r="F623" i="10" s="1"/>
  <c r="F624" i="10" s="1"/>
  <c r="E707" i="10"/>
  <c r="E631" i="10"/>
  <c r="E709" i="10"/>
  <c r="E692" i="10"/>
  <c r="E687" i="10"/>
  <c r="E711" i="10"/>
  <c r="E630" i="10"/>
  <c r="E675" i="10"/>
  <c r="E700" i="10"/>
  <c r="E689" i="10"/>
  <c r="E673" i="10"/>
  <c r="E702" i="10"/>
  <c r="E677" i="10"/>
  <c r="E686" i="10"/>
  <c r="E701" i="10"/>
  <c r="E706" i="10"/>
  <c r="E693" i="10"/>
  <c r="E697" i="10"/>
  <c r="E635" i="10"/>
  <c r="E634" i="10"/>
  <c r="E696" i="10"/>
  <c r="E688" i="10"/>
  <c r="E626" i="10"/>
  <c r="E681" i="10"/>
  <c r="E628" i="10"/>
  <c r="E695" i="10"/>
  <c r="E683" i="10"/>
  <c r="E704" i="10"/>
  <c r="E625" i="10"/>
  <c r="E637" i="10"/>
  <c r="E703" i="10"/>
  <c r="E646" i="10"/>
  <c r="E642" i="10"/>
  <c r="E624" i="10"/>
  <c r="G625" i="1" l="1"/>
  <c r="F715" i="1"/>
  <c r="F671" i="10"/>
  <c r="F627" i="10"/>
  <c r="F692" i="10"/>
  <c r="F669" i="10"/>
  <c r="F678" i="10"/>
  <c r="F715" i="10"/>
  <c r="F681" i="10"/>
  <c r="F696" i="10"/>
  <c r="F697" i="10"/>
  <c r="F639" i="10"/>
  <c r="F633" i="10"/>
  <c r="F675" i="10"/>
  <c r="F676" i="10"/>
  <c r="F684" i="10"/>
  <c r="F701" i="10"/>
  <c r="F631" i="10"/>
  <c r="F687" i="10"/>
  <c r="F685" i="10"/>
  <c r="F673" i="10"/>
  <c r="F704" i="10"/>
  <c r="F694" i="10"/>
  <c r="F636" i="10"/>
  <c r="F672" i="10"/>
  <c r="F645" i="10"/>
  <c r="F644" i="10"/>
  <c r="F712" i="10"/>
  <c r="F695" i="10"/>
  <c r="F637" i="10"/>
  <c r="F625" i="10"/>
  <c r="F688" i="10"/>
  <c r="F708" i="10"/>
  <c r="F640" i="10"/>
  <c r="F643" i="10"/>
  <c r="F668" i="10"/>
  <c r="F635" i="10"/>
  <c r="F710" i="10"/>
  <c r="F670" i="10"/>
  <c r="F682" i="10"/>
  <c r="F706" i="10"/>
  <c r="F632" i="10"/>
  <c r="F702" i="10"/>
  <c r="F711" i="10"/>
  <c r="F677" i="10"/>
  <c r="F634" i="10"/>
  <c r="F646" i="10"/>
  <c r="F699" i="10"/>
  <c r="F679" i="10"/>
  <c r="F693" i="10"/>
  <c r="F705" i="10"/>
  <c r="F690" i="10"/>
  <c r="F691" i="10"/>
  <c r="F709" i="10"/>
  <c r="F683" i="10"/>
  <c r="G624" i="10"/>
  <c r="F629" i="10"/>
  <c r="F686" i="10"/>
  <c r="F698" i="10"/>
  <c r="F674" i="10"/>
  <c r="F680" i="10"/>
  <c r="F630" i="10"/>
  <c r="F641" i="10"/>
  <c r="F628" i="10"/>
  <c r="F703" i="10"/>
  <c r="F689" i="10"/>
  <c r="F642" i="10"/>
  <c r="F707" i="10"/>
  <c r="F667" i="10"/>
  <c r="F626" i="10"/>
  <c r="F700" i="10"/>
  <c r="F638" i="10"/>
  <c r="E714" i="10"/>
  <c r="G688" i="1" l="1"/>
  <c r="G690" i="1"/>
  <c r="G710" i="1"/>
  <c r="G636" i="1"/>
  <c r="G706" i="1"/>
  <c r="G676" i="1"/>
  <c r="G639" i="1"/>
  <c r="G700" i="1"/>
  <c r="G694" i="1"/>
  <c r="G679" i="1"/>
  <c r="G670" i="1"/>
  <c r="G637" i="1"/>
  <c r="G677" i="1"/>
  <c r="G685" i="1"/>
  <c r="G699" i="1"/>
  <c r="G703" i="1"/>
  <c r="G635" i="1"/>
  <c r="G708" i="1"/>
  <c r="G702" i="1"/>
  <c r="G646" i="1"/>
  <c r="G689" i="1"/>
  <c r="G696" i="1"/>
  <c r="G687" i="1"/>
  <c r="G629" i="1"/>
  <c r="G642" i="1"/>
  <c r="G698" i="1"/>
  <c r="G692" i="1"/>
  <c r="G716" i="1"/>
  <c r="G678" i="1"/>
  <c r="G675" i="1"/>
  <c r="G638" i="1"/>
  <c r="G640" i="1"/>
  <c r="G707" i="1"/>
  <c r="G705" i="1"/>
  <c r="G681" i="1"/>
  <c r="G693" i="1"/>
  <c r="G673" i="1"/>
  <c r="G633" i="1"/>
  <c r="G701" i="1"/>
  <c r="G641" i="1"/>
  <c r="G695" i="1"/>
  <c r="G626" i="1"/>
  <c r="G674" i="1"/>
  <c r="G686" i="1"/>
  <c r="G672" i="1"/>
  <c r="G630" i="1"/>
  <c r="G683" i="1"/>
  <c r="G697" i="1"/>
  <c r="G627" i="1"/>
  <c r="G644" i="1"/>
  <c r="G669" i="1"/>
  <c r="G634" i="1"/>
  <c r="G709" i="1"/>
  <c r="G671" i="1"/>
  <c r="G712" i="1"/>
  <c r="G647" i="1"/>
  <c r="G668" i="1"/>
  <c r="G684" i="1"/>
  <c r="G713" i="1"/>
  <c r="G711" i="1"/>
  <c r="G645" i="1"/>
  <c r="G628" i="1"/>
  <c r="G632" i="1"/>
  <c r="G682" i="1"/>
  <c r="G680" i="1"/>
  <c r="G691" i="1"/>
  <c r="G704" i="1"/>
  <c r="G631" i="1"/>
  <c r="G643" i="1"/>
  <c r="F714" i="10"/>
  <c r="G685" i="10"/>
  <c r="G630" i="10"/>
  <c r="G641" i="10"/>
  <c r="G679" i="10"/>
  <c r="G672" i="10"/>
  <c r="G698" i="10"/>
  <c r="G715" i="10"/>
  <c r="G644" i="10"/>
  <c r="G706" i="10"/>
  <c r="G625" i="10"/>
  <c r="G691" i="10"/>
  <c r="G680" i="10"/>
  <c r="G643" i="10"/>
  <c r="G645" i="10"/>
  <c r="G705" i="10"/>
  <c r="G710" i="10"/>
  <c r="G670" i="10"/>
  <c r="G637" i="10"/>
  <c r="G689" i="10"/>
  <c r="G627" i="10"/>
  <c r="G636" i="10"/>
  <c r="G677" i="10"/>
  <c r="G628" i="10"/>
  <c r="G687" i="10"/>
  <c r="G634" i="10"/>
  <c r="G709" i="10"/>
  <c r="G697" i="10"/>
  <c r="G667" i="10"/>
  <c r="G642" i="10"/>
  <c r="G633" i="10"/>
  <c r="G682" i="10"/>
  <c r="G681" i="10"/>
  <c r="G675" i="10"/>
  <c r="G678" i="10"/>
  <c r="G702" i="10"/>
  <c r="G711" i="10"/>
  <c r="G694" i="10"/>
  <c r="G674" i="10"/>
  <c r="G668" i="10"/>
  <c r="G676" i="10"/>
  <c r="G684" i="10"/>
  <c r="G708" i="10"/>
  <c r="G631" i="10"/>
  <c r="G712" i="10"/>
  <c r="G632" i="10"/>
  <c r="G704" i="10"/>
  <c r="G692" i="10"/>
  <c r="G669" i="10"/>
  <c r="G626" i="10"/>
  <c r="G638" i="10"/>
  <c r="G690" i="10"/>
  <c r="G688" i="10"/>
  <c r="G700" i="10"/>
  <c r="G639" i="10"/>
  <c r="G703" i="10"/>
  <c r="G701" i="10"/>
  <c r="G696" i="10"/>
  <c r="G699" i="10"/>
  <c r="G686" i="10"/>
  <c r="G671" i="10"/>
  <c r="G673" i="10"/>
  <c r="G693" i="10"/>
  <c r="G683" i="10"/>
  <c r="G646" i="10"/>
  <c r="G707" i="10"/>
  <c r="G640" i="10"/>
  <c r="G629" i="10"/>
  <c r="G635" i="10"/>
  <c r="G695" i="10"/>
  <c r="G715" i="1" l="1"/>
  <c r="H628" i="1"/>
  <c r="G714" i="10"/>
  <c r="H627" i="10"/>
  <c r="H674" i="1" l="1"/>
  <c r="H676" i="1"/>
  <c r="H709" i="1"/>
  <c r="H638" i="1"/>
  <c r="H642" i="1"/>
  <c r="H716" i="1"/>
  <c r="H643" i="1"/>
  <c r="H682" i="1"/>
  <c r="H669" i="1"/>
  <c r="H704" i="1"/>
  <c r="H636" i="1"/>
  <c r="H641" i="1"/>
  <c r="H705" i="1"/>
  <c r="H691" i="1"/>
  <c r="H699" i="1"/>
  <c r="H675" i="1"/>
  <c r="H687" i="1"/>
  <c r="H671" i="1"/>
  <c r="H690" i="1"/>
  <c r="H694" i="1"/>
  <c r="H646" i="1"/>
  <c r="H670" i="1"/>
  <c r="H693" i="1"/>
  <c r="H701" i="1"/>
  <c r="H708" i="1"/>
  <c r="H629" i="1"/>
  <c r="H640" i="1"/>
  <c r="H634" i="1"/>
  <c r="H712" i="1"/>
  <c r="H630" i="1"/>
  <c r="H684" i="1"/>
  <c r="H672" i="1"/>
  <c r="H644" i="1"/>
  <c r="H679" i="1"/>
  <c r="H685" i="1"/>
  <c r="H673" i="1"/>
  <c r="H681" i="1"/>
  <c r="H632" i="1"/>
  <c r="H683" i="1"/>
  <c r="H711" i="1"/>
  <c r="H647" i="1"/>
  <c r="H697" i="1"/>
  <c r="H706" i="1"/>
  <c r="H702" i="1"/>
  <c r="H700" i="1"/>
  <c r="H689" i="1"/>
  <c r="H713" i="1"/>
  <c r="H637" i="1"/>
  <c r="H677" i="1"/>
  <c r="H678" i="1"/>
  <c r="H680" i="1"/>
  <c r="H686" i="1"/>
  <c r="H707" i="1"/>
  <c r="H645" i="1"/>
  <c r="H668" i="1"/>
  <c r="H698" i="1"/>
  <c r="H639" i="1"/>
  <c r="H692" i="1"/>
  <c r="H695" i="1"/>
  <c r="H710" i="1"/>
  <c r="H631" i="1"/>
  <c r="H696" i="1"/>
  <c r="H703" i="1"/>
  <c r="H688" i="1"/>
  <c r="H633" i="1"/>
  <c r="H635" i="1"/>
  <c r="H684" i="10"/>
  <c r="H631" i="10"/>
  <c r="H680" i="10"/>
  <c r="H682" i="10"/>
  <c r="H694" i="10"/>
  <c r="H630" i="10"/>
  <c r="H708" i="10"/>
  <c r="H629" i="10"/>
  <c r="H696" i="10"/>
  <c r="H712" i="10"/>
  <c r="H695" i="10"/>
  <c r="H643" i="10"/>
  <c r="H687" i="10"/>
  <c r="H632" i="10"/>
  <c r="H715" i="10"/>
  <c r="H669" i="10"/>
  <c r="H646" i="10"/>
  <c r="H640" i="10"/>
  <c r="H633" i="10"/>
  <c r="H637" i="10"/>
  <c r="H701" i="10"/>
  <c r="H692" i="10"/>
  <c r="H645" i="10"/>
  <c r="H703" i="10"/>
  <c r="H671" i="10"/>
  <c r="H674" i="10"/>
  <c r="H636" i="10"/>
  <c r="H683" i="10"/>
  <c r="H628" i="10"/>
  <c r="H672" i="10"/>
  <c r="H634" i="10"/>
  <c r="H685" i="10"/>
  <c r="H678" i="10"/>
  <c r="H706" i="10"/>
  <c r="H679" i="10"/>
  <c r="H670" i="10"/>
  <c r="H705" i="10"/>
  <c r="H635" i="10"/>
  <c r="H638" i="10"/>
  <c r="H642" i="10"/>
  <c r="H711" i="10"/>
  <c r="H702" i="10"/>
  <c r="H688" i="10"/>
  <c r="H697" i="10"/>
  <c r="H639" i="10"/>
  <c r="H700" i="10"/>
  <c r="H667" i="10"/>
  <c r="H710" i="10"/>
  <c r="H699" i="10"/>
  <c r="H689" i="10"/>
  <c r="H691" i="10"/>
  <c r="H707" i="10"/>
  <c r="H676" i="10"/>
  <c r="H698" i="10"/>
  <c r="H677" i="10"/>
  <c r="H704" i="10"/>
  <c r="H709" i="10"/>
  <c r="H681" i="10"/>
  <c r="H675" i="10"/>
  <c r="H668" i="10"/>
  <c r="H690" i="10"/>
  <c r="H673" i="10"/>
  <c r="H693" i="10"/>
  <c r="H644" i="10"/>
  <c r="H686" i="10"/>
  <c r="H641" i="10"/>
  <c r="H715" i="1" l="1"/>
  <c r="I629" i="1"/>
  <c r="H714" i="10"/>
  <c r="I628" i="10"/>
  <c r="I699" i="1" l="1"/>
  <c r="I688" i="1"/>
  <c r="I701" i="1"/>
  <c r="I632" i="1"/>
  <c r="I703" i="1"/>
  <c r="I687" i="1"/>
  <c r="I671" i="1"/>
  <c r="I707" i="1"/>
  <c r="I674" i="1"/>
  <c r="I702" i="1"/>
  <c r="I642" i="1"/>
  <c r="I693" i="1"/>
  <c r="I677" i="1"/>
  <c r="I712" i="1"/>
  <c r="I647" i="1"/>
  <c r="I709" i="1"/>
  <c r="I646" i="1"/>
  <c r="I691" i="1"/>
  <c r="I639" i="1"/>
  <c r="I635" i="1"/>
  <c r="I682" i="1"/>
  <c r="I713" i="1"/>
  <c r="I633" i="1"/>
  <c r="I641" i="1"/>
  <c r="I670" i="1"/>
  <c r="I634" i="1"/>
  <c r="I697" i="1"/>
  <c r="I692" i="1"/>
  <c r="I630" i="1"/>
  <c r="I690" i="1"/>
  <c r="I679" i="1"/>
  <c r="I644" i="1"/>
  <c r="I643" i="1"/>
  <c r="I705" i="1"/>
  <c r="I645" i="1"/>
  <c r="I636" i="1"/>
  <c r="I708" i="1"/>
  <c r="I640" i="1"/>
  <c r="I700" i="1"/>
  <c r="I686" i="1"/>
  <c r="I638" i="1"/>
  <c r="I680" i="1"/>
  <c r="I706" i="1"/>
  <c r="I689" i="1"/>
  <c r="I681" i="1"/>
  <c r="I716" i="1"/>
  <c r="I637" i="1"/>
  <c r="I685" i="1"/>
  <c r="I698" i="1"/>
  <c r="I668" i="1"/>
  <c r="I695" i="1"/>
  <c r="I678" i="1"/>
  <c r="I694" i="1"/>
  <c r="I684" i="1"/>
  <c r="I683" i="1"/>
  <c r="I676" i="1"/>
  <c r="I675" i="1"/>
  <c r="I631" i="1"/>
  <c r="I696" i="1"/>
  <c r="I710" i="1"/>
  <c r="I669" i="1"/>
  <c r="I673" i="1"/>
  <c r="I711" i="1"/>
  <c r="I704" i="1"/>
  <c r="I672" i="1"/>
  <c r="I640" i="10"/>
  <c r="I646" i="10"/>
  <c r="I670" i="10"/>
  <c r="I705" i="10"/>
  <c r="I691" i="10"/>
  <c r="I643" i="10"/>
  <c r="I675" i="10"/>
  <c r="I708" i="10"/>
  <c r="I685" i="10"/>
  <c r="I700" i="10"/>
  <c r="I682" i="10"/>
  <c r="I690" i="10"/>
  <c r="I672" i="10"/>
  <c r="I630" i="10"/>
  <c r="I706" i="10"/>
  <c r="I629" i="10"/>
  <c r="I633" i="10"/>
  <c r="I695" i="10"/>
  <c r="I703" i="10"/>
  <c r="I683" i="10"/>
  <c r="I686" i="10"/>
  <c r="I702" i="10"/>
  <c r="I687" i="10"/>
  <c r="I676" i="10"/>
  <c r="I636" i="10"/>
  <c r="I638" i="10"/>
  <c r="I642" i="10"/>
  <c r="I673" i="10"/>
  <c r="I715" i="10"/>
  <c r="I680" i="10"/>
  <c r="I634" i="10"/>
  <c r="I667" i="10"/>
  <c r="I637" i="10"/>
  <c r="I698" i="10"/>
  <c r="I645" i="10"/>
  <c r="I681" i="10"/>
  <c r="I704" i="10"/>
  <c r="I688" i="10"/>
  <c r="I668" i="10"/>
  <c r="I632" i="10"/>
  <c r="I692" i="10"/>
  <c r="I684" i="10"/>
  <c r="I644" i="10"/>
  <c r="I699" i="10"/>
  <c r="I639" i="10"/>
  <c r="I679" i="10"/>
  <c r="I707" i="10"/>
  <c r="I710" i="10"/>
  <c r="I701" i="10"/>
  <c r="I674" i="10"/>
  <c r="I671" i="10"/>
  <c r="I631" i="10"/>
  <c r="I711" i="10"/>
  <c r="I712" i="10"/>
  <c r="I689" i="10"/>
  <c r="I697" i="10"/>
  <c r="I641" i="10"/>
  <c r="I696" i="10"/>
  <c r="I669" i="10"/>
  <c r="I677" i="10"/>
  <c r="I678" i="10"/>
  <c r="I709" i="10"/>
  <c r="I694" i="10"/>
  <c r="I635" i="10"/>
  <c r="I693" i="10"/>
  <c r="I715" i="1" l="1"/>
  <c r="J630" i="1"/>
  <c r="I714" i="10"/>
  <c r="J629" i="10"/>
  <c r="J702" i="1" l="1"/>
  <c r="J697" i="1"/>
  <c r="J680" i="1"/>
  <c r="J689" i="1"/>
  <c r="J677" i="1"/>
  <c r="J636" i="1"/>
  <c r="J679" i="1"/>
  <c r="J631" i="1"/>
  <c r="J693" i="1"/>
  <c r="J645" i="1"/>
  <c r="J640" i="1"/>
  <c r="J639" i="1"/>
  <c r="J696" i="1"/>
  <c r="J676" i="1"/>
  <c r="J644" i="1"/>
  <c r="J709" i="1"/>
  <c r="J708" i="1"/>
  <c r="J691" i="1"/>
  <c r="J678" i="1"/>
  <c r="J646" i="1"/>
  <c r="J710" i="1"/>
  <c r="J688" i="1"/>
  <c r="J633" i="1"/>
  <c r="J701" i="1"/>
  <c r="J669" i="1"/>
  <c r="J692" i="1"/>
  <c r="J686" i="1"/>
  <c r="J670" i="1"/>
  <c r="J699" i="1"/>
  <c r="J642" i="1"/>
  <c r="J675" i="1"/>
  <c r="J637" i="1"/>
  <c r="J712" i="1"/>
  <c r="J682" i="1"/>
  <c r="J641" i="1"/>
  <c r="J684" i="1"/>
  <c r="J695" i="1"/>
  <c r="J698" i="1"/>
  <c r="J703" i="1"/>
  <c r="J647" i="1"/>
  <c r="J694" i="1"/>
  <c r="J711" i="1"/>
  <c r="J685" i="1"/>
  <c r="J713" i="1"/>
  <c r="J643" i="1"/>
  <c r="J674" i="1"/>
  <c r="J706" i="1"/>
  <c r="J668" i="1"/>
  <c r="J672" i="1"/>
  <c r="J716" i="1"/>
  <c r="J683" i="1"/>
  <c r="J638" i="1"/>
  <c r="J632" i="1"/>
  <c r="J681" i="1"/>
  <c r="J634" i="1"/>
  <c r="J700" i="1"/>
  <c r="J704" i="1"/>
  <c r="J635" i="1"/>
  <c r="J671" i="1"/>
  <c r="J687" i="1"/>
  <c r="J690" i="1"/>
  <c r="J705" i="1"/>
  <c r="J673" i="1"/>
  <c r="J707" i="1"/>
  <c r="J700" i="10"/>
  <c r="J696" i="10"/>
  <c r="J676" i="10"/>
  <c r="J710" i="10"/>
  <c r="J686" i="10"/>
  <c r="J693" i="10"/>
  <c r="J673" i="10"/>
  <c r="J679" i="10"/>
  <c r="J671" i="10"/>
  <c r="J644" i="10"/>
  <c r="J690" i="10"/>
  <c r="J639" i="10"/>
  <c r="J703" i="10"/>
  <c r="J683" i="10"/>
  <c r="J699" i="10"/>
  <c r="J694" i="10"/>
  <c r="J684" i="10"/>
  <c r="J692" i="10"/>
  <c r="J631" i="10"/>
  <c r="J675" i="10"/>
  <c r="J636" i="10"/>
  <c r="J695" i="10"/>
  <c r="J682" i="10"/>
  <c r="J715" i="10"/>
  <c r="J633" i="10"/>
  <c r="J689" i="10"/>
  <c r="J691" i="10"/>
  <c r="J634" i="10"/>
  <c r="J698" i="10"/>
  <c r="J677" i="10"/>
  <c r="J674" i="10"/>
  <c r="J702" i="10"/>
  <c r="J672" i="10"/>
  <c r="J705" i="10"/>
  <c r="J640" i="10"/>
  <c r="J635" i="10"/>
  <c r="J681" i="10"/>
  <c r="J711" i="10"/>
  <c r="J668" i="10"/>
  <c r="J632" i="10"/>
  <c r="J678" i="10"/>
  <c r="J688" i="10"/>
  <c r="J643" i="10"/>
  <c r="J645" i="10"/>
  <c r="J701" i="10"/>
  <c r="J669" i="10"/>
  <c r="J712" i="10"/>
  <c r="J709" i="10"/>
  <c r="J697" i="10"/>
  <c r="J637" i="10"/>
  <c r="J704" i="10"/>
  <c r="J707" i="10"/>
  <c r="J630" i="10"/>
  <c r="J685" i="10"/>
  <c r="J641" i="10"/>
  <c r="J670" i="10"/>
  <c r="J708" i="10"/>
  <c r="J706" i="10"/>
  <c r="J638" i="10"/>
  <c r="J667" i="10"/>
  <c r="J642" i="10"/>
  <c r="J687" i="10"/>
  <c r="J646" i="10"/>
  <c r="J680" i="10"/>
  <c r="L647" i="1" l="1"/>
  <c r="L675" i="1" s="1"/>
  <c r="K644" i="1"/>
  <c r="K686" i="1" s="1"/>
  <c r="J715" i="1"/>
  <c r="K643" i="10"/>
  <c r="L646" i="10"/>
  <c r="J714" i="10"/>
  <c r="L686" i="1" l="1"/>
  <c r="L677" i="1"/>
  <c r="L716" i="1"/>
  <c r="L698" i="1"/>
  <c r="L697" i="1"/>
  <c r="L707" i="1"/>
  <c r="L693" i="1"/>
  <c r="L705" i="1"/>
  <c r="L695" i="1"/>
  <c r="L683" i="1"/>
  <c r="L673" i="1"/>
  <c r="L706" i="1"/>
  <c r="L687" i="1"/>
  <c r="L703" i="1"/>
  <c r="L674" i="1"/>
  <c r="L671" i="1"/>
  <c r="L679" i="1"/>
  <c r="L672" i="1"/>
  <c r="L690" i="1"/>
  <c r="L689" i="1"/>
  <c r="L712" i="1"/>
  <c r="K674" i="1"/>
  <c r="K694" i="1"/>
  <c r="L681" i="1"/>
  <c r="K669" i="1"/>
  <c r="K697" i="1"/>
  <c r="K668" i="1"/>
  <c r="K685" i="1"/>
  <c r="K678" i="1"/>
  <c r="K712" i="1"/>
  <c r="L694" i="1"/>
  <c r="M694" i="1" s="1"/>
  <c r="K705" i="1"/>
  <c r="M705" i="1" s="1"/>
  <c r="K699" i="1"/>
  <c r="K676" i="1"/>
  <c r="K700" i="1"/>
  <c r="K692" i="1"/>
  <c r="K673" i="1"/>
  <c r="K671" i="1"/>
  <c r="K691" i="1"/>
  <c r="K687" i="1"/>
  <c r="K679" i="1"/>
  <c r="M679" i="1" s="1"/>
  <c r="K702" i="1"/>
  <c r="K695" i="1"/>
  <c r="K683" i="1"/>
  <c r="K698" i="1"/>
  <c r="K701" i="1"/>
  <c r="K709" i="1"/>
  <c r="K670" i="1"/>
  <c r="K684" i="1"/>
  <c r="K689" i="1"/>
  <c r="K677" i="1"/>
  <c r="K704" i="1"/>
  <c r="K688" i="1"/>
  <c r="K706" i="1"/>
  <c r="K681" i="1"/>
  <c r="K710" i="1"/>
  <c r="K682" i="1"/>
  <c r="K713" i="1"/>
  <c r="L700" i="1"/>
  <c r="L708" i="1"/>
  <c r="L676" i="1"/>
  <c r="L701" i="1"/>
  <c r="L704" i="1"/>
  <c r="L699" i="1"/>
  <c r="L702" i="1"/>
  <c r="L691" i="1"/>
  <c r="L713" i="1"/>
  <c r="L668" i="1"/>
  <c r="L684" i="1"/>
  <c r="L709" i="1"/>
  <c r="K708" i="1"/>
  <c r="K675" i="1"/>
  <c r="M675" i="1" s="1"/>
  <c r="K707" i="1"/>
  <c r="K711" i="1"/>
  <c r="K693" i="1"/>
  <c r="K703" i="1"/>
  <c r="K690" i="1"/>
  <c r="K680" i="1"/>
  <c r="K716" i="1"/>
  <c r="K672" i="1"/>
  <c r="K696" i="1"/>
  <c r="L688" i="1"/>
  <c r="L678" i="1"/>
  <c r="L680" i="1"/>
  <c r="L669" i="1"/>
  <c r="M669" i="1" s="1"/>
  <c r="L682" i="1"/>
  <c r="L710" i="1"/>
  <c r="L670" i="1"/>
  <c r="M670" i="1" s="1"/>
  <c r="E23" i="9" s="1"/>
  <c r="L711" i="1"/>
  <c r="L685" i="1"/>
  <c r="L696" i="1"/>
  <c r="L692" i="1"/>
  <c r="M686" i="1"/>
  <c r="L712" i="10"/>
  <c r="L667" i="10"/>
  <c r="L677" i="10"/>
  <c r="L692" i="10"/>
  <c r="L668" i="10"/>
  <c r="L701" i="10"/>
  <c r="L699" i="10"/>
  <c r="L695" i="10"/>
  <c r="L683" i="10"/>
  <c r="L697" i="10"/>
  <c r="L694" i="10"/>
  <c r="L715" i="10"/>
  <c r="L688" i="10"/>
  <c r="L687" i="10"/>
  <c r="L708" i="10"/>
  <c r="L689" i="10"/>
  <c r="L690" i="10"/>
  <c r="L706" i="10"/>
  <c r="L675" i="10"/>
  <c r="L704" i="10"/>
  <c r="L711" i="10"/>
  <c r="L676" i="10"/>
  <c r="L684" i="10"/>
  <c r="L691" i="10"/>
  <c r="L671" i="10"/>
  <c r="L698" i="10"/>
  <c r="L685" i="10"/>
  <c r="L705" i="10"/>
  <c r="L682" i="10"/>
  <c r="L670" i="10"/>
  <c r="L672" i="10"/>
  <c r="L702" i="10"/>
  <c r="L669" i="10"/>
  <c r="L680" i="10"/>
  <c r="L679" i="10"/>
  <c r="L674" i="10"/>
  <c r="L673" i="10"/>
  <c r="L707" i="10"/>
  <c r="L703" i="10"/>
  <c r="L696" i="10"/>
  <c r="L709" i="10"/>
  <c r="L681" i="10"/>
  <c r="L693" i="10"/>
  <c r="L700" i="10"/>
  <c r="L686" i="10"/>
  <c r="L678" i="10"/>
  <c r="L710" i="10"/>
  <c r="K689" i="10"/>
  <c r="K687" i="10"/>
  <c r="K677" i="10"/>
  <c r="K671" i="10"/>
  <c r="K673" i="10"/>
  <c r="K704" i="10"/>
  <c r="K683" i="10"/>
  <c r="K702" i="10"/>
  <c r="K668" i="10"/>
  <c r="K709" i="10"/>
  <c r="K681" i="10"/>
  <c r="K691" i="10"/>
  <c r="K711" i="10"/>
  <c r="K699" i="10"/>
  <c r="K678" i="10"/>
  <c r="K694" i="10"/>
  <c r="K692" i="10"/>
  <c r="K667" i="10"/>
  <c r="K703" i="10"/>
  <c r="K697" i="10"/>
  <c r="K680" i="10"/>
  <c r="K685" i="10"/>
  <c r="K710" i="10"/>
  <c r="K715" i="10"/>
  <c r="K700" i="10"/>
  <c r="K696" i="10"/>
  <c r="K712" i="10"/>
  <c r="K707" i="10"/>
  <c r="K688" i="10"/>
  <c r="K705" i="10"/>
  <c r="K695" i="10"/>
  <c r="K682" i="10"/>
  <c r="K708" i="10"/>
  <c r="K698" i="10"/>
  <c r="K672" i="10"/>
  <c r="K670" i="10"/>
  <c r="K706" i="10"/>
  <c r="K674" i="10"/>
  <c r="K684" i="10"/>
  <c r="K690" i="10"/>
  <c r="K701" i="10"/>
  <c r="K679" i="10"/>
  <c r="K675" i="10"/>
  <c r="K693" i="10"/>
  <c r="K676" i="10"/>
  <c r="K686" i="10"/>
  <c r="K669" i="10"/>
  <c r="M693" i="1" l="1"/>
  <c r="M677" i="1"/>
  <c r="M698" i="1"/>
  <c r="E151" i="9" s="1"/>
  <c r="M712" i="1"/>
  <c r="E215" i="9" s="1"/>
  <c r="M697" i="1"/>
  <c r="M707" i="1"/>
  <c r="G183" i="9" s="1"/>
  <c r="M672" i="1"/>
  <c r="G23" i="9" s="1"/>
  <c r="M703" i="1"/>
  <c r="M683" i="1"/>
  <c r="M687" i="1"/>
  <c r="M695" i="1"/>
  <c r="M674" i="1"/>
  <c r="M673" i="1"/>
  <c r="M706" i="1"/>
  <c r="F183" i="9" s="1"/>
  <c r="M689" i="1"/>
  <c r="M671" i="1"/>
  <c r="F23" i="9" s="1"/>
  <c r="M690" i="1"/>
  <c r="M699" i="1"/>
  <c r="M711" i="1"/>
  <c r="D215" i="9" s="1"/>
  <c r="M702" i="1"/>
  <c r="M676" i="1"/>
  <c r="M678" i="1"/>
  <c r="M708" i="1"/>
  <c r="M713" i="1"/>
  <c r="F215" i="9" s="1"/>
  <c r="M681" i="1"/>
  <c r="I55" i="9" s="1"/>
  <c r="M709" i="1"/>
  <c r="C55" i="9"/>
  <c r="I23" i="9"/>
  <c r="M685" i="1"/>
  <c r="M691" i="1"/>
  <c r="K715" i="1"/>
  <c r="M696" i="1"/>
  <c r="D23" i="9"/>
  <c r="G119" i="9"/>
  <c r="H119" i="9"/>
  <c r="M684" i="1"/>
  <c r="E87" i="9" s="1"/>
  <c r="M700" i="1"/>
  <c r="M668" i="1"/>
  <c r="M680" i="1"/>
  <c r="H55" i="9" s="1"/>
  <c r="M704" i="1"/>
  <c r="D183" i="9" s="1"/>
  <c r="M701" i="1"/>
  <c r="L715" i="1"/>
  <c r="G55" i="9"/>
  <c r="M692" i="1"/>
  <c r="G87" i="9"/>
  <c r="M710" i="1"/>
  <c r="M682" i="1"/>
  <c r="M688" i="1"/>
  <c r="E183" i="9"/>
  <c r="M710" i="10"/>
  <c r="Z776" i="10" s="1"/>
  <c r="M703" i="10"/>
  <c r="Z769" i="10" s="1"/>
  <c r="M672" i="10"/>
  <c r="Z738" i="10" s="1"/>
  <c r="M685" i="10"/>
  <c r="Z751" i="10" s="1"/>
  <c r="M684" i="10"/>
  <c r="Z750" i="10" s="1"/>
  <c r="M675" i="10"/>
  <c r="Z741" i="10" s="1"/>
  <c r="M699" i="10"/>
  <c r="Z765" i="10" s="1"/>
  <c r="M677" i="10"/>
  <c r="Z743" i="10" s="1"/>
  <c r="M679" i="10"/>
  <c r="Z745" i="10" s="1"/>
  <c r="M696" i="10"/>
  <c r="Z762" i="10" s="1"/>
  <c r="M674" i="10"/>
  <c r="Z740" i="10" s="1"/>
  <c r="M705" i="10"/>
  <c r="Z771" i="10" s="1"/>
  <c r="M704" i="10"/>
  <c r="Z770" i="10" s="1"/>
  <c r="M702" i="10"/>
  <c r="Z768" i="10" s="1"/>
  <c r="M691" i="10"/>
  <c r="Z757" i="10" s="1"/>
  <c r="M695" i="10"/>
  <c r="Z761" i="10" s="1"/>
  <c r="M700" i="10"/>
  <c r="Z766" i="10" s="1"/>
  <c r="M694" i="10"/>
  <c r="Z760" i="10" s="1"/>
  <c r="M678" i="10"/>
  <c r="Z744" i="10" s="1"/>
  <c r="M681" i="10"/>
  <c r="Z747" i="10" s="1"/>
  <c r="M707" i="10"/>
  <c r="Z773" i="10" s="1"/>
  <c r="M680" i="10"/>
  <c r="Z746" i="10" s="1"/>
  <c r="M670" i="10"/>
  <c r="Z736" i="10" s="1"/>
  <c r="M698" i="10"/>
  <c r="Z764" i="10" s="1"/>
  <c r="M676" i="10"/>
  <c r="Z742" i="10" s="1"/>
  <c r="M706" i="10"/>
  <c r="Z772" i="10" s="1"/>
  <c r="M687" i="10"/>
  <c r="Z753" i="10" s="1"/>
  <c r="M697" i="10"/>
  <c r="Z763" i="10" s="1"/>
  <c r="M701" i="10"/>
  <c r="Z767" i="10" s="1"/>
  <c r="L714" i="10"/>
  <c r="M667" i="10"/>
  <c r="M689" i="10"/>
  <c r="Z755" i="10" s="1"/>
  <c r="M692" i="10"/>
  <c r="Z758" i="10" s="1"/>
  <c r="M693" i="10"/>
  <c r="Z759" i="10" s="1"/>
  <c r="M708" i="10"/>
  <c r="Z774" i="10" s="1"/>
  <c r="K714" i="10"/>
  <c r="M686" i="10"/>
  <c r="Z752" i="10" s="1"/>
  <c r="M709" i="10"/>
  <c r="Z775" i="10" s="1"/>
  <c r="M673" i="10"/>
  <c r="Z739" i="10" s="1"/>
  <c r="M669" i="10"/>
  <c r="Z735" i="10" s="1"/>
  <c r="M682" i="10"/>
  <c r="Z748" i="10" s="1"/>
  <c r="M671" i="10"/>
  <c r="Z737" i="10" s="1"/>
  <c r="M711" i="10"/>
  <c r="Z777" i="10" s="1"/>
  <c r="M690" i="10"/>
  <c r="Z756" i="10" s="1"/>
  <c r="M688" i="10"/>
  <c r="Z754" i="10" s="1"/>
  <c r="M683" i="10"/>
  <c r="Z749" i="10" s="1"/>
  <c r="M668" i="10"/>
  <c r="Z734" i="10" s="1"/>
  <c r="M712" i="10"/>
  <c r="Z778" i="10" s="1"/>
  <c r="E55" i="9" l="1"/>
  <c r="C183" i="9"/>
  <c r="H87" i="9"/>
  <c r="H183" i="9"/>
  <c r="D151" i="9"/>
  <c r="D87" i="9"/>
  <c r="D119" i="9"/>
  <c r="C119" i="9"/>
  <c r="I119" i="9"/>
  <c r="H23" i="9"/>
  <c r="F151" i="9"/>
  <c r="C23" i="9"/>
  <c r="D55" i="9"/>
  <c r="I183" i="9"/>
  <c r="I151" i="9"/>
  <c r="C151" i="9"/>
  <c r="F55" i="9"/>
  <c r="E119" i="9"/>
  <c r="F87" i="9"/>
  <c r="G151" i="9"/>
  <c r="H151" i="9"/>
  <c r="I87" i="9"/>
  <c r="C215" i="9"/>
  <c r="M715" i="1"/>
  <c r="C87" i="9"/>
  <c r="F119" i="9"/>
  <c r="Z733" i="10"/>
  <c r="Z814" i="10" s="1"/>
  <c r="M714" i="10"/>
</calcChain>
</file>

<file path=xl/sharedStrings.xml><?xml version="1.0" encoding="utf-8"?>
<sst xmlns="http://schemas.openxmlformats.org/spreadsheetml/2006/main" count="4990" uniqueCount="1287">
  <si>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</si>
  <si>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</si>
  <si>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</si>
  <si>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</si>
  <si>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</si>
  <si>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</si>
  <si>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</si>
  <si>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</si>
  <si>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</si>
  <si>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</si>
  <si>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</si>
  <si>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</si>
  <si>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</si>
  <si>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</si>
  <si>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</si>
  <si>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</si>
  <si>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</si>
  <si>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</si>
  <si>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</si>
  <si>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</si>
  <si>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</si>
  <si>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</si>
  <si>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</si>
  <si>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</si>
  <si>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</si>
  <si>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</si>
  <si>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</si>
  <si>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</si>
  <si>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</si>
  <si>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</si>
  <si>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</si>
  <si>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</si>
  <si>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</si>
  <si>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</si>
  <si>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</si>
  <si>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</si>
  <si>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</si>
  <si>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</si>
  <si>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</si>
  <si>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</si>
  <si>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</si>
  <si>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</si>
  <si>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</si>
  <si>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</si>
  <si>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</si>
  <si>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</si>
  <si>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</si>
  <si>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</si>
  <si>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</si>
  <si>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</si>
  <si>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</si>
  <si>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</si>
  <si>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</si>
  <si>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</si>
  <si>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</si>
  <si>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</si>
  <si>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</si>
  <si>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</si>
  <si>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</si>
  <si>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</si>
  <si>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</si>
  <si>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</si>
  <si>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</si>
  <si>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</si>
  <si>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</si>
  <si>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</si>
  <si>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</si>
  <si>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</si>
  <si>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</si>
  <si>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</si>
  <si>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</si>
  <si>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</si>
  <si>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</si>
  <si>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</si>
  <si>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</si>
  <si>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</si>
  <si>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</si>
  <si>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</si>
  <si>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</si>
  <si>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</si>
  <si>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</si>
  <si>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</si>
  <si>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</si>
  <si>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</si>
  <si>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</si>
  <si>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</si>
  <si>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</si>
  <si>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</si>
  <si>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</si>
  <si>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</si>
  <si>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</si>
  <si>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</si>
  <si>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</si>
  <si>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</si>
  <si>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</si>
  <si>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</si>
  <si>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</si>
  <si>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</si>
  <si>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</si>
  <si>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</si>
  <si>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</si>
  <si>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</si>
  <si>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</si>
  <si>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</si>
  <si>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</si>
  <si>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</si>
  <si>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</si>
  <si>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</si>
  <si>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</si>
  <si>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</si>
  <si>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</si>
  <si>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</si>
  <si>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</si>
  <si>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</si>
  <si>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</si>
  <si>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</si>
  <si>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</si>
  <si>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</si>
  <si>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</si>
  <si>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</si>
  <si>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</si>
  <si>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</si>
  <si>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</si>
  <si>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</si>
  <si>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</si>
  <si>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</si>
  <si>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</si>
  <si>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</si>
  <si>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</si>
  <si>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</si>
  <si>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</si>
  <si>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</si>
  <si>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</si>
  <si>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</si>
  <si>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</si>
  <si>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</si>
  <si>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</si>
  <si>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</si>
  <si>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</si>
  <si>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</si>
  <si>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</si>
  <si>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</si>
  <si>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</si>
  <si>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</si>
  <si>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</si>
  <si>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</si>
  <si>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</si>
  <si>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</si>
  <si>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</si>
  <si>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</si>
  <si>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</si>
  <si>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</si>
  <si>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</si>
  <si>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</si>
  <si>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</si>
  <si>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</si>
  <si>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</si>
  <si>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</si>
  <si>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</si>
  <si>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</si>
  <si>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</si>
  <si>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</si>
  <si>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</si>
  <si>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</si>
  <si>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</si>
  <si>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</si>
  <si>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</si>
  <si>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</si>
  <si>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</si>
  <si>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</si>
  <si>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</si>
  <si>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</si>
  <si>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</si>
  <si>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</si>
  <si>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</si>
  <si>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</si>
  <si>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</si>
  <si>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</si>
  <si>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</si>
  <si>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</si>
  <si>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</si>
  <si>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</si>
  <si>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</si>
  <si>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</si>
  <si>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</si>
  <si>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</si>
  <si>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</si>
  <si>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</si>
  <si>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</si>
  <si>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</si>
  <si>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</si>
  <si>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</si>
  <si>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</si>
  <si>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</si>
  <si>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</si>
  <si>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</si>
  <si>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</si>
  <si>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</si>
  <si>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</si>
  <si>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</si>
  <si>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</si>
  <si>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</si>
  <si>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</si>
  <si>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</si>
  <si>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</si>
  <si>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</si>
  <si>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</si>
  <si>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</si>
  <si>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</si>
  <si>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</si>
  <si>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</si>
  <si>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</si>
  <si>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</si>
  <si>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</si>
  <si>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</si>
  <si>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</si>
  <si>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</si>
  <si>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</si>
  <si>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</si>
  <si>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</si>
  <si>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</si>
  <si>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</si>
  <si>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</si>
  <si>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</si>
  <si>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</si>
  <si>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</si>
  <si>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</si>
  <si>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</si>
  <si>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</si>
  <si>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</si>
  <si>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</si>
  <si>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</si>
  <si>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</si>
  <si>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</si>
  <si>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</si>
  <si>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</si>
  <si>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</si>
  <si>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</si>
  <si>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</si>
  <si>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</si>
  <si>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</si>
  <si>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</si>
  <si>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</si>
  <si>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</si>
  <si>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</si>
  <si>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</si>
  <si>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</si>
  <si>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</si>
  <si>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</si>
  <si>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</si>
  <si>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</si>
  <si>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</si>
  <si>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</si>
  <si>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</si>
  <si>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</si>
  <si>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</si>
  <si>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</si>
  <si>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</si>
  <si>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</si>
  <si>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</si>
  <si>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</si>
  <si>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</si>
  <si>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</si>
  <si>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</si>
  <si>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</si>
  <si>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</si>
  <si>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</si>
  <si>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</si>
  <si>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</si>
  <si>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</si>
  <si>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</si>
  <si>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</si>
  <si>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</si>
  <si>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</si>
  <si>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</si>
  <si>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</si>
  <si>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</si>
  <si>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</si>
  <si>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</si>
  <si>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</si>
  <si>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</si>
  <si>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</si>
  <si>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</si>
  <si>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</si>
  <si>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</si>
  <si>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</si>
  <si>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</si>
  <si>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</si>
  <si>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</si>
  <si>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</si>
  <si>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</si>
  <si>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</si>
  <si>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</si>
  <si>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</si>
  <si>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</si>
  <si>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</si>
  <si>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</si>
  <si>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</si>
  <si>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</si>
  <si>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</si>
  <si>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</si>
  <si>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</si>
  <si>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</si>
  <si>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</si>
  <si>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</si>
  <si>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</si>
  <si>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</si>
  <si>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</si>
  <si>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</si>
  <si>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</si>
  <si>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</si>
  <si>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</si>
  <si>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</si>
  <si>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</si>
  <si>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</si>
  <si>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</si>
  <si>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</si>
  <si>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</si>
  <si>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</si>
  <si>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</si>
  <si>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</si>
  <si>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</si>
  <si>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</si>
  <si>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</si>
  <si>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</si>
  <si>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</si>
  <si>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</si>
  <si>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</si>
  <si>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</si>
  <si>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</si>
  <si>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</si>
  <si>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</si>
  <si>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</si>
  <si>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</si>
  <si>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</si>
  <si>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</si>
  <si>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</si>
  <si>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</si>
  <si>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</si>
  <si>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</si>
  <si>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</si>
  <si>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</si>
  <si>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</si>
  <si>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</si>
  <si>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</si>
  <si>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</si>
  <si>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</si>
  <si>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</si>
  <si>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</si>
  <si>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</si>
  <si>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</si>
  <si>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</si>
  <si>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</si>
  <si>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</si>
  <si>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</si>
  <si>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</si>
  <si>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</si>
  <si>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</si>
  <si>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</si>
  <si>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</si>
  <si>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</si>
  <si>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</si>
  <si>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</si>
  <si>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</si>
  <si>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</si>
  <si>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</si>
  <si>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</si>
  <si>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</si>
  <si>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</si>
  <si>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</si>
  <si>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</si>
  <si>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</si>
  <si>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</si>
  <si>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</si>
  <si>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</si>
  <si>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</si>
  <si>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</si>
  <si>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</si>
  <si>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</si>
  <si>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</si>
  <si>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</si>
  <si>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</si>
  <si>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</si>
  <si>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</si>
  <si>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</si>
  <si>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</si>
  <si>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</si>
  <si>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</si>
  <si>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</si>
  <si>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</si>
  <si>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</si>
  <si>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</si>
  <si>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</si>
  <si>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</si>
  <si>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</si>
  <si>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</si>
  <si>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</si>
  <si>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</si>
  <si>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</si>
  <si>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</si>
  <si>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</si>
  <si>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</si>
  <si>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</si>
  <si>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</si>
  <si>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</si>
  <si>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</si>
  <si>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</si>
  <si>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</si>
  <si>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</si>
  <si>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</si>
  <si>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</si>
  <si>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</si>
  <si>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</si>
  <si>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</si>
  <si>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</si>
  <si>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</si>
  <si>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</si>
  <si>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</si>
  <si>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</si>
  <si>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</si>
  <si>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</si>
  <si>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</si>
  <si>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</si>
  <si>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</si>
  <si>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</si>
  <si>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</si>
  <si>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</si>
  <si>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</si>
  <si>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</si>
  <si>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</si>
  <si>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</si>
  <si>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</si>
  <si>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</si>
  <si>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</si>
  <si>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</si>
  <si>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</si>
  <si>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</si>
  <si>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</si>
  <si>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</si>
  <si>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</si>
  <si>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</si>
  <si>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</si>
  <si>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</si>
  <si>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</si>
  <si>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</si>
  <si>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</si>
  <si>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</si>
  <si>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</si>
  <si>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</si>
  <si>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</si>
  <si>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</si>
  <si>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</si>
  <si>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</si>
  <si>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</si>
  <si>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</si>
  <si>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</si>
  <si>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</si>
  <si>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</si>
  <si>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</si>
  <si>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</si>
  <si>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</si>
  <si>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</si>
  <si>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</si>
  <si>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</si>
  <si>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</si>
  <si>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</si>
  <si>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</si>
  <si>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</si>
  <si>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</si>
  <si>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</si>
  <si>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</si>
  <si>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</si>
  <si>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</si>
  <si>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</si>
  <si>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</si>
  <si>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</si>
  <si>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</si>
  <si>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</si>
  <si>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</si>
  <si>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</si>
  <si>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</si>
  <si>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</si>
  <si>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</si>
  <si>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</si>
  <si>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</si>
  <si>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</si>
  <si>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</si>
  <si>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</si>
  <si>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</si>
  <si>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</si>
  <si>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</si>
  <si>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</si>
  <si>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</si>
  <si>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</si>
  <si>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</si>
  <si>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</si>
  <si>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</si>
  <si>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</si>
  <si>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</si>
  <si>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</si>
  <si>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</si>
  <si>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</si>
  <si>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</si>
  <si>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</si>
  <si>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</si>
  <si>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</si>
  <si>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</si>
  <si>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</si>
  <si>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</si>
  <si>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</si>
  <si>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</si>
  <si>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</si>
  <si>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</si>
  <si>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</si>
  <si>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</si>
  <si>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</si>
  <si>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</si>
  <si>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</si>
  <si>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</si>
  <si>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</si>
  <si>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</si>
  <si>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</si>
  <si>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</si>
  <si>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</si>
  <si>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</si>
  <si>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</si>
  <si>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</si>
  <si>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</si>
  <si>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</si>
  <si>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</si>
  <si>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</si>
  <si>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</si>
  <si>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</si>
  <si>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</si>
  <si>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</si>
  <si>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</si>
  <si>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</si>
  <si>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</si>
  <si>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</si>
  <si>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</si>
  <si>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</si>
  <si>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</si>
  <si>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</si>
  <si>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</si>
  <si>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</si>
  <si>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</si>
  <si>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</si>
  <si>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</si>
  <si>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</si>
  <si>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</si>
  <si>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</si>
  <si>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</si>
  <si>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</si>
  <si>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</si>
  <si>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</si>
  <si>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</si>
  <si>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</si>
  <si>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</si>
  <si>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</si>
  <si>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</si>
  <si>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</si>
  <si>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</si>
  <si>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</si>
  <si>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</si>
  <si>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</si>
  <si>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</si>
  <si>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</si>
  <si>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</si>
  <si>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</si>
  <si>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</si>
  <si>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</si>
  <si>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</si>
  <si>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</si>
  <si>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</si>
  <si>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</si>
  <si>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</si>
  <si>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</si>
  <si>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</si>
  <si>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</si>
  <si>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</si>
  <si>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</si>
  <si>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</si>
  <si>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</si>
  <si>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</si>
  <si>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</si>
  <si>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</si>
  <si>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</si>
  <si>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</si>
  <si>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</si>
  <si>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</si>
  <si>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</si>
  <si>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</si>
  <si>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</si>
  <si>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</si>
  <si>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</si>
  <si>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</si>
  <si>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</si>
  <si>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</si>
  <si>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</si>
  <si>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</si>
  <si>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</si>
  <si>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</si>
  <si>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</si>
  <si>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</si>
  <si>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</si>
  <si>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</si>
  <si>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</si>
  <si>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</si>
  <si>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</si>
  <si>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</si>
  <si>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</si>
  <si>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</si>
  <si>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</si>
  <si>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</si>
  <si>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</si>
  <si>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</si>
  <si>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</si>
  <si>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</si>
  <si>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</si>
  <si>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</si>
  <si>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</si>
  <si>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</si>
  <si>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</si>
  <si>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</si>
  <si>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</si>
  <si>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</si>
  <si>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</si>
  <si>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</si>
  <si>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</si>
  <si>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</si>
  <si>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</si>
  <si>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</si>
  <si>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</si>
  <si>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</si>
  <si>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</si>
  <si>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</si>
  <si>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</si>
  <si>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</si>
  <si>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</si>
  <si>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</si>
  <si>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</si>
  <si>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</si>
  <si>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</si>
  <si>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</si>
  <si>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</si>
  <si>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</si>
  <si>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</si>
  <si>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</si>
  <si>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</si>
  <si>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</si>
  <si>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</si>
  <si>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</si>
  <si>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</si>
  <si>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</si>
  <si>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</si>
  <si>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</si>
  <si>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</si>
  <si>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</si>
  <si>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</si>
  <si>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</si>
  <si>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</si>
  <si>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</si>
  <si>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</si>
  <si>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</si>
  <si>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</si>
  <si>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</si>
  <si>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</si>
  <si>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</si>
  <si>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</si>
  <si>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</si>
  <si>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</si>
  <si>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</si>
  <si>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</si>
  <si>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</si>
  <si>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</si>
  <si>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</si>
  <si>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</si>
  <si>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</si>
  <si>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</si>
  <si>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</si>
  <si>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</si>
  <si>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</si>
  <si>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</si>
  <si>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</si>
  <si>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</si>
  <si>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</si>
  <si>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</si>
  <si>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</si>
  <si>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</si>
  <si>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</si>
  <si>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</si>
  <si>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</si>
  <si>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</si>
  <si>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</si>
  <si>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</si>
  <si>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</si>
  <si>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</si>
  <si>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</si>
  <si>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</si>
  <si>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</si>
  <si>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</si>
  <si>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</si>
  <si>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</si>
  <si>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</si>
  <si>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</si>
  <si>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</si>
  <si>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</si>
  <si>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</si>
  <si>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</si>
  <si>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</si>
  <si>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</si>
  <si>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</si>
  <si>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</si>
  <si>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</si>
  <si>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</si>
  <si>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</si>
  <si>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</si>
  <si>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</si>
  <si>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</si>
  <si>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</si>
  <si>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</si>
  <si>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</si>
  <si>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</si>
  <si>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</si>
  <si>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</si>
  <si>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</si>
  <si>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</si>
  <si>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</si>
  <si>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</si>
  <si>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</si>
  <si>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</si>
  <si>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</si>
  <si>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</si>
  <si>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</si>
  <si>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</si>
  <si>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</si>
  <si>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</si>
  <si>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</si>
  <si>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</si>
  <si>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</si>
  <si>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</si>
  <si>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</si>
  <si>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</si>
  <si>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</si>
  <si>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</si>
  <si>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</si>
  <si>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</si>
  <si>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</si>
  <si>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</si>
  <si>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</si>
  <si>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</si>
  <si>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</si>
  <si>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</si>
  <si>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</si>
  <si>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</si>
  <si>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</si>
  <si>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</si>
  <si>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</si>
  <si>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</si>
  <si>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</si>
  <si>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</si>
  <si>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</si>
  <si>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</si>
  <si>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</si>
  <si>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</si>
  <si>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</si>
  <si>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</si>
  <si>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</si>
  <si>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</si>
  <si>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</si>
  <si>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</si>
  <si>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</si>
  <si>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</si>
  <si>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</si>
  <si>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</si>
  <si>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</si>
  <si>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</si>
  <si>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</si>
  <si>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</si>
  <si>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</si>
  <si>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</si>
  <si>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</si>
  <si>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</si>
  <si>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</si>
  <si>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</si>
  <si>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</si>
  <si>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</si>
  <si>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</si>
  <si>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</si>
  <si>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</si>
  <si>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</si>
  <si>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</si>
  <si>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</si>
  <si>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</si>
  <si>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</si>
  <si>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</si>
  <si>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</si>
  <si>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</si>
  <si>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</si>
  <si>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</si>
  <si>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</si>
  <si>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</si>
  <si>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</si>
  <si>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</si>
  <si>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</si>
  <si>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</si>
  <si>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</si>
  <si>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</si>
  <si>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</si>
  <si>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</si>
  <si>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</si>
  <si>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</si>
  <si>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</si>
  <si>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</si>
  <si>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</si>
  <si>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</si>
  <si>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</si>
  <si>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</si>
  <si>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</si>
  <si>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</si>
  <si>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</si>
  <si>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</si>
  <si>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</si>
  <si>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</si>
  <si>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</si>
  <si>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</si>
  <si>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</si>
  <si>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</si>
  <si>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</si>
  <si>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</si>
  <si>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</si>
  <si>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</si>
  <si>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</si>
  <si>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</si>
  <si>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</si>
  <si>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</si>
  <si>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</si>
  <si>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</si>
  <si>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</si>
  <si>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</si>
  <si>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</si>
  <si>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</si>
  <si>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</si>
  <si>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</si>
  <si>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</si>
  <si>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</si>
  <si>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</si>
  <si>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</si>
  <si>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</si>
  <si>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</si>
  <si>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</si>
  <si>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</si>
  <si>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</si>
  <si>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</si>
  <si>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</si>
  <si>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</si>
  <si>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</si>
  <si>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</si>
  <si>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</si>
  <si>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</si>
  <si>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</si>
  <si>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</si>
  <si>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</si>
  <si>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</si>
  <si>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</si>
  <si>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</si>
  <si>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</si>
  <si>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</si>
  <si>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</si>
  <si>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</si>
  <si>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</si>
  <si>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</si>
  <si>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</si>
  <si>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</si>
  <si>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</si>
  <si>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</si>
  <si>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</si>
  <si>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</si>
  <si>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</si>
  <si>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</si>
  <si>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</si>
  <si>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</si>
  <si>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</si>
  <si>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</si>
  <si>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</si>
  <si>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</si>
  <si>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</si>
  <si>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</si>
  <si>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</si>
  <si>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</si>
  <si>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</si>
  <si>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</si>
  <si>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</si>
  <si>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</si>
  <si>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</si>
  <si>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</si>
  <si>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</si>
  <si>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</si>
  <si>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</si>
  <si>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</si>
  <si>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</si>
  <si>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</si>
  <si>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</si>
  <si>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</si>
  <si>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</si>
  <si>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</si>
  <si>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</si>
  <si>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</si>
  <si>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</si>
  <si>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</si>
  <si>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</si>
  <si>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</si>
  <si>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</si>
  <si>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</si>
  <si>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</si>
  <si>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</si>
  <si>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</si>
  <si>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</si>
  <si>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</si>
  <si>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</si>
  <si>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</si>
  <si>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</si>
  <si>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</si>
  <si>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</si>
  <si>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</si>
  <si>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</si>
  <si>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</si>
  <si>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</si>
  <si>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</si>
  <si>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</si>
  <si>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</si>
  <si>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</si>
  <si>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</si>
  <si>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</si>
  <si>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</si>
  <si>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</si>
  <si>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</si>
  <si>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</si>
  <si>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</si>
  <si>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</si>
  <si>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</si>
  <si>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</si>
  <si>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</si>
  <si>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</si>
  <si>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</si>
  <si>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</si>
  <si>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</si>
  <si>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</si>
  <si>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</si>
  <si>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</si>
  <si>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</si>
  <si>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</si>
  <si>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</si>
  <si>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</si>
  <si>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</si>
  <si>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</si>
  <si>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</si>
  <si>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</si>
  <si>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</si>
  <si>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</si>
  <si>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</si>
  <si>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</si>
  <si>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</si>
  <si>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</si>
  <si>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</si>
  <si>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</si>
  <si>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</si>
  <si>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</si>
  <si>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</si>
  <si>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</si>
  <si>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</si>
  <si>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</si>
  <si>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</si>
  <si>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</si>
  <si>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</si>
  <si>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</si>
  <si>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</si>
  <si>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</si>
  <si>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</si>
  <si>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</si>
  <si>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</si>
  <si>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</si>
  <si>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</si>
  <si>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</si>
  <si>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</si>
  <si>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</si>
  <si>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</si>
  <si>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</si>
  <si>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</si>
  <si>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</si>
  <si>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</si>
  <si>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</si>
  <si>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</si>
  <si>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</si>
  <si>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</si>
  <si>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</si>
  <si>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</si>
  <si>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</si>
  <si>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</si>
  <si>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</si>
  <si>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</si>
  <si>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</si>
  <si>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</si>
  <si>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</si>
  <si>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</si>
  <si>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</si>
  <si>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</si>
  <si>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</si>
  <si>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</si>
  <si>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</si>
  <si>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</si>
  <si>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</si>
  <si>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</si>
  <si>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</si>
  <si>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</si>
  <si>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</si>
  <si>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</si>
  <si>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</si>
  <si>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</si>
  <si>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</si>
  <si>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</si>
  <si>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</si>
  <si>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</si>
  <si>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</si>
  <si>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</si>
  <si>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</si>
  <si>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</si>
  <si>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</si>
  <si>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</si>
  <si>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</si>
  <si>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</si>
  <si>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</si>
  <si>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</si>
  <si>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</si>
  <si>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</si>
  <si>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</si>
  <si>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</si>
  <si>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</si>
  <si>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</si>
  <si>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</si>
  <si>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</si>
  <si>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</si>
  <si>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</si>
  <si>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</si>
  <si>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</si>
  <si>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</si>
  <si>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</si>
  <si>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</si>
  <si>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</si>
  <si>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</si>
  <si>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</si>
  <si>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</si>
  <si>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</si>
  <si>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</si>
  <si>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</si>
  <si>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</si>
  <si>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</si>
  <si>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</si>
  <si>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</si>
  <si>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</si>
  <si>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</si>
  <si>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</si>
  <si>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</si>
  <si>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</si>
  <si>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</si>
  <si>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</si>
  <si>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</si>
  <si>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</si>
  <si>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</si>
  <si>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</si>
  <si>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</si>
  <si>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</si>
  <si>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</si>
  <si>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</si>
  <si>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</si>
  <si>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</si>
  <si>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</si>
  <si>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</si>
  <si>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</si>
  <si>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</si>
  <si>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</si>
  <si>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</si>
  <si>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</si>
  <si>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</si>
  <si>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</si>
  <si>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</si>
  <si>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</si>
  <si>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</si>
  <si>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</si>
  <si>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</si>
  <si>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</si>
  <si>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</si>
  <si>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</si>
  <si>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</si>
  <si>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</si>
  <si>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</si>
  <si>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</si>
  <si>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</si>
  <si>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</si>
  <si>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</si>
  <si>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</si>
  <si>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</si>
  <si>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</si>
  <si>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</si>
  <si>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</si>
  <si>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</si>
  <si>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</si>
  <si>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</si>
  <si>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</si>
  <si>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</si>
  <si>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</si>
  <si>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</si>
  <si>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</si>
  <si>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</si>
  <si>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</si>
  <si>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</si>
  <si>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</si>
  <si>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</si>
  <si>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</si>
  <si>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</si>
  <si>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</si>
  <si>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</si>
  <si>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</si>
  <si>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</si>
  <si>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</si>
  <si>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</si>
  <si>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</si>
  <si>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</si>
  <si>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</si>
  <si>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</si>
  <si>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</si>
  <si>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</si>
  <si>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</si>
  <si>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</si>
  <si>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</si>
  <si>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</si>
  <si>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</si>
  <si>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</si>
  <si>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</si>
  <si>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</si>
  <si>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</si>
  <si>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</si>
  <si>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</si>
  <si>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</si>
  <si>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</si>
  <si>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</si>
  <si>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</si>
  <si>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</si>
  <si>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</si>
  <si>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</si>
  <si>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</si>
  <si>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</si>
  <si>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</si>
  <si>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</si>
  <si>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</si>
  <si>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</si>
  <si>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</si>
  <si>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</si>
  <si>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</si>
  <si>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</si>
  <si>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</si>
  <si>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</si>
  <si>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</si>
  <si>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</si>
  <si>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</si>
  <si>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</si>
  <si>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</si>
  <si>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</si>
  <si>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</si>
  <si>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</si>
  <si>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</si>
  <si>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</si>
  <si>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</si>
  <si>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</si>
  <si>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</si>
  <si>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</si>
  <si>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</si>
  <si>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</si>
  <si>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</si>
  <si>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</si>
  <si>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</si>
  <si>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</si>
  <si>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</si>
  <si>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</si>
  <si>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</si>
  <si>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</si>
  <si>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</si>
  <si>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</si>
  <si>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</si>
  <si>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</si>
  <si>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</si>
  <si>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</si>
  <si>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</si>
  <si>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</si>
  <si>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</si>
  <si>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</si>
  <si>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</si>
  <si>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</si>
  <si>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</si>
  <si>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</si>
  <si>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</si>
  <si>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</si>
  <si>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</si>
  <si>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</si>
  <si>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</si>
  <si>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</si>
  <si>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</si>
  <si>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</si>
  <si>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</si>
  <si>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</si>
  <si>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</si>
  <si>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</si>
  <si>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</si>
  <si>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</si>
  <si>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</si>
  <si>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</si>
  <si>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</si>
  <si>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</si>
  <si>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</si>
  <si>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</si>
  <si>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</si>
  <si>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</si>
  <si>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</si>
  <si>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</si>
  <si>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</si>
  <si>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</si>
  <si>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</si>
  <si>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</si>
  <si>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</si>
  <si>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</si>
  <si>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</si>
  <si>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</si>
  <si>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</si>
  <si>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</si>
  <si>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</si>
  <si>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</si>
  <si>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</si>
  <si>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</si>
  <si>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</si>
  <si>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</si>
  <si>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</si>
  <si>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</si>
  <si>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</si>
  <si>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</si>
  <si>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</si>
  <si>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</si>
  <si>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</si>
  <si>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</si>
  <si>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</si>
  <si>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</si>
  <si>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</si>
  <si>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</si>
  <si>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</si>
  <si>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</si>
  <si>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</si>
  <si>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</si>
  <si>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</si>
  <si>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</si>
  <si>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</si>
  <si>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</si>
  <si>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</si>
  <si>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</si>
  <si>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</si>
  <si>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</si>
  <si>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</si>
  <si>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</si>
  <si>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</si>
  <si>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</si>
  <si>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</si>
  <si>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</si>
  <si>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6/30/2018</t>
  </si>
  <si>
    <t>Harborview Medical Center</t>
  </si>
  <si>
    <t/>
  </si>
  <si>
    <t>325 Ninth Avenue</t>
  </si>
  <si>
    <t>Seattle, WA  98104</t>
  </si>
  <si>
    <t>King</t>
  </si>
  <si>
    <t>Paul Hayes</t>
  </si>
  <si>
    <t>Kera Dennis</t>
  </si>
  <si>
    <t>Lisa Jensen</t>
  </si>
  <si>
    <t>206.744.3000</t>
  </si>
  <si>
    <t>06/30/2017</t>
  </si>
  <si>
    <t>029</t>
  </si>
  <si>
    <t>Jacqueline Cabe</t>
  </si>
  <si>
    <t>Revised department mapping</t>
  </si>
  <si>
    <t>FY17 Total minutes should have been reported at 1,230,564 (instead of the 703,616).</t>
  </si>
  <si>
    <t>Changed unit of measure methodology</t>
  </si>
  <si>
    <t>FY17's clinic visits for psych should have been reported at 54,021.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</si>
</sst>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9" fillId="4" borderId="1" xfId="0" quotePrefix="1" applyNumberFormat="1" applyFont="1" applyFill="1" applyBorder="1" applyAlignment="1" applyProtection="1"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14" fillId="0" borderId="0" xfId="0" applyFo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O12" sqref="O1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132078913</v>
      </c>
      <c r="C47" s="225">
        <v>11626209.26</v>
      </c>
      <c r="D47" s="225">
        <v>16975717.469999999</v>
      </c>
      <c r="E47" s="225">
        <v>130877.86</v>
      </c>
      <c r="F47" s="225">
        <v>0</v>
      </c>
      <c r="G47" s="225">
        <v>1751670.13</v>
      </c>
      <c r="H47" s="225">
        <v>3493491.27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4884902.6100000003</v>
      </c>
      <c r="Q47" s="225">
        <v>2560947.84</v>
      </c>
      <c r="R47" s="225">
        <v>2433012.04</v>
      </c>
      <c r="S47" s="225">
        <v>1540098.36</v>
      </c>
      <c r="T47" s="225">
        <v>0</v>
      </c>
      <c r="U47" s="225">
        <v>4133928.01</v>
      </c>
      <c r="V47" s="225">
        <v>1469937.54</v>
      </c>
      <c r="W47" s="225">
        <v>421505.75</v>
      </c>
      <c r="X47" s="225">
        <v>1036051.93</v>
      </c>
      <c r="Y47" s="225">
        <v>5435453.5</v>
      </c>
      <c r="Z47" s="225">
        <v>286721.46000000002</v>
      </c>
      <c r="AA47" s="225">
        <v>195700.09</v>
      </c>
      <c r="AB47" s="225">
        <v>8799868.1600000001</v>
      </c>
      <c r="AC47" s="225">
        <v>2177824.54</v>
      </c>
      <c r="AD47" s="225">
        <v>0</v>
      </c>
      <c r="AE47" s="225">
        <v>2945491.54</v>
      </c>
      <c r="AF47" s="225">
        <v>2275133.25</v>
      </c>
      <c r="AG47" s="225">
        <v>6272559.0999999996</v>
      </c>
      <c r="AH47" s="225">
        <v>0</v>
      </c>
      <c r="AI47" s="225">
        <v>0</v>
      </c>
      <c r="AJ47" s="225">
        <v>19579749.920000002</v>
      </c>
      <c r="AK47" s="225">
        <v>1002087.86</v>
      </c>
      <c r="AL47" s="225">
        <v>0</v>
      </c>
      <c r="AM47" s="225">
        <v>0</v>
      </c>
      <c r="AN47" s="225">
        <v>0</v>
      </c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25">
        <v>0</v>
      </c>
      <c r="AU47" s="225">
        <v>202165.77</v>
      </c>
      <c r="AV47" s="225">
        <v>1175876.79</v>
      </c>
      <c r="AW47" s="225">
        <v>60856.67</v>
      </c>
      <c r="AX47" s="225">
        <v>0</v>
      </c>
      <c r="AY47" s="225">
        <v>2587935.7000000002</v>
      </c>
      <c r="AZ47" s="225">
        <v>0</v>
      </c>
      <c r="BA47" s="225">
        <v>185157.95</v>
      </c>
      <c r="BB47" s="225">
        <v>3759492.03</v>
      </c>
      <c r="BC47" s="225">
        <v>0</v>
      </c>
      <c r="BD47" s="225">
        <v>0</v>
      </c>
      <c r="BE47" s="225">
        <v>2617282.58</v>
      </c>
      <c r="BF47" s="225">
        <v>3210523.12</v>
      </c>
      <c r="BG47" s="225">
        <v>473288.81</v>
      </c>
      <c r="BH47" s="225">
        <v>689970.1</v>
      </c>
      <c r="BI47" s="225">
        <v>122544.31</v>
      </c>
      <c r="BJ47" s="225">
        <v>0.01</v>
      </c>
      <c r="BK47" s="225">
        <v>0</v>
      </c>
      <c r="BL47" s="225">
        <v>0</v>
      </c>
      <c r="BM47" s="225">
        <v>0</v>
      </c>
      <c r="BN47" s="225">
        <v>1578986.99</v>
      </c>
      <c r="BO47" s="225">
        <v>125981.66</v>
      </c>
      <c r="BP47" s="225">
        <v>233483.3</v>
      </c>
      <c r="BQ47" s="225">
        <v>0</v>
      </c>
      <c r="BR47" s="225">
        <v>0</v>
      </c>
      <c r="BS47" s="225">
        <v>120267.82</v>
      </c>
      <c r="BT47" s="225">
        <v>143099.01999999999</v>
      </c>
      <c r="BU47" s="225">
        <v>0</v>
      </c>
      <c r="BV47" s="225">
        <v>0</v>
      </c>
      <c r="BW47" s="225">
        <v>4631947.24</v>
      </c>
      <c r="BX47" s="225">
        <v>1888391.44</v>
      </c>
      <c r="BY47" s="225">
        <v>2309321.17</v>
      </c>
      <c r="BZ47" s="225">
        <v>1511829.21</v>
      </c>
      <c r="CA47" s="225">
        <v>971511.18</v>
      </c>
      <c r="CB47" s="225">
        <v>57473.279999999999</v>
      </c>
      <c r="CC47" s="225">
        <v>1992587.37</v>
      </c>
      <c r="CD47" s="195"/>
      <c r="CE47" s="195">
        <f>SUM(C47:CC47)</f>
        <v>132078913.01000001</v>
      </c>
    </row>
    <row r="48" spans="1:83" ht="12.6" customHeight="1" x14ac:dyDescent="0.2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132078913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28615190</v>
      </c>
      <c r="C51" s="225">
        <v>560517</v>
      </c>
      <c r="D51" s="225">
        <v>268381</v>
      </c>
      <c r="E51" s="225">
        <v>0</v>
      </c>
      <c r="F51" s="225">
        <v>0</v>
      </c>
      <c r="G51" s="225">
        <v>35777</v>
      </c>
      <c r="H51" s="225">
        <v>63918</v>
      </c>
      <c r="I51" s="225">
        <v>0</v>
      </c>
      <c r="J51" s="225">
        <v>0</v>
      </c>
      <c r="K51" s="225">
        <v>0</v>
      </c>
      <c r="L51" s="225">
        <v>0</v>
      </c>
      <c r="M51" s="225">
        <v>0</v>
      </c>
      <c r="N51" s="225">
        <v>0</v>
      </c>
      <c r="O51" s="225">
        <v>0</v>
      </c>
      <c r="P51" s="225">
        <v>2677645</v>
      </c>
      <c r="Q51" s="225">
        <v>58262</v>
      </c>
      <c r="R51" s="225">
        <v>450597</v>
      </c>
      <c r="S51" s="225">
        <v>553142</v>
      </c>
      <c r="T51" s="225">
        <v>0</v>
      </c>
      <c r="U51" s="225">
        <v>479317</v>
      </c>
      <c r="V51" s="225">
        <v>450780</v>
      </c>
      <c r="W51" s="225">
        <v>59742</v>
      </c>
      <c r="X51" s="225">
        <v>390162</v>
      </c>
      <c r="Y51" s="225">
        <v>2126586</v>
      </c>
      <c r="Z51" s="225">
        <v>188701</v>
      </c>
      <c r="AA51" s="225">
        <v>28926</v>
      </c>
      <c r="AB51" s="225">
        <v>29937</v>
      </c>
      <c r="AC51" s="225">
        <v>377137</v>
      </c>
      <c r="AD51" s="225">
        <v>0</v>
      </c>
      <c r="AE51" s="225">
        <v>12224</v>
      </c>
      <c r="AF51" s="225">
        <v>403</v>
      </c>
      <c r="AG51" s="225">
        <v>119246</v>
      </c>
      <c r="AH51" s="225">
        <v>0</v>
      </c>
      <c r="AI51" s="225">
        <v>0</v>
      </c>
      <c r="AJ51" s="225">
        <v>1097104</v>
      </c>
      <c r="AK51" s="225">
        <v>16474</v>
      </c>
      <c r="AL51" s="225">
        <v>0</v>
      </c>
      <c r="AM51" s="225">
        <v>0</v>
      </c>
      <c r="AN51" s="225">
        <v>0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0</v>
      </c>
      <c r="AU51" s="225">
        <v>0</v>
      </c>
      <c r="AV51" s="225">
        <v>339</v>
      </c>
      <c r="AW51" s="225">
        <v>0</v>
      </c>
      <c r="AX51" s="225">
        <v>0</v>
      </c>
      <c r="AY51" s="225">
        <v>135325</v>
      </c>
      <c r="AZ51" s="225">
        <v>0</v>
      </c>
      <c r="BA51" s="225">
        <v>4741</v>
      </c>
      <c r="BB51" s="225">
        <v>565</v>
      </c>
      <c r="BC51" s="225">
        <v>0</v>
      </c>
      <c r="BD51" s="225">
        <v>2364</v>
      </c>
      <c r="BE51" s="225">
        <v>1206990</v>
      </c>
      <c r="BF51" s="225">
        <v>115466</v>
      </c>
      <c r="BG51" s="225">
        <v>283863</v>
      </c>
      <c r="BH51" s="225">
        <v>1555080</v>
      </c>
      <c r="BI51" s="225">
        <v>0</v>
      </c>
      <c r="BJ51" s="225">
        <v>328</v>
      </c>
      <c r="BK51" s="225">
        <v>320</v>
      </c>
      <c r="BL51" s="225">
        <v>0</v>
      </c>
      <c r="BM51" s="225">
        <v>0</v>
      </c>
      <c r="BN51" s="225">
        <v>40578</v>
      </c>
      <c r="BO51" s="225">
        <v>1624</v>
      </c>
      <c r="BP51" s="225">
        <v>0</v>
      </c>
      <c r="BQ51" s="225">
        <v>0</v>
      </c>
      <c r="BR51" s="225">
        <v>0</v>
      </c>
      <c r="BS51" s="225">
        <v>1277</v>
      </c>
      <c r="BT51" s="225">
        <v>0</v>
      </c>
      <c r="BU51" s="225">
        <v>0</v>
      </c>
      <c r="BV51" s="225">
        <v>23849</v>
      </c>
      <c r="BW51" s="225">
        <v>991</v>
      </c>
      <c r="BX51" s="225">
        <v>365</v>
      </c>
      <c r="BY51" s="225">
        <v>9203</v>
      </c>
      <c r="BZ51" s="225">
        <v>827</v>
      </c>
      <c r="CA51" s="225">
        <v>4607</v>
      </c>
      <c r="CB51" s="225">
        <v>0</v>
      </c>
      <c r="CC51" s="225">
        <v>15181510</v>
      </c>
      <c r="CD51" s="195"/>
      <c r="CE51" s="195">
        <f>SUM(C51:CD51)</f>
        <v>28615190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28615190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27607</v>
      </c>
      <c r="D59" s="184">
        <v>86146</v>
      </c>
      <c r="E59" s="184">
        <v>1138</v>
      </c>
      <c r="F59" s="184"/>
      <c r="G59" s="184">
        <v>9060</v>
      </c>
      <c r="H59" s="184">
        <v>23076</v>
      </c>
      <c r="I59" s="184"/>
      <c r="J59" s="184"/>
      <c r="K59" s="184"/>
      <c r="L59" s="184"/>
      <c r="M59" s="184"/>
      <c r="N59" s="184"/>
      <c r="O59" s="184"/>
      <c r="P59" s="185">
        <v>3001093</v>
      </c>
      <c r="Q59" s="185">
        <v>1180074</v>
      </c>
      <c r="R59" s="185">
        <v>2877946</v>
      </c>
      <c r="S59" s="251"/>
      <c r="T59" s="251"/>
      <c r="U59" s="224">
        <v>1399417</v>
      </c>
      <c r="V59" s="185">
        <v>48363</v>
      </c>
      <c r="W59" s="185">
        <v>70618</v>
      </c>
      <c r="X59" s="185">
        <v>209636</v>
      </c>
      <c r="Y59" s="185">
        <v>133356</v>
      </c>
      <c r="Z59" s="185">
        <v>2151</v>
      </c>
      <c r="AA59" s="185">
        <v>7184</v>
      </c>
      <c r="AB59" s="251"/>
      <c r="AC59" s="185">
        <v>50971</v>
      </c>
      <c r="AD59" s="185">
        <v>15645</v>
      </c>
      <c r="AE59" s="185">
        <v>100635</v>
      </c>
      <c r="AF59" s="185">
        <v>57377</v>
      </c>
      <c r="AG59" s="185">
        <v>57516</v>
      </c>
      <c r="AH59" s="185"/>
      <c r="AI59" s="185"/>
      <c r="AJ59" s="185">
        <v>263464</v>
      </c>
      <c r="AK59" s="185">
        <v>62816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2700</v>
      </c>
      <c r="AV59" s="251"/>
      <c r="AW59" s="251"/>
      <c r="AX59" s="251"/>
      <c r="AY59" s="185">
        <v>812834</v>
      </c>
      <c r="AZ59" s="185"/>
      <c r="BA59" s="251"/>
      <c r="BB59" s="251"/>
      <c r="BC59" s="251"/>
      <c r="BD59" s="251"/>
      <c r="BE59" s="185">
        <v>1522811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350.35</v>
      </c>
      <c r="D60" s="186">
        <v>656.8</v>
      </c>
      <c r="E60" s="186">
        <v>12.62</v>
      </c>
      <c r="F60" s="186" t="s">
        <v>1272</v>
      </c>
      <c r="G60" s="186">
        <v>59.07</v>
      </c>
      <c r="H60" s="186">
        <v>132.86000000000001</v>
      </c>
      <c r="I60" s="186" t="s">
        <v>1272</v>
      </c>
      <c r="J60" s="186" t="s">
        <v>1272</v>
      </c>
      <c r="K60" s="186" t="s">
        <v>1272</v>
      </c>
      <c r="L60" s="186" t="s">
        <v>1272</v>
      </c>
      <c r="M60" s="186" t="s">
        <v>1272</v>
      </c>
      <c r="N60" s="186" t="s">
        <v>1272</v>
      </c>
      <c r="O60" s="186" t="s">
        <v>1272</v>
      </c>
      <c r="P60" s="186">
        <v>176.85</v>
      </c>
      <c r="Q60" s="186">
        <v>70.91</v>
      </c>
      <c r="R60" s="186">
        <v>53.54</v>
      </c>
      <c r="S60" s="186">
        <v>88.92</v>
      </c>
      <c r="T60" s="186" t="s">
        <v>1272</v>
      </c>
      <c r="U60" s="186">
        <v>162.59</v>
      </c>
      <c r="V60" s="186">
        <v>51.21</v>
      </c>
      <c r="W60" s="186">
        <v>10.31</v>
      </c>
      <c r="X60" s="186">
        <v>28.95</v>
      </c>
      <c r="Y60" s="186">
        <v>182.72</v>
      </c>
      <c r="Z60" s="186">
        <v>7.22</v>
      </c>
      <c r="AA60" s="186">
        <v>4.37</v>
      </c>
      <c r="AB60" s="186">
        <v>233.23</v>
      </c>
      <c r="AC60" s="186">
        <v>72.87</v>
      </c>
      <c r="AD60" s="186" t="s">
        <v>1272</v>
      </c>
      <c r="AE60" s="186">
        <v>88.42</v>
      </c>
      <c r="AF60" s="186">
        <v>81.099999999999994</v>
      </c>
      <c r="AG60" s="186">
        <v>171.16</v>
      </c>
      <c r="AH60" s="186" t="s">
        <v>1272</v>
      </c>
      <c r="AI60" s="186" t="s">
        <v>1272</v>
      </c>
      <c r="AJ60" s="186">
        <v>656.37</v>
      </c>
      <c r="AK60" s="186">
        <v>29.35</v>
      </c>
      <c r="AL60" s="186" t="s">
        <v>1272</v>
      </c>
      <c r="AM60" s="186" t="s">
        <v>1272</v>
      </c>
      <c r="AN60" s="186" t="s">
        <v>1272</v>
      </c>
      <c r="AO60" s="186" t="s">
        <v>1272</v>
      </c>
      <c r="AP60" s="186" t="s">
        <v>1272</v>
      </c>
      <c r="AQ60" s="186" t="s">
        <v>1272</v>
      </c>
      <c r="AR60" s="186" t="s">
        <v>1272</v>
      </c>
      <c r="AS60" s="186" t="s">
        <v>1272</v>
      </c>
      <c r="AT60" s="186" t="s">
        <v>1272</v>
      </c>
      <c r="AU60" s="186">
        <v>6.95</v>
      </c>
      <c r="AV60" s="186">
        <v>38.28</v>
      </c>
      <c r="AW60" s="186">
        <v>3.04</v>
      </c>
      <c r="AX60" s="186" t="s">
        <v>1272</v>
      </c>
      <c r="AY60" s="186">
        <v>148.86000000000001</v>
      </c>
      <c r="AZ60" s="186" t="s">
        <v>1272</v>
      </c>
      <c r="BA60" s="186">
        <v>12</v>
      </c>
      <c r="BB60" s="186">
        <v>135.94999999999999</v>
      </c>
      <c r="BC60" s="186" t="s">
        <v>1272</v>
      </c>
      <c r="BD60" s="186">
        <v>0</v>
      </c>
      <c r="BE60" s="186">
        <v>93.73</v>
      </c>
      <c r="BF60" s="186">
        <v>211.38</v>
      </c>
      <c r="BG60" s="186">
        <v>21.43</v>
      </c>
      <c r="BH60" s="186">
        <v>30.31</v>
      </c>
      <c r="BI60" s="186">
        <v>6.16</v>
      </c>
      <c r="BJ60" s="186">
        <v>0</v>
      </c>
      <c r="BK60" s="186">
        <v>0</v>
      </c>
      <c r="BL60" s="186">
        <v>0</v>
      </c>
      <c r="BM60" s="186" t="s">
        <v>1272</v>
      </c>
      <c r="BN60" s="186">
        <v>38.17</v>
      </c>
      <c r="BO60" s="186">
        <v>4.12</v>
      </c>
      <c r="BP60" s="186">
        <v>11.56</v>
      </c>
      <c r="BQ60" s="186" t="s">
        <v>1272</v>
      </c>
      <c r="BR60" s="186" t="s">
        <v>1272</v>
      </c>
      <c r="BS60" s="186">
        <v>6.55</v>
      </c>
      <c r="BT60" s="186">
        <v>6.95</v>
      </c>
      <c r="BU60" s="186" t="s">
        <v>1272</v>
      </c>
      <c r="BV60" s="186">
        <v>0</v>
      </c>
      <c r="BW60" s="186">
        <v>95.61</v>
      </c>
      <c r="BX60" s="186">
        <v>51.42</v>
      </c>
      <c r="BY60" s="186">
        <v>64</v>
      </c>
      <c r="BZ60" s="186">
        <v>48.66</v>
      </c>
      <c r="CA60" s="186">
        <v>27.93</v>
      </c>
      <c r="CB60" s="186">
        <v>2.0499999999999998</v>
      </c>
      <c r="CC60" s="186">
        <v>61.06</v>
      </c>
      <c r="CD60" s="252" t="s">
        <v>221</v>
      </c>
      <c r="CE60" s="254">
        <f t="shared" ref="CE60:CE70" si="0">SUM(C60:CD60)</f>
        <v>4507.96</v>
      </c>
    </row>
    <row r="61" spans="1:84" ht="12.6" customHeight="1" x14ac:dyDescent="0.25">
      <c r="A61" s="171" t="s">
        <v>235</v>
      </c>
      <c r="B61" s="175"/>
      <c r="C61" s="225">
        <v>32877913.02</v>
      </c>
      <c r="D61" s="225">
        <v>52589459.380000003</v>
      </c>
      <c r="E61" s="225">
        <v>392512.07</v>
      </c>
      <c r="F61" s="225">
        <v>0</v>
      </c>
      <c r="G61" s="225">
        <v>5029535.53</v>
      </c>
      <c r="H61" s="225">
        <v>10222910.6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0</v>
      </c>
      <c r="P61" s="225">
        <v>14276977.859999999</v>
      </c>
      <c r="Q61" s="225">
        <v>6999319.3300000001</v>
      </c>
      <c r="R61" s="225">
        <v>7706442.25</v>
      </c>
      <c r="S61" s="225">
        <v>4357985.1900000004</v>
      </c>
      <c r="T61" s="225">
        <v>0</v>
      </c>
      <c r="U61" s="225">
        <v>11229249.279999999</v>
      </c>
      <c r="V61" s="225">
        <v>4302216.1399999997</v>
      </c>
      <c r="W61" s="225">
        <v>1116358.67</v>
      </c>
      <c r="X61" s="225">
        <v>2747673.51</v>
      </c>
      <c r="Y61" s="225">
        <v>14682208.050000001</v>
      </c>
      <c r="Z61" s="225">
        <v>866527.22</v>
      </c>
      <c r="AA61" s="225">
        <v>517079.82</v>
      </c>
      <c r="AB61" s="225">
        <v>23115488.280000001</v>
      </c>
      <c r="AC61" s="225">
        <v>6025460.7300000004</v>
      </c>
      <c r="AD61" s="225">
        <v>0</v>
      </c>
      <c r="AE61" s="225">
        <v>7877561.75</v>
      </c>
      <c r="AF61" s="225">
        <v>6300996.5099999998</v>
      </c>
      <c r="AG61" s="225">
        <v>19671233.43</v>
      </c>
      <c r="AH61" s="225">
        <v>0</v>
      </c>
      <c r="AI61" s="225">
        <v>0</v>
      </c>
      <c r="AJ61" s="225">
        <v>54496699.009999998</v>
      </c>
      <c r="AK61" s="225">
        <v>2642964.9500000002</v>
      </c>
      <c r="AL61" s="225">
        <v>0</v>
      </c>
      <c r="AM61" s="225">
        <v>0</v>
      </c>
      <c r="AN61" s="225">
        <v>0</v>
      </c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25">
        <v>0</v>
      </c>
      <c r="AU61" s="225">
        <v>561442.02</v>
      </c>
      <c r="AV61" s="225">
        <v>3224058.23</v>
      </c>
      <c r="AW61" s="225">
        <v>199946.17</v>
      </c>
      <c r="AX61" s="225">
        <v>0</v>
      </c>
      <c r="AY61" s="225">
        <v>7007264.8300000001</v>
      </c>
      <c r="AZ61" s="225">
        <v>0</v>
      </c>
      <c r="BA61" s="225">
        <v>514397.71</v>
      </c>
      <c r="BB61" s="225">
        <v>9997210.9199999999</v>
      </c>
      <c r="BC61" s="225">
        <v>0</v>
      </c>
      <c r="BD61" s="225">
        <v>0</v>
      </c>
      <c r="BE61" s="225">
        <v>6773745.5199999996</v>
      </c>
      <c r="BF61" s="225">
        <v>8702719.6600000001</v>
      </c>
      <c r="BG61" s="225">
        <v>1263213.74</v>
      </c>
      <c r="BH61" s="225">
        <v>2008747.02</v>
      </c>
      <c r="BI61" s="225">
        <v>356808.02</v>
      </c>
      <c r="BJ61" s="225">
        <v>0</v>
      </c>
      <c r="BK61" s="225">
        <v>0</v>
      </c>
      <c r="BL61" s="225">
        <v>0</v>
      </c>
      <c r="BM61" s="225">
        <v>0</v>
      </c>
      <c r="BN61" s="225">
        <v>4617889.1399999997</v>
      </c>
      <c r="BO61" s="225">
        <v>380649.31</v>
      </c>
      <c r="BP61" s="225">
        <v>784109.52</v>
      </c>
      <c r="BQ61" s="225">
        <v>0</v>
      </c>
      <c r="BR61" s="225">
        <v>0</v>
      </c>
      <c r="BS61" s="225">
        <v>327350.8</v>
      </c>
      <c r="BT61" s="225">
        <v>479811.1</v>
      </c>
      <c r="BU61" s="225">
        <v>0</v>
      </c>
      <c r="BV61" s="225">
        <v>0</v>
      </c>
      <c r="BW61" s="225">
        <v>15898039.66</v>
      </c>
      <c r="BX61" s="225">
        <v>5394579.8200000003</v>
      </c>
      <c r="BY61" s="225">
        <v>6603178.6799999997</v>
      </c>
      <c r="BZ61" s="225">
        <v>4330624.99</v>
      </c>
      <c r="CA61" s="225">
        <v>2974291.97</v>
      </c>
      <c r="CB61" s="225">
        <v>176313.85</v>
      </c>
      <c r="CC61" s="225">
        <f>7755217.39-1</f>
        <v>7755216.3899999997</v>
      </c>
      <c r="CD61" s="252" t="s">
        <v>221</v>
      </c>
      <c r="CE61" s="195">
        <f t="shared" si="0"/>
        <v>380376381.64999998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11626209</v>
      </c>
      <c r="D62" s="195">
        <f t="shared" si="1"/>
        <v>16975717</v>
      </c>
      <c r="E62" s="195">
        <f t="shared" si="1"/>
        <v>130878</v>
      </c>
      <c r="F62" s="195">
        <f t="shared" si="1"/>
        <v>0</v>
      </c>
      <c r="G62" s="195">
        <f t="shared" si="1"/>
        <v>1751670</v>
      </c>
      <c r="H62" s="195">
        <f t="shared" si="1"/>
        <v>3493491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4884903</v>
      </c>
      <c r="Q62" s="195">
        <f t="shared" si="1"/>
        <v>2560948</v>
      </c>
      <c r="R62" s="195">
        <f t="shared" si="1"/>
        <v>2433012</v>
      </c>
      <c r="S62" s="195">
        <f t="shared" si="1"/>
        <v>1540098</v>
      </c>
      <c r="T62" s="195">
        <f t="shared" si="1"/>
        <v>0</v>
      </c>
      <c r="U62" s="195">
        <f t="shared" si="1"/>
        <v>4133928</v>
      </c>
      <c r="V62" s="195">
        <f t="shared" si="1"/>
        <v>1469938</v>
      </c>
      <c r="W62" s="195">
        <f t="shared" si="1"/>
        <v>421506</v>
      </c>
      <c r="X62" s="195">
        <f t="shared" si="1"/>
        <v>1036052</v>
      </c>
      <c r="Y62" s="195">
        <f t="shared" si="1"/>
        <v>5435454</v>
      </c>
      <c r="Z62" s="195">
        <f t="shared" si="1"/>
        <v>286721</v>
      </c>
      <c r="AA62" s="195">
        <f t="shared" si="1"/>
        <v>195700</v>
      </c>
      <c r="AB62" s="195">
        <f t="shared" si="1"/>
        <v>8799868</v>
      </c>
      <c r="AC62" s="195">
        <f t="shared" si="1"/>
        <v>2177825</v>
      </c>
      <c r="AD62" s="195">
        <f t="shared" si="1"/>
        <v>0</v>
      </c>
      <c r="AE62" s="195">
        <f t="shared" si="1"/>
        <v>2945492</v>
      </c>
      <c r="AF62" s="195">
        <f t="shared" si="1"/>
        <v>2275133</v>
      </c>
      <c r="AG62" s="195">
        <f t="shared" si="1"/>
        <v>6272559</v>
      </c>
      <c r="AH62" s="195">
        <f t="shared" si="1"/>
        <v>0</v>
      </c>
      <c r="AI62" s="195">
        <f t="shared" si="1"/>
        <v>0</v>
      </c>
      <c r="AJ62" s="195">
        <f t="shared" si="1"/>
        <v>19579750</v>
      </c>
      <c r="AK62" s="195">
        <f t="shared" si="1"/>
        <v>1002088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202166</v>
      </c>
      <c r="AV62" s="195">
        <f t="shared" si="1"/>
        <v>1175877</v>
      </c>
      <c r="AW62" s="195">
        <f t="shared" si="1"/>
        <v>60857</v>
      </c>
      <c r="AX62" s="195">
        <f t="shared" si="1"/>
        <v>0</v>
      </c>
      <c r="AY62" s="195">
        <f>ROUND(AY47+AY48,0)</f>
        <v>2587936</v>
      </c>
      <c r="AZ62" s="195">
        <f>ROUND(AZ47+AZ48,0)</f>
        <v>0</v>
      </c>
      <c r="BA62" s="195">
        <f>ROUND(BA47+BA48,0)</f>
        <v>185158</v>
      </c>
      <c r="BB62" s="195">
        <f t="shared" si="1"/>
        <v>3759492</v>
      </c>
      <c r="BC62" s="195">
        <f t="shared" si="1"/>
        <v>0</v>
      </c>
      <c r="BD62" s="195">
        <f t="shared" si="1"/>
        <v>0</v>
      </c>
      <c r="BE62" s="195">
        <f t="shared" si="1"/>
        <v>2617283</v>
      </c>
      <c r="BF62" s="195">
        <f t="shared" si="1"/>
        <v>3210523</v>
      </c>
      <c r="BG62" s="195">
        <f t="shared" si="1"/>
        <v>473289</v>
      </c>
      <c r="BH62" s="195">
        <f t="shared" si="1"/>
        <v>689970</v>
      </c>
      <c r="BI62" s="195">
        <f t="shared" si="1"/>
        <v>122544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1578987</v>
      </c>
      <c r="BO62" s="195">
        <f t="shared" ref="BO62:CC62" si="2">ROUND(BO47+BO48,0)</f>
        <v>125982</v>
      </c>
      <c r="BP62" s="195">
        <f t="shared" si="2"/>
        <v>233483</v>
      </c>
      <c r="BQ62" s="195">
        <f t="shared" si="2"/>
        <v>0</v>
      </c>
      <c r="BR62" s="195">
        <f t="shared" si="2"/>
        <v>0</v>
      </c>
      <c r="BS62" s="195">
        <f t="shared" si="2"/>
        <v>120268</v>
      </c>
      <c r="BT62" s="195">
        <f t="shared" si="2"/>
        <v>143099</v>
      </c>
      <c r="BU62" s="195">
        <f t="shared" si="2"/>
        <v>0</v>
      </c>
      <c r="BV62" s="195">
        <f t="shared" si="2"/>
        <v>0</v>
      </c>
      <c r="BW62" s="195">
        <f t="shared" si="2"/>
        <v>4631947</v>
      </c>
      <c r="BX62" s="195">
        <f t="shared" si="2"/>
        <v>1888391</v>
      </c>
      <c r="BY62" s="195">
        <f t="shared" si="2"/>
        <v>2309321</v>
      </c>
      <c r="BZ62" s="195">
        <f t="shared" si="2"/>
        <v>1511829</v>
      </c>
      <c r="CA62" s="195">
        <f t="shared" si="2"/>
        <v>971511</v>
      </c>
      <c r="CB62" s="195">
        <f t="shared" si="2"/>
        <v>57473</v>
      </c>
      <c r="CC62" s="195">
        <f t="shared" si="2"/>
        <v>1992587</v>
      </c>
      <c r="CD62" s="252" t="s">
        <v>221</v>
      </c>
      <c r="CE62" s="195">
        <f t="shared" si="0"/>
        <v>132078913</v>
      </c>
      <c r="CF62" s="255"/>
    </row>
    <row r="63" spans="1:84" ht="12.6" customHeight="1" x14ac:dyDescent="0.25">
      <c r="A63" s="171" t="s">
        <v>236</v>
      </c>
      <c r="B63" s="175"/>
      <c r="C63" s="225">
        <v>0</v>
      </c>
      <c r="D63" s="225">
        <v>0</v>
      </c>
      <c r="E63" s="225">
        <v>0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0</v>
      </c>
      <c r="P63" s="225">
        <v>0</v>
      </c>
      <c r="Q63" s="225">
        <v>0</v>
      </c>
      <c r="R63" s="225">
        <v>0</v>
      </c>
      <c r="S63" s="225">
        <v>332.5</v>
      </c>
      <c r="T63" s="225">
        <v>0</v>
      </c>
      <c r="U63" s="225">
        <v>197.45</v>
      </c>
      <c r="V63" s="225">
        <v>153029</v>
      </c>
      <c r="W63" s="225">
        <v>0</v>
      </c>
      <c r="X63" s="225">
        <v>0</v>
      </c>
      <c r="Y63" s="225">
        <v>0</v>
      </c>
      <c r="Z63" s="225">
        <v>0</v>
      </c>
      <c r="AA63" s="225">
        <v>0</v>
      </c>
      <c r="AB63" s="225">
        <v>0</v>
      </c>
      <c r="AC63" s="225">
        <v>0</v>
      </c>
      <c r="AD63" s="225">
        <v>0</v>
      </c>
      <c r="AE63" s="225">
        <v>10250</v>
      </c>
      <c r="AF63" s="225">
        <v>0</v>
      </c>
      <c r="AG63" s="225">
        <v>0</v>
      </c>
      <c r="AH63" s="225">
        <v>0</v>
      </c>
      <c r="AI63" s="225">
        <v>0</v>
      </c>
      <c r="AJ63" s="225">
        <v>136986.5</v>
      </c>
      <c r="AK63" s="225">
        <v>0</v>
      </c>
      <c r="AL63" s="225">
        <v>0</v>
      </c>
      <c r="AM63" s="225">
        <v>0</v>
      </c>
      <c r="AN63" s="225">
        <v>0</v>
      </c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25">
        <v>0</v>
      </c>
      <c r="AU63" s="225">
        <v>0</v>
      </c>
      <c r="AV63" s="225">
        <v>42319.5</v>
      </c>
      <c r="AW63" s="225">
        <v>0</v>
      </c>
      <c r="AX63" s="225">
        <v>0</v>
      </c>
      <c r="AY63" s="225">
        <v>0</v>
      </c>
      <c r="AZ63" s="225">
        <v>0</v>
      </c>
      <c r="BA63" s="225">
        <v>0</v>
      </c>
      <c r="BB63" s="225">
        <v>74954.460000000006</v>
      </c>
      <c r="BC63" s="225">
        <v>0</v>
      </c>
      <c r="BD63" s="225">
        <v>0</v>
      </c>
      <c r="BE63" s="225">
        <v>19521.34</v>
      </c>
      <c r="BF63" s="225">
        <v>0</v>
      </c>
      <c r="BG63" s="225">
        <v>0</v>
      </c>
      <c r="BH63" s="225">
        <v>10111.5</v>
      </c>
      <c r="BI63" s="225">
        <v>0</v>
      </c>
      <c r="BJ63" s="225">
        <v>578403.41</v>
      </c>
      <c r="BK63" s="225">
        <v>0</v>
      </c>
      <c r="BL63" s="225">
        <v>0</v>
      </c>
      <c r="BM63" s="225">
        <v>0</v>
      </c>
      <c r="BN63" s="225">
        <v>711414.7</v>
      </c>
      <c r="BO63" s="225">
        <v>0</v>
      </c>
      <c r="BP63" s="225">
        <v>0</v>
      </c>
      <c r="BQ63" s="225">
        <v>0</v>
      </c>
      <c r="BR63" s="225">
        <v>0</v>
      </c>
      <c r="BS63" s="225">
        <v>2263.63</v>
      </c>
      <c r="BT63" s="225">
        <v>0</v>
      </c>
      <c r="BU63" s="225">
        <v>0</v>
      </c>
      <c r="BV63" s="225">
        <v>0</v>
      </c>
      <c r="BW63" s="225">
        <v>30929873.870000001</v>
      </c>
      <c r="BX63" s="225">
        <v>20868.04</v>
      </c>
      <c r="BY63" s="225">
        <v>355047.32</v>
      </c>
      <c r="BZ63" s="225">
        <v>0</v>
      </c>
      <c r="CA63" s="225">
        <v>495</v>
      </c>
      <c r="CB63" s="225">
        <v>0</v>
      </c>
      <c r="CC63" s="225">
        <v>0</v>
      </c>
      <c r="CD63" s="252" t="s">
        <v>221</v>
      </c>
      <c r="CE63" s="195">
        <f t="shared" si="0"/>
        <v>33046068.219999999</v>
      </c>
      <c r="CF63" s="255"/>
    </row>
    <row r="64" spans="1:84" ht="12.6" customHeight="1" x14ac:dyDescent="0.25">
      <c r="A64" s="171" t="s">
        <v>237</v>
      </c>
      <c r="B64" s="175"/>
      <c r="C64" s="225">
        <v>5486811.5899999999</v>
      </c>
      <c r="D64" s="225">
        <v>4048127.43</v>
      </c>
      <c r="E64" s="225">
        <v>4474.08</v>
      </c>
      <c r="F64" s="225">
        <v>0</v>
      </c>
      <c r="G64" s="225">
        <v>306875.56</v>
      </c>
      <c r="H64" s="225">
        <v>168548.5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0</v>
      </c>
      <c r="P64" s="225">
        <v>44613911.899999999</v>
      </c>
      <c r="Q64" s="225">
        <v>796786.23</v>
      </c>
      <c r="R64" s="225">
        <v>1985417.59</v>
      </c>
      <c r="S64" s="225">
        <v>4424858.41</v>
      </c>
      <c r="T64" s="225">
        <v>0</v>
      </c>
      <c r="U64" s="225">
        <v>6174622.3499999996</v>
      </c>
      <c r="V64" s="225">
        <v>407984.22</v>
      </c>
      <c r="W64" s="225">
        <v>75643.14</v>
      </c>
      <c r="X64" s="225">
        <v>498818.37</v>
      </c>
      <c r="Y64" s="225">
        <v>8635540.7799999993</v>
      </c>
      <c r="Z64" s="225">
        <v>221128.47</v>
      </c>
      <c r="AA64" s="225">
        <v>324823.36</v>
      </c>
      <c r="AB64" s="225">
        <v>75906525.799999997</v>
      </c>
      <c r="AC64" s="225">
        <v>676236.63</v>
      </c>
      <c r="AD64" s="225">
        <v>1910.72</v>
      </c>
      <c r="AE64" s="225">
        <v>130129.89</v>
      </c>
      <c r="AF64" s="225">
        <v>67996.039999999994</v>
      </c>
      <c r="AG64" s="225">
        <f>3324484.7+35.35</f>
        <v>3324520.0500000003</v>
      </c>
      <c r="AH64" s="225">
        <v>0</v>
      </c>
      <c r="AI64" s="225">
        <v>0</v>
      </c>
      <c r="AJ64" s="225">
        <v>6699961.25</v>
      </c>
      <c r="AK64" s="225">
        <v>32813.85</v>
      </c>
      <c r="AL64" s="225">
        <v>0</v>
      </c>
      <c r="AM64" s="225">
        <v>0</v>
      </c>
      <c r="AN64" s="225">
        <v>0</v>
      </c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25">
        <v>0</v>
      </c>
      <c r="AU64" s="225">
        <v>2286.3000000000002</v>
      </c>
      <c r="AV64" s="225">
        <v>230016.1</v>
      </c>
      <c r="AW64" s="225">
        <v>390185</v>
      </c>
      <c r="AX64" s="225">
        <v>0</v>
      </c>
      <c r="AY64" s="225">
        <v>5573985.25</v>
      </c>
      <c r="AZ64" s="225">
        <v>0</v>
      </c>
      <c r="BA64" s="225">
        <v>162202.68</v>
      </c>
      <c r="BB64" s="225">
        <v>169908.37</v>
      </c>
      <c r="BC64" s="225">
        <v>0</v>
      </c>
      <c r="BD64" s="225">
        <v>3.09</v>
      </c>
      <c r="BE64" s="225">
        <v>914938.16</v>
      </c>
      <c r="BF64" s="225">
        <v>1782556.9</v>
      </c>
      <c r="BG64" s="225">
        <v>29133.96</v>
      </c>
      <c r="BH64" s="225">
        <v>213173.08</v>
      </c>
      <c r="BI64" s="225">
        <v>308294.25</v>
      </c>
      <c r="BJ64" s="225">
        <v>0</v>
      </c>
      <c r="BK64" s="225">
        <v>0</v>
      </c>
      <c r="BL64" s="225">
        <v>0</v>
      </c>
      <c r="BM64" s="225">
        <v>0</v>
      </c>
      <c r="BN64" s="225">
        <v>3016570.03</v>
      </c>
      <c r="BO64" s="225">
        <v>187186.18</v>
      </c>
      <c r="BP64" s="225">
        <v>3761.01</v>
      </c>
      <c r="BQ64" s="225">
        <v>0</v>
      </c>
      <c r="BR64" s="225">
        <v>0</v>
      </c>
      <c r="BS64" s="225">
        <v>169052.6</v>
      </c>
      <c r="BT64" s="225">
        <v>2940.06</v>
      </c>
      <c r="BU64" s="225">
        <v>0</v>
      </c>
      <c r="BV64" s="225">
        <v>0</v>
      </c>
      <c r="BW64" s="225">
        <v>15955.81</v>
      </c>
      <c r="BX64" s="225">
        <v>83321.69</v>
      </c>
      <c r="BY64" s="225">
        <v>23691.22</v>
      </c>
      <c r="BZ64" s="225">
        <v>27927.279999999999</v>
      </c>
      <c r="CA64" s="225">
        <v>135112.23000000001</v>
      </c>
      <c r="CB64" s="225">
        <v>59981.93</v>
      </c>
      <c r="CC64" s="225">
        <f>78107.14+1</f>
        <v>78108.14</v>
      </c>
      <c r="CD64" s="252" t="s">
        <v>221</v>
      </c>
      <c r="CE64" s="195">
        <f t="shared" si="0"/>
        <v>178594757.53</v>
      </c>
      <c r="CF64" s="255"/>
    </row>
    <row r="65" spans="1:84" ht="12.6" customHeight="1" x14ac:dyDescent="0.25">
      <c r="A65" s="171" t="s">
        <v>238</v>
      </c>
      <c r="B65" s="175"/>
      <c r="C65" s="225">
        <v>8552.77</v>
      </c>
      <c r="D65" s="225">
        <v>72236.259999999995</v>
      </c>
      <c r="E65" s="225">
        <v>0</v>
      </c>
      <c r="F65" s="225">
        <v>0</v>
      </c>
      <c r="G65" s="225">
        <v>7143.9</v>
      </c>
      <c r="H65" s="225">
        <v>4346.37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25">
        <v>0</v>
      </c>
      <c r="P65" s="225">
        <v>16780.48</v>
      </c>
      <c r="Q65" s="225">
        <v>4696.41</v>
      </c>
      <c r="R65" s="225">
        <v>25535.49</v>
      </c>
      <c r="S65" s="225">
        <v>27692.25</v>
      </c>
      <c r="T65" s="225">
        <v>0</v>
      </c>
      <c r="U65" s="225">
        <v>6540.41</v>
      </c>
      <c r="V65" s="225">
        <v>3843.43</v>
      </c>
      <c r="W65" s="225">
        <v>0</v>
      </c>
      <c r="X65" s="225">
        <v>702.94</v>
      </c>
      <c r="Y65" s="225">
        <v>23522.99</v>
      </c>
      <c r="Z65" s="225">
        <v>350.92</v>
      </c>
      <c r="AA65" s="225">
        <v>0</v>
      </c>
      <c r="AB65" s="225">
        <v>26170.78</v>
      </c>
      <c r="AC65" s="225">
        <v>7803.53</v>
      </c>
      <c r="AD65" s="225">
        <v>407.3</v>
      </c>
      <c r="AE65" s="225">
        <v>3456.23</v>
      </c>
      <c r="AF65" s="225">
        <v>9473.7999999999993</v>
      </c>
      <c r="AG65" s="225">
        <v>14984.03</v>
      </c>
      <c r="AH65" s="225">
        <v>0</v>
      </c>
      <c r="AI65" s="225">
        <v>0</v>
      </c>
      <c r="AJ65" s="225">
        <v>77421</v>
      </c>
      <c r="AK65" s="225">
        <v>1751.22</v>
      </c>
      <c r="AL65" s="225">
        <v>0</v>
      </c>
      <c r="AM65" s="225">
        <v>0</v>
      </c>
      <c r="AN65" s="225">
        <v>0</v>
      </c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25">
        <v>0</v>
      </c>
      <c r="AU65" s="225">
        <v>484.67</v>
      </c>
      <c r="AV65" s="225">
        <v>10383.549999999999</v>
      </c>
      <c r="AW65" s="225">
        <v>0</v>
      </c>
      <c r="AX65" s="225">
        <v>0</v>
      </c>
      <c r="AY65" s="225">
        <v>4939.9399999999996</v>
      </c>
      <c r="AZ65" s="225">
        <v>0</v>
      </c>
      <c r="BA65" s="225">
        <v>438.25</v>
      </c>
      <c r="BB65" s="225">
        <v>17278.14</v>
      </c>
      <c r="BC65" s="225">
        <v>0</v>
      </c>
      <c r="BD65" s="225">
        <v>0</v>
      </c>
      <c r="BE65" s="225">
        <v>5155454.67</v>
      </c>
      <c r="BF65" s="225">
        <v>572624.96</v>
      </c>
      <c r="BG65" s="225">
        <v>466306.6</v>
      </c>
      <c r="BH65" s="225">
        <v>194365.83</v>
      </c>
      <c r="BI65" s="225">
        <v>86.65</v>
      </c>
      <c r="BJ65" s="225">
        <v>0</v>
      </c>
      <c r="BK65" s="225">
        <v>0</v>
      </c>
      <c r="BL65" s="225">
        <v>0</v>
      </c>
      <c r="BM65" s="225">
        <v>0</v>
      </c>
      <c r="BN65" s="225">
        <v>8666.9</v>
      </c>
      <c r="BO65" s="225">
        <v>664.7</v>
      </c>
      <c r="BP65" s="225">
        <v>970.97</v>
      </c>
      <c r="BQ65" s="225">
        <v>0</v>
      </c>
      <c r="BR65" s="225">
        <v>0</v>
      </c>
      <c r="BS65" s="225">
        <v>0</v>
      </c>
      <c r="BT65" s="225">
        <v>14.94</v>
      </c>
      <c r="BU65" s="225">
        <v>0</v>
      </c>
      <c r="BV65" s="225">
        <v>0</v>
      </c>
      <c r="BW65" s="225">
        <v>9686.48</v>
      </c>
      <c r="BX65" s="225">
        <v>736.86</v>
      </c>
      <c r="BY65" s="225">
        <v>14141.8</v>
      </c>
      <c r="BZ65" s="225">
        <v>8970.14</v>
      </c>
      <c r="CA65" s="225">
        <v>5912.94</v>
      </c>
      <c r="CB65" s="225">
        <v>31.16</v>
      </c>
      <c r="CC65" s="225">
        <f>4035325.3-1</f>
        <v>4035324.3</v>
      </c>
      <c r="CD65" s="252" t="s">
        <v>221</v>
      </c>
      <c r="CE65" s="195">
        <f t="shared" si="0"/>
        <v>10850896.960000001</v>
      </c>
      <c r="CF65" s="255"/>
    </row>
    <row r="66" spans="1:84" ht="12.6" customHeight="1" x14ac:dyDescent="0.25">
      <c r="A66" s="171" t="s">
        <v>239</v>
      </c>
      <c r="B66" s="175"/>
      <c r="C66" s="225">
        <v>443588.49</v>
      </c>
      <c r="D66" s="225">
        <v>676435.48</v>
      </c>
      <c r="E66" s="225">
        <v>19.68</v>
      </c>
      <c r="F66" s="225">
        <v>0</v>
      </c>
      <c r="G66" s="225">
        <v>105367.63</v>
      </c>
      <c r="H66" s="225">
        <v>84572.76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0</v>
      </c>
      <c r="P66" s="225">
        <v>1232099.83</v>
      </c>
      <c r="Q66" s="225">
        <v>119881.43</v>
      </c>
      <c r="R66" s="225">
        <v>44352.13</v>
      </c>
      <c r="S66" s="225">
        <v>1322771.48</v>
      </c>
      <c r="T66" s="225">
        <v>0</v>
      </c>
      <c r="U66" s="225">
        <v>10691229.24</v>
      </c>
      <c r="V66" s="225">
        <v>87797.06</v>
      </c>
      <c r="W66" s="225">
        <v>79623.39</v>
      </c>
      <c r="X66" s="225">
        <v>45701.49</v>
      </c>
      <c r="Y66" s="225">
        <v>84417.97</v>
      </c>
      <c r="Z66" s="225">
        <v>4408.71</v>
      </c>
      <c r="AA66" s="225">
        <v>1920.46</v>
      </c>
      <c r="AB66" s="225">
        <v>1580056.54</v>
      </c>
      <c r="AC66" s="225">
        <v>507.8</v>
      </c>
      <c r="AD66" s="225">
        <v>2053452.59</v>
      </c>
      <c r="AE66" s="225">
        <v>40410.57</v>
      </c>
      <c r="AF66" s="225">
        <v>361934.15</v>
      </c>
      <c r="AG66" s="225">
        <f>328123.82+72113.23</f>
        <v>400237.05</v>
      </c>
      <c r="AH66" s="225">
        <v>0</v>
      </c>
      <c r="AI66" s="225">
        <v>0</v>
      </c>
      <c r="AJ66" s="225">
        <v>1128646.05</v>
      </c>
      <c r="AK66" s="225">
        <v>609.95000000000005</v>
      </c>
      <c r="AL66" s="225">
        <v>0</v>
      </c>
      <c r="AM66" s="225">
        <v>0</v>
      </c>
      <c r="AN66" s="225">
        <v>0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0</v>
      </c>
      <c r="AU66" s="225">
        <v>165145.35</v>
      </c>
      <c r="AV66" s="225">
        <v>3216584.5</v>
      </c>
      <c r="AW66" s="225">
        <v>27946531.699999999</v>
      </c>
      <c r="AX66" s="225">
        <v>0</v>
      </c>
      <c r="AY66" s="225">
        <v>394612.53</v>
      </c>
      <c r="AZ66" s="225">
        <v>0</v>
      </c>
      <c r="BA66" s="225">
        <v>305235.8</v>
      </c>
      <c r="BB66" s="225">
        <v>4488000.58</v>
      </c>
      <c r="BC66" s="225">
        <v>0</v>
      </c>
      <c r="BD66" s="225">
        <v>4016529.4</v>
      </c>
      <c r="BE66" s="225">
        <v>7791384.3899999997</v>
      </c>
      <c r="BF66" s="225">
        <v>373044.39</v>
      </c>
      <c r="BG66" s="225">
        <v>159949.57999999999</v>
      </c>
      <c r="BH66" s="225">
        <v>67961523.609999999</v>
      </c>
      <c r="BI66" s="225">
        <v>24729</v>
      </c>
      <c r="BJ66" s="225">
        <v>8030012.7199999997</v>
      </c>
      <c r="BK66" s="225">
        <v>25486352.399999999</v>
      </c>
      <c r="BL66" s="225">
        <v>5846799.4400000004</v>
      </c>
      <c r="BM66" s="225">
        <v>0</v>
      </c>
      <c r="BN66" s="225">
        <v>1714549.27</v>
      </c>
      <c r="BO66" s="225">
        <v>-2177.14</v>
      </c>
      <c r="BP66" s="225">
        <v>206457.25</v>
      </c>
      <c r="BQ66" s="225">
        <v>0</v>
      </c>
      <c r="BR66" s="225">
        <v>5629684.6200000001</v>
      </c>
      <c r="BS66" s="225">
        <v>17988.41</v>
      </c>
      <c r="BT66" s="225">
        <v>2033.12</v>
      </c>
      <c r="BU66" s="225">
        <v>0</v>
      </c>
      <c r="BV66" s="225">
        <v>8401310.8200000003</v>
      </c>
      <c r="BW66" s="225">
        <v>1331499.1499999999</v>
      </c>
      <c r="BX66" s="225">
        <v>727889.55</v>
      </c>
      <c r="BY66" s="225">
        <v>5342.79</v>
      </c>
      <c r="BZ66" s="225">
        <v>103.85</v>
      </c>
      <c r="CA66" s="225">
        <v>239177.87</v>
      </c>
      <c r="CB66" s="225">
        <v>-20484.21</v>
      </c>
      <c r="CC66" s="225">
        <f>24966991.62+1</f>
        <v>24966992.620000001</v>
      </c>
      <c r="CD66" s="252" t="s">
        <v>221</v>
      </c>
      <c r="CE66" s="195">
        <f t="shared" si="0"/>
        <v>220016845.29000002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560517</v>
      </c>
      <c r="D67" s="195">
        <f>ROUND(D51+D52,0)</f>
        <v>268381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35777</v>
      </c>
      <c r="H67" s="195">
        <f t="shared" si="3"/>
        <v>63918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2677645</v>
      </c>
      <c r="Q67" s="195">
        <f t="shared" si="3"/>
        <v>58262</v>
      </c>
      <c r="R67" s="195">
        <f t="shared" si="3"/>
        <v>450597</v>
      </c>
      <c r="S67" s="195">
        <f t="shared" si="3"/>
        <v>553142</v>
      </c>
      <c r="T67" s="195">
        <f t="shared" si="3"/>
        <v>0</v>
      </c>
      <c r="U67" s="195">
        <f t="shared" si="3"/>
        <v>479317</v>
      </c>
      <c r="V67" s="195">
        <f t="shared" si="3"/>
        <v>450780</v>
      </c>
      <c r="W67" s="195">
        <f t="shared" si="3"/>
        <v>59742</v>
      </c>
      <c r="X67" s="195">
        <f t="shared" si="3"/>
        <v>390162</v>
      </c>
      <c r="Y67" s="195">
        <f t="shared" si="3"/>
        <v>2126586</v>
      </c>
      <c r="Z67" s="195">
        <f t="shared" si="3"/>
        <v>188701</v>
      </c>
      <c r="AA67" s="195">
        <f t="shared" si="3"/>
        <v>28926</v>
      </c>
      <c r="AB67" s="195">
        <f t="shared" si="3"/>
        <v>29937</v>
      </c>
      <c r="AC67" s="195">
        <f t="shared" si="3"/>
        <v>377137</v>
      </c>
      <c r="AD67" s="195">
        <f t="shared" si="3"/>
        <v>0</v>
      </c>
      <c r="AE67" s="195">
        <f t="shared" si="3"/>
        <v>12224</v>
      </c>
      <c r="AF67" s="195">
        <f t="shared" si="3"/>
        <v>403</v>
      </c>
      <c r="AG67" s="195">
        <f t="shared" si="3"/>
        <v>119246</v>
      </c>
      <c r="AH67" s="195">
        <f t="shared" si="3"/>
        <v>0</v>
      </c>
      <c r="AI67" s="195">
        <f t="shared" si="3"/>
        <v>0</v>
      </c>
      <c r="AJ67" s="195">
        <f t="shared" si="3"/>
        <v>1097104</v>
      </c>
      <c r="AK67" s="195">
        <f t="shared" si="3"/>
        <v>16474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339</v>
      </c>
      <c r="AW67" s="195">
        <f t="shared" si="3"/>
        <v>0</v>
      </c>
      <c r="AX67" s="195">
        <f t="shared" si="3"/>
        <v>0</v>
      </c>
      <c r="AY67" s="195">
        <f t="shared" si="3"/>
        <v>135325</v>
      </c>
      <c r="AZ67" s="195">
        <f>ROUND(AZ51+AZ52,0)</f>
        <v>0</v>
      </c>
      <c r="BA67" s="195">
        <f>ROUND(BA51+BA52,0)</f>
        <v>4741</v>
      </c>
      <c r="BB67" s="195">
        <f t="shared" si="3"/>
        <v>565</v>
      </c>
      <c r="BC67" s="195">
        <f t="shared" si="3"/>
        <v>0</v>
      </c>
      <c r="BD67" s="195">
        <f t="shared" si="3"/>
        <v>2364</v>
      </c>
      <c r="BE67" s="195">
        <f t="shared" si="3"/>
        <v>1206990</v>
      </c>
      <c r="BF67" s="195">
        <f t="shared" si="3"/>
        <v>115466</v>
      </c>
      <c r="BG67" s="195">
        <f t="shared" si="3"/>
        <v>283863</v>
      </c>
      <c r="BH67" s="195">
        <f t="shared" si="3"/>
        <v>1555080</v>
      </c>
      <c r="BI67" s="195">
        <f t="shared" si="3"/>
        <v>0</v>
      </c>
      <c r="BJ67" s="195">
        <f t="shared" si="3"/>
        <v>328</v>
      </c>
      <c r="BK67" s="195">
        <f t="shared" si="3"/>
        <v>320</v>
      </c>
      <c r="BL67" s="195">
        <f t="shared" si="3"/>
        <v>0</v>
      </c>
      <c r="BM67" s="195">
        <f t="shared" si="3"/>
        <v>0</v>
      </c>
      <c r="BN67" s="195">
        <f t="shared" si="3"/>
        <v>40578</v>
      </c>
      <c r="BO67" s="195">
        <f t="shared" si="3"/>
        <v>1624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1277</v>
      </c>
      <c r="BT67" s="195">
        <f t="shared" si="4"/>
        <v>0</v>
      </c>
      <c r="BU67" s="195">
        <f t="shared" si="4"/>
        <v>0</v>
      </c>
      <c r="BV67" s="195">
        <f t="shared" si="4"/>
        <v>23849</v>
      </c>
      <c r="BW67" s="195">
        <f t="shared" si="4"/>
        <v>991</v>
      </c>
      <c r="BX67" s="195">
        <f t="shared" si="4"/>
        <v>365</v>
      </c>
      <c r="BY67" s="195">
        <f t="shared" si="4"/>
        <v>9203</v>
      </c>
      <c r="BZ67" s="195">
        <f t="shared" si="4"/>
        <v>827</v>
      </c>
      <c r="CA67" s="195">
        <f t="shared" si="4"/>
        <v>4607</v>
      </c>
      <c r="CB67" s="195">
        <f t="shared" si="4"/>
        <v>0</v>
      </c>
      <c r="CC67" s="195">
        <f t="shared" si="4"/>
        <v>15181510</v>
      </c>
      <c r="CD67" s="252" t="s">
        <v>221</v>
      </c>
      <c r="CE67" s="195">
        <f t="shared" si="0"/>
        <v>28615190</v>
      </c>
      <c r="CF67" s="255"/>
    </row>
    <row r="68" spans="1:84" ht="12.6" customHeight="1" x14ac:dyDescent="0.25">
      <c r="A68" s="171" t="s">
        <v>240</v>
      </c>
      <c r="B68" s="175"/>
      <c r="C68" s="225">
        <v>64812.45</v>
      </c>
      <c r="D68" s="225">
        <v>66.22</v>
      </c>
      <c r="E68" s="225">
        <v>0</v>
      </c>
      <c r="F68" s="225">
        <v>0</v>
      </c>
      <c r="G68" s="225">
        <v>66.22</v>
      </c>
      <c r="H68" s="225">
        <v>198.66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0</v>
      </c>
      <c r="P68" s="225">
        <v>22311.94</v>
      </c>
      <c r="Q68" s="225">
        <v>0</v>
      </c>
      <c r="R68" s="225">
        <v>10114.76</v>
      </c>
      <c r="S68" s="225">
        <v>1480798.59</v>
      </c>
      <c r="T68" s="225">
        <v>0</v>
      </c>
      <c r="U68" s="225">
        <v>2639.88</v>
      </c>
      <c r="V68" s="225">
        <v>69260.13</v>
      </c>
      <c r="W68" s="225">
        <v>0</v>
      </c>
      <c r="X68" s="225">
        <v>0</v>
      </c>
      <c r="Y68" s="225">
        <v>42454.720000000001</v>
      </c>
      <c r="Z68" s="225">
        <v>66.22</v>
      </c>
      <c r="AA68" s="225">
        <v>-16448.78</v>
      </c>
      <c r="AB68" s="225">
        <v>1252852.73</v>
      </c>
      <c r="AC68" s="225">
        <v>12178.49</v>
      </c>
      <c r="AD68" s="225">
        <v>0</v>
      </c>
      <c r="AE68" s="225">
        <v>66.22</v>
      </c>
      <c r="AF68" s="225">
        <v>318.3</v>
      </c>
      <c r="AG68" s="225">
        <v>200.22</v>
      </c>
      <c r="AH68" s="225">
        <v>0</v>
      </c>
      <c r="AI68" s="225">
        <v>0</v>
      </c>
      <c r="AJ68" s="225">
        <v>901866.44</v>
      </c>
      <c r="AK68" s="225">
        <v>66.22</v>
      </c>
      <c r="AL68" s="225">
        <v>0</v>
      </c>
      <c r="AM68" s="225">
        <v>0</v>
      </c>
      <c r="AN68" s="225">
        <v>0</v>
      </c>
      <c r="AO68" s="225">
        <v>0</v>
      </c>
      <c r="AP68" s="225">
        <v>0</v>
      </c>
      <c r="AQ68" s="225">
        <v>0</v>
      </c>
      <c r="AR68" s="225">
        <v>0</v>
      </c>
      <c r="AS68" s="225">
        <v>0</v>
      </c>
      <c r="AT68" s="225">
        <v>0</v>
      </c>
      <c r="AU68" s="225">
        <v>0</v>
      </c>
      <c r="AV68" s="225">
        <v>30108.48</v>
      </c>
      <c r="AW68" s="225">
        <v>0</v>
      </c>
      <c r="AX68" s="225">
        <v>0</v>
      </c>
      <c r="AY68" s="225">
        <v>5020.8100000000004</v>
      </c>
      <c r="AZ68" s="225">
        <v>0</v>
      </c>
      <c r="BA68" s="225">
        <v>66.22</v>
      </c>
      <c r="BB68" s="225">
        <v>30316.22</v>
      </c>
      <c r="BC68" s="225">
        <v>0</v>
      </c>
      <c r="BD68" s="225">
        <v>0</v>
      </c>
      <c r="BE68" s="225">
        <v>117735.78</v>
      </c>
      <c r="BF68" s="225">
        <v>66.22</v>
      </c>
      <c r="BG68" s="225">
        <v>66.22</v>
      </c>
      <c r="BH68" s="225">
        <v>1893442.54</v>
      </c>
      <c r="BI68" s="225">
        <v>66.22</v>
      </c>
      <c r="BJ68" s="225">
        <v>0</v>
      </c>
      <c r="BK68" s="225">
        <v>0</v>
      </c>
      <c r="BL68" s="225">
        <v>0</v>
      </c>
      <c r="BM68" s="225">
        <v>0</v>
      </c>
      <c r="BN68" s="225">
        <v>9959.94</v>
      </c>
      <c r="BO68" s="225">
        <v>238.02</v>
      </c>
      <c r="BP68" s="225">
        <v>0</v>
      </c>
      <c r="BQ68" s="225">
        <v>0</v>
      </c>
      <c r="BR68" s="225">
        <v>0</v>
      </c>
      <c r="BS68" s="225">
        <v>2589.58</v>
      </c>
      <c r="BT68" s="225">
        <v>66.22</v>
      </c>
      <c r="BU68" s="225">
        <v>0</v>
      </c>
      <c r="BV68" s="225">
        <v>0</v>
      </c>
      <c r="BW68" s="225">
        <v>463.59</v>
      </c>
      <c r="BX68" s="225">
        <v>11.04</v>
      </c>
      <c r="BY68" s="225">
        <v>132.44</v>
      </c>
      <c r="BZ68" s="225">
        <v>0</v>
      </c>
      <c r="CA68" s="225">
        <v>2067.71</v>
      </c>
      <c r="CB68" s="225">
        <v>0</v>
      </c>
      <c r="CC68" s="225">
        <f>9446500.83-1</f>
        <v>9446499.8300000001</v>
      </c>
      <c r="CD68" s="252" t="s">
        <v>221</v>
      </c>
      <c r="CE68" s="195">
        <f t="shared" si="0"/>
        <v>15382806.710000001</v>
      </c>
      <c r="CF68" s="255"/>
    </row>
    <row r="69" spans="1:84" ht="12.6" customHeight="1" x14ac:dyDescent="0.25">
      <c r="A69" s="171" t="s">
        <v>241</v>
      </c>
      <c r="B69" s="175"/>
      <c r="C69" s="225">
        <v>5584.14</v>
      </c>
      <c r="D69" s="225">
        <v>13242.83</v>
      </c>
      <c r="E69" s="225">
        <v>30.8</v>
      </c>
      <c r="F69" s="225">
        <v>0</v>
      </c>
      <c r="G69" s="225">
        <v>1638.31</v>
      </c>
      <c r="H69" s="225">
        <v>5601.38</v>
      </c>
      <c r="I69" s="225">
        <v>0</v>
      </c>
      <c r="J69" s="225">
        <v>0</v>
      </c>
      <c r="K69" s="225">
        <v>0</v>
      </c>
      <c r="L69" s="225">
        <v>0</v>
      </c>
      <c r="M69" s="225">
        <v>0</v>
      </c>
      <c r="N69" s="225">
        <v>0</v>
      </c>
      <c r="O69" s="225">
        <v>0</v>
      </c>
      <c r="P69" s="225">
        <v>41614.97</v>
      </c>
      <c r="Q69" s="225">
        <v>17106.03</v>
      </c>
      <c r="R69" s="225">
        <v>402.6</v>
      </c>
      <c r="S69" s="225">
        <v>-42011.29</v>
      </c>
      <c r="T69" s="225">
        <v>0</v>
      </c>
      <c r="U69" s="225">
        <v>20213.48</v>
      </c>
      <c r="V69" s="225">
        <v>19717.25</v>
      </c>
      <c r="W69" s="225">
        <v>0</v>
      </c>
      <c r="X69" s="225">
        <v>0</v>
      </c>
      <c r="Y69" s="225">
        <v>27428.799999999999</v>
      </c>
      <c r="Z69" s="225">
        <v>10556.93</v>
      </c>
      <c r="AA69" s="225">
        <v>258.35000000000002</v>
      </c>
      <c r="AB69" s="225">
        <v>108808.16</v>
      </c>
      <c r="AC69" s="225">
        <v>760</v>
      </c>
      <c r="AD69" s="225">
        <v>0</v>
      </c>
      <c r="AE69" s="225">
        <v>31860.51</v>
      </c>
      <c r="AF69" s="225">
        <v>84445.43</v>
      </c>
      <c r="AG69" s="225">
        <v>100319.81</v>
      </c>
      <c r="AH69" s="225">
        <v>0</v>
      </c>
      <c r="AI69" s="225">
        <v>0</v>
      </c>
      <c r="AJ69" s="225">
        <v>252668.11</v>
      </c>
      <c r="AK69" s="225">
        <v>10849.72</v>
      </c>
      <c r="AL69" s="225">
        <v>0</v>
      </c>
      <c r="AM69" s="225">
        <v>0</v>
      </c>
      <c r="AN69" s="225">
        <v>0</v>
      </c>
      <c r="AO69" s="225">
        <v>0</v>
      </c>
      <c r="AP69" s="225">
        <v>0</v>
      </c>
      <c r="AQ69" s="225">
        <v>0</v>
      </c>
      <c r="AR69" s="225">
        <v>0</v>
      </c>
      <c r="AS69" s="225">
        <v>0</v>
      </c>
      <c r="AT69" s="225">
        <v>0</v>
      </c>
      <c r="AU69" s="225">
        <v>21.83</v>
      </c>
      <c r="AV69" s="225">
        <v>35834.47</v>
      </c>
      <c r="AW69" s="225">
        <v>19296</v>
      </c>
      <c r="AX69" s="225">
        <v>0</v>
      </c>
      <c r="AY69" s="225">
        <v>-447140.77</v>
      </c>
      <c r="AZ69" s="225">
        <v>0</v>
      </c>
      <c r="BA69" s="225">
        <v>0</v>
      </c>
      <c r="BB69" s="225">
        <v>215925.54</v>
      </c>
      <c r="BC69" s="225">
        <v>0</v>
      </c>
      <c r="BD69" s="225">
        <v>0</v>
      </c>
      <c r="BE69" s="225">
        <v>36968.35</v>
      </c>
      <c r="BF69" s="225">
        <v>7171.57</v>
      </c>
      <c r="BG69" s="225">
        <v>47939.17</v>
      </c>
      <c r="BH69" s="225">
        <v>40900.620000000003</v>
      </c>
      <c r="BI69" s="225">
        <v>27745</v>
      </c>
      <c r="BJ69" s="225">
        <v>0</v>
      </c>
      <c r="BK69" s="225">
        <v>0</v>
      </c>
      <c r="BL69" s="225">
        <v>0</v>
      </c>
      <c r="BM69" s="225">
        <v>0</v>
      </c>
      <c r="BN69" s="225">
        <v>945622.37</v>
      </c>
      <c r="BO69" s="225">
        <v>5099.3599999999997</v>
      </c>
      <c r="BP69" s="225">
        <v>3000</v>
      </c>
      <c r="BQ69" s="225">
        <v>0</v>
      </c>
      <c r="BR69" s="225">
        <v>0</v>
      </c>
      <c r="BS69" s="225">
        <v>31824.6</v>
      </c>
      <c r="BT69" s="225">
        <v>9303.48</v>
      </c>
      <c r="BU69" s="225">
        <v>0</v>
      </c>
      <c r="BV69" s="225">
        <v>0</v>
      </c>
      <c r="BW69" s="225">
        <v>309656.13</v>
      </c>
      <c r="BX69" s="225">
        <v>449623.21</v>
      </c>
      <c r="BY69" s="225">
        <v>61507.35</v>
      </c>
      <c r="BZ69" s="225">
        <v>95</v>
      </c>
      <c r="CA69" s="225">
        <v>982007.41</v>
      </c>
      <c r="CB69" s="225">
        <v>31827.54</v>
      </c>
      <c r="CC69" s="225">
        <v>-479494.45</v>
      </c>
      <c r="CD69" s="225">
        <f>16151731.21+1</f>
        <v>16151732.210000001</v>
      </c>
      <c r="CE69" s="195">
        <f t="shared" si="0"/>
        <v>19197562.310000002</v>
      </c>
      <c r="CF69" s="255"/>
    </row>
    <row r="70" spans="1:84" ht="12.6" customHeight="1" x14ac:dyDescent="0.25">
      <c r="A70" s="171" t="s">
        <v>242</v>
      </c>
      <c r="B70" s="175"/>
      <c r="C70" s="225">
        <v>4578.0600000000004</v>
      </c>
      <c r="D70" s="225">
        <v>39043.199999999997</v>
      </c>
      <c r="E70" s="225">
        <v>0</v>
      </c>
      <c r="F70" s="225">
        <v>0</v>
      </c>
      <c r="G70" s="225">
        <v>0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5">
        <v>0</v>
      </c>
      <c r="N70" s="225">
        <v>0</v>
      </c>
      <c r="O70" s="225">
        <v>0</v>
      </c>
      <c r="P70" s="225">
        <v>24253.56</v>
      </c>
      <c r="Q70" s="225">
        <v>0</v>
      </c>
      <c r="R70" s="225">
        <v>0</v>
      </c>
      <c r="S70" s="225">
        <v>12424.44</v>
      </c>
      <c r="T70" s="225">
        <v>0</v>
      </c>
      <c r="U70" s="225">
        <v>0</v>
      </c>
      <c r="V70" s="225">
        <v>3788.75</v>
      </c>
      <c r="W70" s="225">
        <v>0</v>
      </c>
      <c r="X70" s="225">
        <v>0</v>
      </c>
      <c r="Y70" s="225">
        <v>30932.76</v>
      </c>
      <c r="Z70" s="225">
        <v>13500</v>
      </c>
      <c r="AA70" s="225">
        <v>0</v>
      </c>
      <c r="AB70" s="225">
        <v>15748495.59</v>
      </c>
      <c r="AC70" s="225">
        <v>0</v>
      </c>
      <c r="AD70" s="225">
        <v>0</v>
      </c>
      <c r="AE70" s="225">
        <v>1387</v>
      </c>
      <c r="AF70" s="225">
        <v>6241479.1500000004</v>
      </c>
      <c r="AG70" s="225">
        <v>258568.06</v>
      </c>
      <c r="AH70" s="225">
        <v>0</v>
      </c>
      <c r="AI70" s="225">
        <v>0</v>
      </c>
      <c r="AJ70" s="225">
        <v>11176274.59</v>
      </c>
      <c r="AK70" s="225">
        <v>347194.7</v>
      </c>
      <c r="AL70" s="225">
        <v>0</v>
      </c>
      <c r="AM70" s="225">
        <v>0</v>
      </c>
      <c r="AN70" s="225">
        <v>0</v>
      </c>
      <c r="AO70" s="225">
        <v>0</v>
      </c>
      <c r="AP70" s="225">
        <v>0</v>
      </c>
      <c r="AQ70" s="225">
        <v>0</v>
      </c>
      <c r="AR70" s="225">
        <v>0</v>
      </c>
      <c r="AS70" s="225">
        <v>0</v>
      </c>
      <c r="AT70" s="225">
        <v>0</v>
      </c>
      <c r="AU70" s="225">
        <v>1173162.21</v>
      </c>
      <c r="AV70" s="225">
        <v>2597841.0699999998</v>
      </c>
      <c r="AW70" s="225">
        <v>0</v>
      </c>
      <c r="AX70" s="225">
        <v>0</v>
      </c>
      <c r="AY70" s="225">
        <v>4928004.68</v>
      </c>
      <c r="AZ70" s="225">
        <v>0</v>
      </c>
      <c r="BA70" s="225">
        <v>0</v>
      </c>
      <c r="BB70" s="225">
        <v>2231975.9</v>
      </c>
      <c r="BC70" s="225">
        <v>0</v>
      </c>
      <c r="BD70" s="225">
        <v>0</v>
      </c>
      <c r="BE70" s="225">
        <v>197364.31</v>
      </c>
      <c r="BF70" s="225">
        <v>3658.41</v>
      </c>
      <c r="BG70" s="225">
        <v>31024.79</v>
      </c>
      <c r="BH70" s="225">
        <v>7813830.8700000001</v>
      </c>
      <c r="BI70" s="225">
        <v>538069.14</v>
      </c>
      <c r="BJ70" s="225">
        <v>0</v>
      </c>
      <c r="BK70" s="225">
        <v>138179.44</v>
      </c>
      <c r="BL70" s="225">
        <v>0</v>
      </c>
      <c r="BM70" s="225">
        <v>0</v>
      </c>
      <c r="BN70" s="225">
        <f>221610.13+793.63</f>
        <v>222403.76</v>
      </c>
      <c r="BO70" s="225">
        <v>5470.04</v>
      </c>
      <c r="BP70" s="225">
        <v>0</v>
      </c>
      <c r="BQ70" s="225">
        <v>0</v>
      </c>
      <c r="BR70" s="225">
        <v>0</v>
      </c>
      <c r="BS70" s="225">
        <v>8079.21</v>
      </c>
      <c r="BT70" s="225">
        <v>0</v>
      </c>
      <c r="BU70" s="225">
        <v>0</v>
      </c>
      <c r="BV70" s="225">
        <v>0</v>
      </c>
      <c r="BW70" s="225">
        <v>0</v>
      </c>
      <c r="BX70" s="225">
        <v>183383.27</v>
      </c>
      <c r="BY70" s="225">
        <v>9039.25</v>
      </c>
      <c r="BZ70" s="225">
        <v>0</v>
      </c>
      <c r="CA70" s="225">
        <v>117658.91</v>
      </c>
      <c r="CB70" s="225">
        <v>224478.28</v>
      </c>
      <c r="CC70" s="225">
        <v>12511163.34</v>
      </c>
      <c r="CD70" s="225">
        <f>12532700.15-1</f>
        <v>12532699.15</v>
      </c>
      <c r="CE70" s="195">
        <f t="shared" si="0"/>
        <v>79369405.890000001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51069410.400000006</v>
      </c>
      <c r="D71" s="195">
        <f t="shared" ref="D71:AI71" si="5">SUM(D61:D69)-D70</f>
        <v>74604622.400000006</v>
      </c>
      <c r="E71" s="195">
        <f t="shared" si="5"/>
        <v>527914.63000000012</v>
      </c>
      <c r="F71" s="195">
        <f t="shared" si="5"/>
        <v>0</v>
      </c>
      <c r="G71" s="195">
        <f t="shared" si="5"/>
        <v>7238074.1499999994</v>
      </c>
      <c r="H71" s="195">
        <f t="shared" si="5"/>
        <v>14043587.27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67741991.419999987</v>
      </c>
      <c r="Q71" s="195">
        <f t="shared" si="5"/>
        <v>10556999.43</v>
      </c>
      <c r="R71" s="195">
        <f t="shared" si="5"/>
        <v>12655873.82</v>
      </c>
      <c r="S71" s="195">
        <f t="shared" si="5"/>
        <v>13653242.690000003</v>
      </c>
      <c r="T71" s="195">
        <f t="shared" si="5"/>
        <v>0</v>
      </c>
      <c r="U71" s="195">
        <f t="shared" si="5"/>
        <v>32737937.089999996</v>
      </c>
      <c r="V71" s="195">
        <f t="shared" si="5"/>
        <v>6960776.4799999986</v>
      </c>
      <c r="W71" s="195">
        <f t="shared" si="5"/>
        <v>1752873.1999999997</v>
      </c>
      <c r="X71" s="195">
        <f t="shared" si="5"/>
        <v>4719110.3100000005</v>
      </c>
      <c r="Y71" s="195">
        <f t="shared" si="5"/>
        <v>31026680.549999993</v>
      </c>
      <c r="Z71" s="195">
        <f t="shared" si="5"/>
        <v>1564960.4699999997</v>
      </c>
      <c r="AA71" s="195">
        <f t="shared" si="5"/>
        <v>1052259.2100000002</v>
      </c>
      <c r="AB71" s="195">
        <f t="shared" si="5"/>
        <v>95071211.700000003</v>
      </c>
      <c r="AC71" s="195">
        <f t="shared" si="5"/>
        <v>9277909.1800000016</v>
      </c>
      <c r="AD71" s="195">
        <f t="shared" si="5"/>
        <v>2055770.61</v>
      </c>
      <c r="AE71" s="195">
        <f t="shared" si="5"/>
        <v>11050064.170000002</v>
      </c>
      <c r="AF71" s="195">
        <f t="shared" si="5"/>
        <v>2859221.08</v>
      </c>
      <c r="AG71" s="195">
        <f t="shared" si="5"/>
        <v>29644731.530000001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73194827.769999981</v>
      </c>
      <c r="AK71" s="195">
        <f t="shared" si="6"/>
        <v>3360423.2100000009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-241616.03999999992</v>
      </c>
      <c r="AV71" s="195">
        <f t="shared" si="6"/>
        <v>5367679.76</v>
      </c>
      <c r="AW71" s="195">
        <f t="shared" si="6"/>
        <v>28616815.870000001</v>
      </c>
      <c r="AX71" s="195">
        <f t="shared" si="6"/>
        <v>0</v>
      </c>
      <c r="AY71" s="195">
        <f t="shared" si="6"/>
        <v>10333938.91</v>
      </c>
      <c r="AZ71" s="195">
        <f t="shared" si="6"/>
        <v>0</v>
      </c>
      <c r="BA71" s="195">
        <f t="shared" si="6"/>
        <v>1172239.6599999999</v>
      </c>
      <c r="BB71" s="195">
        <f t="shared" si="6"/>
        <v>16521675.329999996</v>
      </c>
      <c r="BC71" s="195">
        <f t="shared" si="6"/>
        <v>0</v>
      </c>
      <c r="BD71" s="195">
        <f t="shared" si="6"/>
        <v>4018896.4899999998</v>
      </c>
      <c r="BE71" s="195">
        <f t="shared" si="6"/>
        <v>24436656.900000002</v>
      </c>
      <c r="BF71" s="195">
        <f t="shared" si="6"/>
        <v>14760514.290000001</v>
      </c>
      <c r="BG71" s="195">
        <f t="shared" si="6"/>
        <v>2692736.48</v>
      </c>
      <c r="BH71" s="195">
        <f t="shared" si="6"/>
        <v>66753483.330000021</v>
      </c>
      <c r="BI71" s="195">
        <f t="shared" si="6"/>
        <v>302204</v>
      </c>
      <c r="BJ71" s="195">
        <f t="shared" si="6"/>
        <v>8608744.129999999</v>
      </c>
      <c r="BK71" s="195">
        <f t="shared" si="6"/>
        <v>25348492.959999997</v>
      </c>
      <c r="BL71" s="195">
        <f t="shared" si="6"/>
        <v>5846799.4400000004</v>
      </c>
      <c r="BM71" s="195">
        <f t="shared" si="6"/>
        <v>0</v>
      </c>
      <c r="BN71" s="195">
        <f t="shared" si="6"/>
        <v>12421833.589999998</v>
      </c>
      <c r="BO71" s="195">
        <f t="shared" si="6"/>
        <v>693796.3899999999</v>
      </c>
      <c r="BP71" s="195">
        <f t="shared" ref="BP71:CC71" si="7">SUM(BP61:BP69)-BP70</f>
        <v>1231781.75</v>
      </c>
      <c r="BQ71" s="195">
        <f t="shared" si="7"/>
        <v>0</v>
      </c>
      <c r="BR71" s="195">
        <f t="shared" si="7"/>
        <v>5629684.6200000001</v>
      </c>
      <c r="BS71" s="195">
        <f t="shared" si="7"/>
        <v>664535.41</v>
      </c>
      <c r="BT71" s="195">
        <f t="shared" si="7"/>
        <v>637267.91999999993</v>
      </c>
      <c r="BU71" s="195">
        <f t="shared" si="7"/>
        <v>0</v>
      </c>
      <c r="BV71" s="195">
        <f t="shared" si="7"/>
        <v>8425159.8200000003</v>
      </c>
      <c r="BW71" s="195">
        <f t="shared" si="7"/>
        <v>53128112.690000005</v>
      </c>
      <c r="BX71" s="195">
        <f t="shared" si="7"/>
        <v>8382402.9400000013</v>
      </c>
      <c r="BY71" s="195">
        <f t="shared" si="7"/>
        <v>9372526.3499999996</v>
      </c>
      <c r="BZ71" s="195">
        <f t="shared" si="7"/>
        <v>5880377.2599999998</v>
      </c>
      <c r="CA71" s="195">
        <f t="shared" si="7"/>
        <v>5197524.22</v>
      </c>
      <c r="CB71" s="195">
        <f t="shared" si="7"/>
        <v>80664.989999999962</v>
      </c>
      <c r="CC71" s="195">
        <f t="shared" si="7"/>
        <v>50465580.489999995</v>
      </c>
      <c r="CD71" s="248">
        <f>CD69-CD70</f>
        <v>3619033.0600000005</v>
      </c>
      <c r="CE71" s="195">
        <f>SUM(CE61:CE69)-CE70</f>
        <v>938790015.78000009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6470021</v>
      </c>
      <c r="CF72" s="255"/>
    </row>
    <row r="73" spans="1:84" ht="12.6" customHeight="1" x14ac:dyDescent="0.25">
      <c r="A73" s="171" t="s">
        <v>245</v>
      </c>
      <c r="B73" s="175"/>
      <c r="C73" s="225">
        <v>195911231.13999999</v>
      </c>
      <c r="D73" s="225">
        <v>214601192.58000001</v>
      </c>
      <c r="E73" s="225">
        <v>2591881</v>
      </c>
      <c r="F73" s="225">
        <v>0</v>
      </c>
      <c r="G73" s="225">
        <v>25996557</v>
      </c>
      <c r="H73" s="225">
        <v>62476024</v>
      </c>
      <c r="I73" s="225">
        <v>0</v>
      </c>
      <c r="J73" s="225">
        <v>0</v>
      </c>
      <c r="K73" s="225">
        <v>0</v>
      </c>
      <c r="L73" s="225">
        <v>0</v>
      </c>
      <c r="M73" s="225">
        <v>0</v>
      </c>
      <c r="N73" s="225">
        <v>0</v>
      </c>
      <c r="O73" s="225">
        <v>0</v>
      </c>
      <c r="P73" s="225">
        <v>431909681.31</v>
      </c>
      <c r="Q73" s="225">
        <v>9164958.4600000009</v>
      </c>
      <c r="R73" s="225">
        <v>46395874.090000004</v>
      </c>
      <c r="S73" s="225">
        <v>302717.39</v>
      </c>
      <c r="T73" s="225">
        <v>0</v>
      </c>
      <c r="U73" s="225">
        <v>73589991.400000006</v>
      </c>
      <c r="V73" s="225">
        <v>24144089.859999999</v>
      </c>
      <c r="W73" s="225">
        <v>9448347.5600000005</v>
      </c>
      <c r="X73" s="225">
        <v>54098125.25</v>
      </c>
      <c r="Y73" s="225">
        <v>105055850.01000001</v>
      </c>
      <c r="Z73" s="225">
        <v>247671</v>
      </c>
      <c r="AA73" s="225">
        <v>912830.03</v>
      </c>
      <c r="AB73" s="225">
        <v>157775584.06</v>
      </c>
      <c r="AC73" s="225">
        <v>35059381.560000002</v>
      </c>
      <c r="AD73" s="225">
        <v>9398221.1600000001</v>
      </c>
      <c r="AE73" s="225">
        <v>10041123.18</v>
      </c>
      <c r="AF73" s="225">
        <v>6641</v>
      </c>
      <c r="AG73" s="225">
        <v>88373219.090000004</v>
      </c>
      <c r="AH73" s="225">
        <v>0</v>
      </c>
      <c r="AI73" s="225">
        <v>0</v>
      </c>
      <c r="AJ73" s="225">
        <v>7482640.0800000001</v>
      </c>
      <c r="AK73" s="225">
        <v>6674241.1699999999</v>
      </c>
      <c r="AL73" s="225">
        <v>0</v>
      </c>
      <c r="AM73" s="225">
        <v>0</v>
      </c>
      <c r="AN73" s="225">
        <v>0</v>
      </c>
      <c r="AO73" s="225">
        <v>0</v>
      </c>
      <c r="AP73" s="225">
        <v>0</v>
      </c>
      <c r="AQ73" s="225">
        <v>0</v>
      </c>
      <c r="AR73" s="225">
        <v>0</v>
      </c>
      <c r="AS73" s="225">
        <v>0</v>
      </c>
      <c r="AT73" s="225">
        <v>0</v>
      </c>
      <c r="AU73" s="225">
        <v>2232</v>
      </c>
      <c r="AV73" s="225">
        <f>3890966.14-1</f>
        <v>3890965.14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1575551270.52</v>
      </c>
      <c r="CF73" s="255"/>
    </row>
    <row r="74" spans="1:84" ht="12.6" customHeight="1" x14ac:dyDescent="0.25">
      <c r="A74" s="171" t="s">
        <v>246</v>
      </c>
      <c r="B74" s="175"/>
      <c r="C74" s="225">
        <v>626873.07999999996</v>
      </c>
      <c r="D74" s="225">
        <v>8797418.1500000004</v>
      </c>
      <c r="E74" s="225">
        <v>55325</v>
      </c>
      <c r="F74" s="225">
        <v>0</v>
      </c>
      <c r="G74" s="225">
        <v>11903.6</v>
      </c>
      <c r="H74" s="225">
        <v>4412.2</v>
      </c>
      <c r="I74" s="225">
        <v>0</v>
      </c>
      <c r="J74" s="225">
        <v>0</v>
      </c>
      <c r="K74" s="225">
        <v>0</v>
      </c>
      <c r="L74" s="225">
        <v>0</v>
      </c>
      <c r="M74" s="225">
        <v>0</v>
      </c>
      <c r="N74" s="225">
        <v>0</v>
      </c>
      <c r="O74" s="225">
        <v>0</v>
      </c>
      <c r="P74" s="225">
        <v>90204555.569999993</v>
      </c>
      <c r="Q74" s="225">
        <v>9564546.5999999996</v>
      </c>
      <c r="R74" s="225">
        <v>36996748.810000002</v>
      </c>
      <c r="S74" s="225">
        <v>50185.87</v>
      </c>
      <c r="T74" s="225">
        <v>0</v>
      </c>
      <c r="U74" s="225">
        <v>77266391.540000007</v>
      </c>
      <c r="V74" s="225">
        <v>25000493.059999999</v>
      </c>
      <c r="W74" s="225">
        <v>17156119.43</v>
      </c>
      <c r="X74" s="225">
        <v>46410211.960000001</v>
      </c>
      <c r="Y74" s="225">
        <v>61720166.130000003</v>
      </c>
      <c r="Z74" s="225">
        <v>23604480</v>
      </c>
      <c r="AA74" s="225">
        <v>3579715.17</v>
      </c>
      <c r="AB74" s="225">
        <v>147630343.46000001</v>
      </c>
      <c r="AC74" s="225">
        <v>1991191.16</v>
      </c>
      <c r="AD74" s="225">
        <v>345594.84</v>
      </c>
      <c r="AE74" s="225">
        <v>5115067.58</v>
      </c>
      <c r="AF74" s="225">
        <v>7157884.9299999997</v>
      </c>
      <c r="AG74" s="225">
        <v>149254770.22999999</v>
      </c>
      <c r="AH74" s="225">
        <v>0</v>
      </c>
      <c r="AI74" s="225">
        <v>0</v>
      </c>
      <c r="AJ74" s="225">
        <v>157738043.28999999</v>
      </c>
      <c r="AK74" s="225">
        <v>13271.8</v>
      </c>
      <c r="AL74" s="225">
        <v>0</v>
      </c>
      <c r="AM74" s="225">
        <v>0</v>
      </c>
      <c r="AN74" s="225">
        <v>0</v>
      </c>
      <c r="AO74" s="225">
        <v>0</v>
      </c>
      <c r="AP74" s="225">
        <v>0</v>
      </c>
      <c r="AQ74" s="225">
        <v>0</v>
      </c>
      <c r="AR74" s="225">
        <v>0</v>
      </c>
      <c r="AS74" s="225">
        <v>0</v>
      </c>
      <c r="AT74" s="225">
        <v>0</v>
      </c>
      <c r="AU74" s="225">
        <v>670960</v>
      </c>
      <c r="AV74" s="225">
        <f>768275.65-1</f>
        <v>768274.65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871734948.1099999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196538104.22</v>
      </c>
      <c r="D75" s="195">
        <f t="shared" si="9"/>
        <v>223398610.73000002</v>
      </c>
      <c r="E75" s="195">
        <f t="shared" si="9"/>
        <v>2647206</v>
      </c>
      <c r="F75" s="195">
        <f t="shared" si="9"/>
        <v>0</v>
      </c>
      <c r="G75" s="195">
        <f t="shared" si="9"/>
        <v>26008460.600000001</v>
      </c>
      <c r="H75" s="195">
        <f t="shared" si="9"/>
        <v>62480436.200000003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522114236.88</v>
      </c>
      <c r="Q75" s="195">
        <f t="shared" si="9"/>
        <v>18729505.060000002</v>
      </c>
      <c r="R75" s="195">
        <f t="shared" si="9"/>
        <v>83392622.900000006</v>
      </c>
      <c r="S75" s="195">
        <f t="shared" si="9"/>
        <v>352903.26</v>
      </c>
      <c r="T75" s="195">
        <f t="shared" si="9"/>
        <v>0</v>
      </c>
      <c r="U75" s="195">
        <f t="shared" si="9"/>
        <v>150856382.94</v>
      </c>
      <c r="V75" s="195">
        <f t="shared" si="9"/>
        <v>49144582.920000002</v>
      </c>
      <c r="W75" s="195">
        <f t="shared" si="9"/>
        <v>26604466.990000002</v>
      </c>
      <c r="X75" s="195">
        <f t="shared" si="9"/>
        <v>100508337.21000001</v>
      </c>
      <c r="Y75" s="195">
        <f t="shared" si="9"/>
        <v>166776016.14000002</v>
      </c>
      <c r="Z75" s="195">
        <f t="shared" si="9"/>
        <v>23852151</v>
      </c>
      <c r="AA75" s="195">
        <f t="shared" si="9"/>
        <v>4492545.2</v>
      </c>
      <c r="AB75" s="195">
        <f t="shared" si="9"/>
        <v>305405927.51999998</v>
      </c>
      <c r="AC75" s="195">
        <f t="shared" si="9"/>
        <v>37050572.719999999</v>
      </c>
      <c r="AD75" s="195">
        <f t="shared" si="9"/>
        <v>9743816</v>
      </c>
      <c r="AE75" s="195">
        <f t="shared" si="9"/>
        <v>15156190.76</v>
      </c>
      <c r="AF75" s="195">
        <f t="shared" si="9"/>
        <v>7164525.9299999997</v>
      </c>
      <c r="AG75" s="195">
        <f t="shared" si="9"/>
        <v>237627989.31999999</v>
      </c>
      <c r="AH75" s="195">
        <f t="shared" si="9"/>
        <v>0</v>
      </c>
      <c r="AI75" s="195">
        <f t="shared" si="9"/>
        <v>0</v>
      </c>
      <c r="AJ75" s="195">
        <f t="shared" si="9"/>
        <v>165220683.37</v>
      </c>
      <c r="AK75" s="195">
        <f t="shared" si="9"/>
        <v>6687512.9699999997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673192</v>
      </c>
      <c r="AV75" s="195">
        <f t="shared" si="9"/>
        <v>4659239.79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2447286218.6300001</v>
      </c>
      <c r="CF75" s="255"/>
    </row>
    <row r="76" spans="1:84" ht="12.6" customHeight="1" x14ac:dyDescent="0.25">
      <c r="A76" s="171" t="s">
        <v>248</v>
      </c>
      <c r="B76" s="175"/>
      <c r="C76" s="184">
        <v>74111</v>
      </c>
      <c r="D76" s="184">
        <v>144027</v>
      </c>
      <c r="E76" s="225">
        <v>1581</v>
      </c>
      <c r="F76" s="225">
        <v>0</v>
      </c>
      <c r="G76" s="184">
        <v>19132</v>
      </c>
      <c r="H76" s="184">
        <v>32907</v>
      </c>
      <c r="I76" s="225">
        <v>0</v>
      </c>
      <c r="J76" s="225">
        <v>0</v>
      </c>
      <c r="K76" s="225">
        <v>0</v>
      </c>
      <c r="L76" s="225">
        <v>0</v>
      </c>
      <c r="M76" s="225">
        <v>0</v>
      </c>
      <c r="N76" s="225">
        <v>0</v>
      </c>
      <c r="O76" s="225">
        <v>0</v>
      </c>
      <c r="P76" s="184">
        <v>78458</v>
      </c>
      <c r="Q76" s="184">
        <v>17694</v>
      </c>
      <c r="R76" s="184">
        <v>6507</v>
      </c>
      <c r="S76" s="184">
        <v>39877</v>
      </c>
      <c r="T76" s="225">
        <v>0</v>
      </c>
      <c r="U76" s="184">
        <v>36273</v>
      </c>
      <c r="V76" s="184">
        <v>18089</v>
      </c>
      <c r="W76" s="184">
        <v>4164</v>
      </c>
      <c r="X76" s="184">
        <v>4576</v>
      </c>
      <c r="Y76" s="184">
        <v>47092</v>
      </c>
      <c r="Z76" s="184">
        <v>4504</v>
      </c>
      <c r="AA76" s="184">
        <v>2340</v>
      </c>
      <c r="AB76" s="184">
        <v>24180</v>
      </c>
      <c r="AC76" s="184">
        <v>7412</v>
      </c>
      <c r="AD76" s="184">
        <v>2280</v>
      </c>
      <c r="AE76" s="184">
        <v>9660</v>
      </c>
      <c r="AF76" s="225">
        <v>14485</v>
      </c>
      <c r="AG76" s="184">
        <v>66641</v>
      </c>
      <c r="AH76" s="225">
        <v>0</v>
      </c>
      <c r="AI76" s="225">
        <v>0</v>
      </c>
      <c r="AJ76" s="184">
        <v>143597</v>
      </c>
      <c r="AK76" s="184">
        <v>12924</v>
      </c>
      <c r="AL76" s="225">
        <v>0</v>
      </c>
      <c r="AM76" s="225">
        <v>0</v>
      </c>
      <c r="AN76" s="225">
        <v>0</v>
      </c>
      <c r="AO76" s="225">
        <v>0</v>
      </c>
      <c r="AP76" s="225">
        <v>0</v>
      </c>
      <c r="AQ76" s="225">
        <v>0</v>
      </c>
      <c r="AR76" s="225">
        <v>0</v>
      </c>
      <c r="AS76" s="225">
        <v>0</v>
      </c>
      <c r="AT76" s="225">
        <v>0</v>
      </c>
      <c r="AU76" s="225">
        <v>0</v>
      </c>
      <c r="AV76" s="225">
        <v>0</v>
      </c>
      <c r="AW76" s="184">
        <v>159686</v>
      </c>
      <c r="AX76" s="225">
        <v>0</v>
      </c>
      <c r="AY76" s="184">
        <v>51784</v>
      </c>
      <c r="AZ76" s="225">
        <v>0</v>
      </c>
      <c r="BA76" s="184">
        <v>9744</v>
      </c>
      <c r="BB76" s="184">
        <v>8699</v>
      </c>
      <c r="BC76" s="225">
        <v>0</v>
      </c>
      <c r="BD76" s="225">
        <v>0</v>
      </c>
      <c r="BE76" s="184">
        <v>291724</v>
      </c>
      <c r="BF76" s="184">
        <v>20004</v>
      </c>
      <c r="BG76" s="225">
        <v>0</v>
      </c>
      <c r="BH76" s="225">
        <v>0</v>
      </c>
      <c r="BI76" s="225">
        <v>0</v>
      </c>
      <c r="BJ76" s="225">
        <v>0</v>
      </c>
      <c r="BK76" s="225">
        <v>0</v>
      </c>
      <c r="BL76" s="225">
        <v>0</v>
      </c>
      <c r="BM76" s="225">
        <v>0</v>
      </c>
      <c r="BN76" s="184">
        <v>104112</v>
      </c>
      <c r="BO76" s="225">
        <v>0</v>
      </c>
      <c r="BP76" s="225">
        <v>0</v>
      </c>
      <c r="BQ76" s="225">
        <v>0</v>
      </c>
      <c r="BR76" s="184">
        <v>2775</v>
      </c>
      <c r="BS76" s="184">
        <v>23167</v>
      </c>
      <c r="BT76" s="225">
        <v>0</v>
      </c>
      <c r="BU76" s="225">
        <v>0</v>
      </c>
      <c r="BV76" s="184">
        <v>15572</v>
      </c>
      <c r="BW76" s="225">
        <v>0</v>
      </c>
      <c r="BX76" s="225">
        <v>0</v>
      </c>
      <c r="BY76" s="184">
        <v>16713</v>
      </c>
      <c r="BZ76" s="225">
        <v>0</v>
      </c>
      <c r="CA76" s="225">
        <v>0</v>
      </c>
      <c r="CB76" s="225">
        <v>0</v>
      </c>
      <c r="CC76" s="184">
        <v>6320</v>
      </c>
      <c r="CD76" s="252" t="s">
        <v>221</v>
      </c>
      <c r="CE76" s="195">
        <f t="shared" si="8"/>
        <v>1522811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25">
        <v>152315</v>
      </c>
      <c r="D77" s="225">
        <v>476005</v>
      </c>
      <c r="E77" s="225">
        <v>5964</v>
      </c>
      <c r="F77" s="225">
        <v>0</v>
      </c>
      <c r="G77" s="225">
        <v>50706</v>
      </c>
      <c r="H77" s="225">
        <v>127820</v>
      </c>
      <c r="I77" s="225">
        <v>0</v>
      </c>
      <c r="J77" s="225">
        <v>0</v>
      </c>
      <c r="K77" s="225">
        <v>0</v>
      </c>
      <c r="L77" s="225">
        <v>0</v>
      </c>
      <c r="M77" s="225">
        <v>0</v>
      </c>
      <c r="N77" s="225">
        <v>0</v>
      </c>
      <c r="O77" s="225">
        <v>0</v>
      </c>
      <c r="P77" s="225">
        <v>0</v>
      </c>
      <c r="Q77" s="225">
        <v>0</v>
      </c>
      <c r="R77" s="225">
        <v>0</v>
      </c>
      <c r="S77" s="225">
        <v>0</v>
      </c>
      <c r="T77" s="225">
        <v>0</v>
      </c>
      <c r="U77" s="225">
        <v>0</v>
      </c>
      <c r="V77" s="225">
        <v>0</v>
      </c>
      <c r="W77" s="225">
        <v>0</v>
      </c>
      <c r="X77" s="225">
        <v>0</v>
      </c>
      <c r="Y77" s="225">
        <v>18</v>
      </c>
      <c r="Z77" s="225">
        <v>0</v>
      </c>
      <c r="AA77" s="225">
        <v>0</v>
      </c>
      <c r="AB77" s="225">
        <v>0</v>
      </c>
      <c r="AC77" s="225">
        <v>0</v>
      </c>
      <c r="AD77" s="225">
        <v>0</v>
      </c>
      <c r="AE77" s="225">
        <v>0</v>
      </c>
      <c r="AF77" s="225">
        <v>0</v>
      </c>
      <c r="AG77" s="225">
        <v>0</v>
      </c>
      <c r="AH77" s="225">
        <v>0</v>
      </c>
      <c r="AI77" s="225">
        <v>0</v>
      </c>
      <c r="AJ77" s="225">
        <v>6</v>
      </c>
      <c r="AK77" s="225">
        <v>0</v>
      </c>
      <c r="AL77" s="225">
        <v>0</v>
      </c>
      <c r="AM77" s="225">
        <v>0</v>
      </c>
      <c r="AN77" s="225">
        <v>0</v>
      </c>
      <c r="AO77" s="225">
        <v>0</v>
      </c>
      <c r="AP77" s="225">
        <v>0</v>
      </c>
      <c r="AQ77" s="225">
        <v>0</v>
      </c>
      <c r="AR77" s="225">
        <v>0</v>
      </c>
      <c r="AS77" s="225">
        <v>0</v>
      </c>
      <c r="AT77" s="225">
        <v>0</v>
      </c>
      <c r="AU77" s="225">
        <v>0</v>
      </c>
      <c r="AV77" s="225">
        <v>0</v>
      </c>
      <c r="AW77" s="225">
        <v>0</v>
      </c>
      <c r="AX77" s="252" t="s">
        <v>221</v>
      </c>
      <c r="AY77" s="252" t="s">
        <v>221</v>
      </c>
      <c r="AZ77" s="225">
        <v>0</v>
      </c>
      <c r="BA77" s="225">
        <v>0</v>
      </c>
      <c r="BB77" s="225">
        <v>0</v>
      </c>
      <c r="BC77" s="225">
        <v>0</v>
      </c>
      <c r="BD77" s="252" t="s">
        <v>221</v>
      </c>
      <c r="BE77" s="252" t="s">
        <v>221</v>
      </c>
      <c r="BF77" s="225">
        <v>0</v>
      </c>
      <c r="BG77" s="252" t="s">
        <v>221</v>
      </c>
      <c r="BH77" s="225">
        <v>0</v>
      </c>
      <c r="BI77" s="225">
        <v>0</v>
      </c>
      <c r="BJ77" s="252" t="s">
        <v>221</v>
      </c>
      <c r="BK77" s="225">
        <v>0</v>
      </c>
      <c r="BL77" s="225">
        <v>0</v>
      </c>
      <c r="BM77" s="225">
        <v>0</v>
      </c>
      <c r="BN77" s="252" t="s">
        <v>221</v>
      </c>
      <c r="BO77" s="252" t="s">
        <v>221</v>
      </c>
      <c r="BP77" s="252" t="s">
        <v>221</v>
      </c>
      <c r="BQ77" s="252" t="s">
        <v>221</v>
      </c>
      <c r="BR77" s="225">
        <v>0</v>
      </c>
      <c r="BS77" s="225">
        <v>0</v>
      </c>
      <c r="BT77" s="225">
        <v>0</v>
      </c>
      <c r="BU77" s="225">
        <v>0</v>
      </c>
      <c r="BV77" s="225">
        <v>0</v>
      </c>
      <c r="BW77" s="225">
        <v>0</v>
      </c>
      <c r="BX77" s="225">
        <v>0</v>
      </c>
      <c r="BY77" s="225">
        <v>0</v>
      </c>
      <c r="BZ77" s="225">
        <v>0</v>
      </c>
      <c r="CA77" s="225">
        <v>0</v>
      </c>
      <c r="CB77" s="225">
        <v>0</v>
      </c>
      <c r="CC77" s="252" t="s">
        <v>221</v>
      </c>
      <c r="CD77" s="252" t="s">
        <v>221</v>
      </c>
      <c r="CE77" s="195">
        <f>SUM(C77:CD77)</f>
        <v>812834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18894.469778587103</v>
      </c>
      <c r="D78" s="184">
        <v>36719</v>
      </c>
      <c r="E78" s="225">
        <v>403</v>
      </c>
      <c r="F78" s="225">
        <v>0</v>
      </c>
      <c r="G78" s="184">
        <v>4877.6699248954737</v>
      </c>
      <c r="H78" s="184">
        <v>8389.5820728902036</v>
      </c>
      <c r="I78" s="225">
        <v>0</v>
      </c>
      <c r="J78" s="225">
        <v>0</v>
      </c>
      <c r="K78" s="225">
        <v>0</v>
      </c>
      <c r="L78" s="225">
        <v>0</v>
      </c>
      <c r="M78" s="225">
        <v>0</v>
      </c>
      <c r="N78" s="225">
        <v>0</v>
      </c>
      <c r="O78" s="225">
        <v>0</v>
      </c>
      <c r="P78" s="184">
        <v>20002.729822676618</v>
      </c>
      <c r="Q78" s="184">
        <v>4511.054340952358</v>
      </c>
      <c r="R78" s="184">
        <v>1658.9482647551142</v>
      </c>
      <c r="S78" s="184">
        <v>10166.571377537988</v>
      </c>
      <c r="T78" s="225">
        <v>0</v>
      </c>
      <c r="U78" s="184">
        <v>9247.7378834274259</v>
      </c>
      <c r="V78" s="184">
        <v>4611.7588998240763</v>
      </c>
      <c r="W78" s="184">
        <v>1061.6045142831254</v>
      </c>
      <c r="X78" s="184">
        <v>1166.6431934100819</v>
      </c>
      <c r="Y78" s="184">
        <v>12006.023003511271</v>
      </c>
      <c r="Z78" s="184">
        <v>1148.2869193878953</v>
      </c>
      <c r="AA78" s="184">
        <v>596.57890572106464</v>
      </c>
      <c r="AB78" s="184">
        <v>6164.6486924510018</v>
      </c>
      <c r="AC78" s="184">
        <v>1889.6764312839878</v>
      </c>
      <c r="AD78" s="184">
        <v>581.2820107025758</v>
      </c>
      <c r="AE78" s="184">
        <v>2462.8000979767025</v>
      </c>
      <c r="AF78" s="225">
        <v>3692.9254057135136</v>
      </c>
      <c r="AG78" s="184">
        <v>16990.006348785242</v>
      </c>
      <c r="AH78" s="225">
        <v>0</v>
      </c>
      <c r="AI78" s="225">
        <v>0</v>
      </c>
      <c r="AJ78" s="184">
        <v>36609.80389949902</v>
      </c>
      <c r="AK78" s="184">
        <v>3294.9511869824955</v>
      </c>
      <c r="AL78" s="225">
        <v>0</v>
      </c>
      <c r="AM78" s="225">
        <v>0</v>
      </c>
      <c r="AN78" s="225">
        <v>0</v>
      </c>
      <c r="AO78" s="225">
        <v>0</v>
      </c>
      <c r="AP78" s="225">
        <v>0</v>
      </c>
      <c r="AQ78" s="225">
        <v>0</v>
      </c>
      <c r="AR78" s="225">
        <v>0</v>
      </c>
      <c r="AS78" s="225">
        <v>0</v>
      </c>
      <c r="AT78" s="225">
        <v>0</v>
      </c>
      <c r="AU78" s="225">
        <v>0</v>
      </c>
      <c r="AV78" s="225">
        <v>0</v>
      </c>
      <c r="AW78" s="184">
        <v>40711.666298706798</v>
      </c>
      <c r="AX78" s="252" t="s">
        <v>221</v>
      </c>
      <c r="AY78" s="252" t="s">
        <v>221</v>
      </c>
      <c r="AZ78" s="252" t="s">
        <v>221</v>
      </c>
      <c r="BA78" s="184">
        <v>2484.2157510025872</v>
      </c>
      <c r="BB78" s="184">
        <v>2217.7948294305729</v>
      </c>
      <c r="BC78" s="225">
        <v>0</v>
      </c>
      <c r="BD78" s="252" t="s">
        <v>221</v>
      </c>
      <c r="BE78" s="252" t="s">
        <v>221</v>
      </c>
      <c r="BF78" s="252" t="s">
        <v>221</v>
      </c>
      <c r="BG78" s="252" t="s">
        <v>221</v>
      </c>
      <c r="BH78" s="225">
        <v>0</v>
      </c>
      <c r="BI78" s="225">
        <v>0</v>
      </c>
      <c r="BJ78" s="252" t="s">
        <v>221</v>
      </c>
      <c r="BK78" s="225">
        <v>0</v>
      </c>
      <c r="BL78" s="225">
        <v>0</v>
      </c>
      <c r="BM78" s="225">
        <v>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5906.3861148888482</v>
      </c>
      <c r="BT78" s="225">
        <v>0</v>
      </c>
      <c r="BU78" s="225">
        <v>0</v>
      </c>
      <c r="BV78" s="184">
        <v>3970.0541537984695</v>
      </c>
      <c r="BW78" s="225">
        <v>0</v>
      </c>
      <c r="BX78" s="225">
        <v>0</v>
      </c>
      <c r="BY78" s="184">
        <v>4260.9501074000655</v>
      </c>
      <c r="BZ78" s="225">
        <v>0</v>
      </c>
      <c r="CA78" s="225">
        <v>0</v>
      </c>
      <c r="CB78" s="225">
        <v>0</v>
      </c>
      <c r="CC78" s="252" t="s">
        <v>221</v>
      </c>
      <c r="CD78" s="252" t="s">
        <v>221</v>
      </c>
      <c r="CE78" s="195">
        <f t="shared" si="8"/>
        <v>266698.82023048174</v>
      </c>
      <c r="CF78" s="195"/>
    </row>
    <row r="79" spans="1:84" ht="12.6" customHeight="1" x14ac:dyDescent="0.25">
      <c r="A79" s="171" t="s">
        <v>251</v>
      </c>
      <c r="B79" s="175"/>
      <c r="C79" s="225">
        <v>642258.83000000007</v>
      </c>
      <c r="D79" s="225">
        <v>1162180.07</v>
      </c>
      <c r="E79" s="225">
        <v>0</v>
      </c>
      <c r="F79" s="225">
        <v>0</v>
      </c>
      <c r="G79" s="225">
        <v>139767.76</v>
      </c>
      <c r="H79" s="225">
        <v>145468.44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0</v>
      </c>
      <c r="P79" s="225">
        <v>686197.55999999994</v>
      </c>
      <c r="Q79" s="225">
        <v>198667.58000000002</v>
      </c>
      <c r="R79" s="225">
        <v>20524.18</v>
      </c>
      <c r="S79" s="225">
        <v>44140.530000000006</v>
      </c>
      <c r="T79" s="225">
        <v>0</v>
      </c>
      <c r="U79" s="225">
        <v>0</v>
      </c>
      <c r="V79" s="225">
        <v>70687.53</v>
      </c>
      <c r="W79" s="225">
        <v>144725.01999999999</v>
      </c>
      <c r="X79" s="225">
        <v>66952.41</v>
      </c>
      <c r="Y79" s="225">
        <v>55660.490000000005</v>
      </c>
      <c r="Z79" s="225">
        <v>1515.82</v>
      </c>
      <c r="AA79" s="225">
        <v>0</v>
      </c>
      <c r="AB79" s="225">
        <v>4260.1899999999996</v>
      </c>
      <c r="AC79" s="225">
        <v>0</v>
      </c>
      <c r="AD79" s="225">
        <v>0</v>
      </c>
      <c r="AE79" s="225">
        <v>15071.44</v>
      </c>
      <c r="AF79" s="225">
        <v>0</v>
      </c>
      <c r="AG79" s="225">
        <v>568734.26</v>
      </c>
      <c r="AH79" s="225">
        <v>0</v>
      </c>
      <c r="AI79" s="225">
        <v>0</v>
      </c>
      <c r="AJ79" s="225">
        <v>141565.81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0</v>
      </c>
      <c r="AW79" s="225">
        <v>88788.04</v>
      </c>
      <c r="AX79" s="252" t="s">
        <v>221</v>
      </c>
      <c r="AY79" s="252" t="s">
        <v>221</v>
      </c>
      <c r="AZ79" s="252" t="s">
        <v>221</v>
      </c>
      <c r="BA79" s="252" t="s">
        <v>221</v>
      </c>
      <c r="BB79" s="225">
        <v>0</v>
      </c>
      <c r="BC79" s="225">
        <v>0</v>
      </c>
      <c r="BD79" s="252" t="s">
        <v>221</v>
      </c>
      <c r="BE79" s="252" t="s">
        <v>221</v>
      </c>
      <c r="BF79" s="252" t="s">
        <v>221</v>
      </c>
      <c r="BG79" s="252" t="s">
        <v>221</v>
      </c>
      <c r="BH79" s="225">
        <v>0</v>
      </c>
      <c r="BI79" s="225">
        <v>0</v>
      </c>
      <c r="BJ79" s="252" t="s">
        <v>221</v>
      </c>
      <c r="BK79" s="225">
        <v>0</v>
      </c>
      <c r="BL79" s="225">
        <v>0</v>
      </c>
      <c r="BM79" s="225">
        <v>0</v>
      </c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99109.87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52" t="s">
        <v>221</v>
      </c>
      <c r="CD79" s="252" t="s">
        <v>221</v>
      </c>
      <c r="CE79" s="195">
        <f t="shared" si="8"/>
        <v>4296275.83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299.24</v>
      </c>
      <c r="D80" s="187">
        <v>403.33</v>
      </c>
      <c r="E80" s="187">
        <v>2.4500000000000002</v>
      </c>
      <c r="F80" s="187"/>
      <c r="G80" s="187">
        <v>39.58</v>
      </c>
      <c r="H80" s="187">
        <v>69.260000000000005</v>
      </c>
      <c r="I80" s="187"/>
      <c r="J80" s="187"/>
      <c r="K80" s="187"/>
      <c r="L80" s="187"/>
      <c r="M80" s="187"/>
      <c r="N80" s="187"/>
      <c r="O80" s="187"/>
      <c r="P80" s="187">
        <v>89.25</v>
      </c>
      <c r="Q80" s="187">
        <v>55.56</v>
      </c>
      <c r="R80" s="187"/>
      <c r="S80" s="187"/>
      <c r="T80" s="187"/>
      <c r="U80" s="187"/>
      <c r="V80" s="187">
        <v>1.72</v>
      </c>
      <c r="W80" s="187"/>
      <c r="X80" s="187"/>
      <c r="Y80" s="187">
        <v>21.2</v>
      </c>
      <c r="Z80" s="187">
        <v>3.42</v>
      </c>
      <c r="AA80" s="187"/>
      <c r="AB80" s="187"/>
      <c r="AC80" s="187"/>
      <c r="AD80" s="187"/>
      <c r="AE80" s="187">
        <v>0.43</v>
      </c>
      <c r="AF80" s="187">
        <v>3.89</v>
      </c>
      <c r="AG80" s="187">
        <v>86.24</v>
      </c>
      <c r="AH80" s="187"/>
      <c r="AI80" s="187"/>
      <c r="AJ80" s="187">
        <v>145.28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3.04</v>
      </c>
      <c r="AV80" s="187">
        <v>6.11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1229.9999999999998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1270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89" t="s">
        <v>1281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4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1279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/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16716</v>
      </c>
      <c r="D111" s="174">
        <v>147027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89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68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" customHeight="1" x14ac:dyDescent="0.25">
      <c r="A128" s="173" t="s">
        <v>292</v>
      </c>
      <c r="B128" s="172" t="s">
        <v>256</v>
      </c>
      <c r="C128" s="189">
        <v>413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5783</v>
      </c>
      <c r="C138" s="189">
        <v>5819</v>
      </c>
      <c r="D138" s="174">
        <v>5114</v>
      </c>
      <c r="E138" s="175">
        <f>SUM(B138:D138)</f>
        <v>16716</v>
      </c>
    </row>
    <row r="139" spans="1:6" ht="12.6" customHeight="1" x14ac:dyDescent="0.25">
      <c r="A139" s="173" t="s">
        <v>215</v>
      </c>
      <c r="B139" s="174">
        <v>52101</v>
      </c>
      <c r="C139" s="189">
        <v>57574</v>
      </c>
      <c r="D139" s="174">
        <v>37352</v>
      </c>
      <c r="E139" s="175">
        <f>SUM(B139:D139)</f>
        <v>147027</v>
      </c>
    </row>
    <row r="140" spans="1:6" ht="12.6" customHeight="1" x14ac:dyDescent="0.25">
      <c r="A140" s="173" t="s">
        <v>298</v>
      </c>
      <c r="B140" s="174">
        <v>116703</v>
      </c>
      <c r="C140" s="174">
        <v>125598</v>
      </c>
      <c r="D140" s="174">
        <v>147852</v>
      </c>
      <c r="E140" s="175">
        <f>SUM(B140:D140)</f>
        <v>390153</v>
      </c>
    </row>
    <row r="141" spans="1:6" ht="12.6" customHeight="1" x14ac:dyDescent="0.25">
      <c r="A141" s="173" t="s">
        <v>245</v>
      </c>
      <c r="B141" s="174">
        <v>518390041</v>
      </c>
      <c r="C141" s="189">
        <v>532478324</v>
      </c>
      <c r="D141" s="174">
        <v>524682906</v>
      </c>
      <c r="E141" s="175">
        <f>SUM(B141:D141)</f>
        <v>1575551271</v>
      </c>
      <c r="F141" s="199"/>
    </row>
    <row r="142" spans="1:6" ht="12.6" customHeight="1" x14ac:dyDescent="0.25">
      <c r="A142" s="173" t="s">
        <v>246</v>
      </c>
      <c r="B142" s="174">
        <v>225466575</v>
      </c>
      <c r="C142" s="189">
        <v>271088757</v>
      </c>
      <c r="D142" s="174">
        <v>375179616</v>
      </c>
      <c r="E142" s="175">
        <f>SUM(B142:D142)</f>
        <v>871734948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38777509</v>
      </c>
      <c r="C157" s="174">
        <v>24315350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25948764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638174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2705679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58031819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42906870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1847607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132078913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11938530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3444277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15382807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4069777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961891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5031668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341687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6010413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1465981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7818081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>
        <v>4600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4600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2432095</v>
      </c>
      <c r="C195" s="189">
        <v>0</v>
      </c>
      <c r="D195" s="174">
        <v>0</v>
      </c>
      <c r="E195" s="175">
        <f t="shared" ref="E195:E203" si="10">SUM(B195:C195)-D195</f>
        <v>2432095</v>
      </c>
    </row>
    <row r="196" spans="1:8" ht="12.6" customHeight="1" x14ac:dyDescent="0.25">
      <c r="A196" s="173" t="s">
        <v>333</v>
      </c>
      <c r="B196" s="174">
        <v>5906988</v>
      </c>
      <c r="C196" s="189">
        <v>1234614</v>
      </c>
      <c r="D196" s="174">
        <v>53140</v>
      </c>
      <c r="E196" s="175">
        <f t="shared" si="10"/>
        <v>7088462</v>
      </c>
    </row>
    <row r="197" spans="1:8" ht="12.6" customHeight="1" x14ac:dyDescent="0.25">
      <c r="A197" s="173" t="s">
        <v>334</v>
      </c>
      <c r="B197" s="174">
        <v>421868076</v>
      </c>
      <c r="C197" s="189">
        <v>9790243</v>
      </c>
      <c r="D197" s="174">
        <v>25965972</v>
      </c>
      <c r="E197" s="175">
        <f t="shared" si="10"/>
        <v>405692347</v>
      </c>
    </row>
    <row r="198" spans="1:8" ht="12.6" customHeight="1" x14ac:dyDescent="0.25">
      <c r="A198" s="173" t="s">
        <v>335</v>
      </c>
      <c r="B198" s="174">
        <v>140545282</v>
      </c>
      <c r="C198" s="189">
        <v>3321713</v>
      </c>
      <c r="D198" s="174">
        <v>19581520</v>
      </c>
      <c r="E198" s="175">
        <f t="shared" si="10"/>
        <v>124285475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220728956</v>
      </c>
      <c r="C200" s="189">
        <v>10336914</v>
      </c>
      <c r="D200" s="174">
        <v>43101518</v>
      </c>
      <c r="E200" s="175">
        <f t="shared" si="10"/>
        <v>187964352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10482114</v>
      </c>
      <c r="C202" s="189">
        <v>281560</v>
      </c>
      <c r="D202" s="174">
        <v>367221</v>
      </c>
      <c r="E202" s="175">
        <f t="shared" si="10"/>
        <v>10396453</v>
      </c>
    </row>
    <row r="203" spans="1:8" ht="12.6" customHeight="1" x14ac:dyDescent="0.25">
      <c r="A203" s="173" t="s">
        <v>340</v>
      </c>
      <c r="B203" s="174">
        <v>19268998</v>
      </c>
      <c r="C203" s="189">
        <v>-4571224</v>
      </c>
      <c r="D203" s="174">
        <v>0</v>
      </c>
      <c r="E203" s="175">
        <f t="shared" si="10"/>
        <v>14697774</v>
      </c>
    </row>
    <row r="204" spans="1:8" ht="12.6" customHeight="1" x14ac:dyDescent="0.25">
      <c r="A204" s="173" t="s">
        <v>203</v>
      </c>
      <c r="B204" s="175">
        <f>SUM(B195:B203)</f>
        <v>821232509</v>
      </c>
      <c r="C204" s="191">
        <f>SUM(C195:C203)</f>
        <v>20393820</v>
      </c>
      <c r="D204" s="175">
        <f>SUM(D195:D203)</f>
        <v>89069371</v>
      </c>
      <c r="E204" s="175">
        <f>SUM(E195:E203)</f>
        <v>752556958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3363186</v>
      </c>
      <c r="C209" s="189">
        <v>438938</v>
      </c>
      <c r="D209" s="174">
        <v>53140</v>
      </c>
      <c r="E209" s="175">
        <f t="shared" ref="E209:E216" si="11">SUM(B209:C209)-D209</f>
        <v>3748984</v>
      </c>
      <c r="H209" s="262"/>
    </row>
    <row r="210" spans="1:8" ht="12.6" customHeight="1" x14ac:dyDescent="0.25">
      <c r="A210" s="173" t="s">
        <v>334</v>
      </c>
      <c r="B210" s="174">
        <v>213698299</v>
      </c>
      <c r="C210" s="189">
        <v>13264081</v>
      </c>
      <c r="D210" s="174">
        <v>25965972</v>
      </c>
      <c r="E210" s="175">
        <f t="shared" si="11"/>
        <v>200996408</v>
      </c>
      <c r="H210" s="262"/>
    </row>
    <row r="211" spans="1:8" ht="12.6" customHeight="1" x14ac:dyDescent="0.25">
      <c r="A211" s="173" t="s">
        <v>335</v>
      </c>
      <c r="B211" s="174">
        <v>130212341</v>
      </c>
      <c r="C211" s="189">
        <v>1563201</v>
      </c>
      <c r="D211" s="174">
        <v>19581520</v>
      </c>
      <c r="E211" s="175">
        <f t="shared" si="11"/>
        <v>112194022</v>
      </c>
      <c r="H211" s="262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62"/>
    </row>
    <row r="213" spans="1:8" ht="12.6" customHeight="1" x14ac:dyDescent="0.25">
      <c r="A213" s="173" t="s">
        <v>337</v>
      </c>
      <c r="B213" s="174">
        <v>178497551</v>
      </c>
      <c r="C213" s="189">
        <v>12716066</v>
      </c>
      <c r="D213" s="174">
        <v>42583132</v>
      </c>
      <c r="E213" s="175">
        <f t="shared" si="11"/>
        <v>148630485</v>
      </c>
      <c r="H213" s="262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>
        <v>5283977</v>
      </c>
      <c r="C215" s="189">
        <v>632904</v>
      </c>
      <c r="D215" s="174">
        <v>367221</v>
      </c>
      <c r="E215" s="175">
        <f t="shared" si="11"/>
        <v>5549660</v>
      </c>
      <c r="H215" s="262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531055354</v>
      </c>
      <c r="C217" s="191">
        <f>SUM(C208:C216)</f>
        <v>28615190</v>
      </c>
      <c r="D217" s="175">
        <f>SUM(D208:D216)</f>
        <v>88550985</v>
      </c>
      <c r="E217" s="175">
        <f>SUM(E208:E216)</f>
        <v>471119559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1257</v>
      </c>
      <c r="C220" s="291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31867617</v>
      </c>
      <c r="D221" s="172">
        <f>C221</f>
        <v>31867617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530834938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550308712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308805199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1389948849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12718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24749941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58097160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82847101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1504663567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239837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223613655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498107194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353590418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36470587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10125762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12367626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427334243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49798602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3031269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52829871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2432095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7088462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405692347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124285475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187964352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10396453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14697774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752556958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471119559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281437399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50525664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50525664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812127177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55943059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51821563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19872934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686120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128323676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11130809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11130809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672672692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812127177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812127177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1575551271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871734948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2447286219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31867617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1389948849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82847101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1504663567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942622652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79369406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6470021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85839427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1028462079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380376382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132078913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33046068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178594758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10850897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220016845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28615190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15382807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5031668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7818081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4600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6343213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1018159422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10302657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-16893044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-6590387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-6590387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Harborview Medical Center   H-0     FYE 6/30/2018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16716</v>
      </c>
      <c r="C414" s="194">
        <f>E138</f>
        <v>16716</v>
      </c>
      <c r="D414" s="179"/>
    </row>
    <row r="415" spans="1:5" ht="12.6" customHeight="1" x14ac:dyDescent="0.25">
      <c r="A415" s="179" t="s">
        <v>464</v>
      </c>
      <c r="B415" s="179">
        <f>D111</f>
        <v>147027</v>
      </c>
      <c r="C415" s="179">
        <f>E139</f>
        <v>147027</v>
      </c>
      <c r="D415" s="194">
        <f>SUM(C59:H59)+N59</f>
        <v>147027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380376382</v>
      </c>
      <c r="C427" s="179">
        <f t="shared" ref="C427:C434" si="13">CE61</f>
        <v>380376381.64999998</v>
      </c>
      <c r="D427" s="179"/>
    </row>
    <row r="428" spans="1:7" ht="12.6" customHeight="1" x14ac:dyDescent="0.25">
      <c r="A428" s="179" t="s">
        <v>3</v>
      </c>
      <c r="B428" s="179">
        <f t="shared" si="12"/>
        <v>132078913</v>
      </c>
      <c r="C428" s="179">
        <f t="shared" si="13"/>
        <v>132078913</v>
      </c>
      <c r="D428" s="179">
        <f>D173</f>
        <v>132078913</v>
      </c>
    </row>
    <row r="429" spans="1:7" ht="12.6" customHeight="1" x14ac:dyDescent="0.25">
      <c r="A429" s="179" t="s">
        <v>236</v>
      </c>
      <c r="B429" s="179">
        <f t="shared" si="12"/>
        <v>33046068</v>
      </c>
      <c r="C429" s="179">
        <f t="shared" si="13"/>
        <v>33046068.219999999</v>
      </c>
      <c r="D429" s="179"/>
    </row>
    <row r="430" spans="1:7" ht="12.6" customHeight="1" x14ac:dyDescent="0.25">
      <c r="A430" s="179" t="s">
        <v>237</v>
      </c>
      <c r="B430" s="179">
        <f t="shared" si="12"/>
        <v>178594758</v>
      </c>
      <c r="C430" s="179">
        <f t="shared" si="13"/>
        <v>178594757.53</v>
      </c>
      <c r="D430" s="179"/>
    </row>
    <row r="431" spans="1:7" ht="12.6" customHeight="1" x14ac:dyDescent="0.25">
      <c r="A431" s="179" t="s">
        <v>444</v>
      </c>
      <c r="B431" s="179">
        <f t="shared" si="12"/>
        <v>10850897</v>
      </c>
      <c r="C431" s="179">
        <f t="shared" si="13"/>
        <v>10850896.960000001</v>
      </c>
      <c r="D431" s="179"/>
    </row>
    <row r="432" spans="1:7" ht="12.6" customHeight="1" x14ac:dyDescent="0.25">
      <c r="A432" s="179" t="s">
        <v>445</v>
      </c>
      <c r="B432" s="179">
        <f t="shared" si="12"/>
        <v>220016845</v>
      </c>
      <c r="C432" s="179">
        <f t="shared" si="13"/>
        <v>220016845.29000002</v>
      </c>
      <c r="D432" s="179"/>
    </row>
    <row r="433" spans="1:7" ht="12.6" customHeight="1" x14ac:dyDescent="0.25">
      <c r="A433" s="179" t="s">
        <v>6</v>
      </c>
      <c r="B433" s="179">
        <f t="shared" si="12"/>
        <v>28615190</v>
      </c>
      <c r="C433" s="179">
        <f t="shared" si="13"/>
        <v>28615190</v>
      </c>
      <c r="D433" s="179">
        <f>C217</f>
        <v>28615190</v>
      </c>
    </row>
    <row r="434" spans="1:7" ht="12.6" customHeight="1" x14ac:dyDescent="0.25">
      <c r="A434" s="179" t="s">
        <v>474</v>
      </c>
      <c r="B434" s="179">
        <f t="shared" si="12"/>
        <v>15382807</v>
      </c>
      <c r="C434" s="179">
        <f t="shared" si="13"/>
        <v>15382806.710000001</v>
      </c>
      <c r="D434" s="179">
        <f>D177</f>
        <v>15382807</v>
      </c>
    </row>
    <row r="435" spans="1:7" ht="12.6" customHeight="1" x14ac:dyDescent="0.25">
      <c r="A435" s="179" t="s">
        <v>447</v>
      </c>
      <c r="B435" s="179">
        <f t="shared" si="12"/>
        <v>5031668</v>
      </c>
      <c r="C435" s="179"/>
      <c r="D435" s="179">
        <f>D181</f>
        <v>5031668</v>
      </c>
    </row>
    <row r="436" spans="1:7" ht="12.6" customHeight="1" x14ac:dyDescent="0.25">
      <c r="A436" s="179" t="s">
        <v>475</v>
      </c>
      <c r="B436" s="179">
        <f t="shared" si="12"/>
        <v>7818081</v>
      </c>
      <c r="C436" s="179"/>
      <c r="D436" s="179">
        <f>D186</f>
        <v>7818081</v>
      </c>
    </row>
    <row r="437" spans="1:7" ht="12.6" customHeight="1" x14ac:dyDescent="0.25">
      <c r="A437" s="194" t="s">
        <v>449</v>
      </c>
      <c r="B437" s="194">
        <f t="shared" si="12"/>
        <v>4600</v>
      </c>
      <c r="C437" s="194"/>
      <c r="D437" s="194">
        <f>D190</f>
        <v>4600</v>
      </c>
    </row>
    <row r="438" spans="1:7" ht="12.6" customHeight="1" x14ac:dyDescent="0.25">
      <c r="A438" s="194" t="s">
        <v>476</v>
      </c>
      <c r="B438" s="194">
        <f>C386+C387+C388</f>
        <v>12854349</v>
      </c>
      <c r="C438" s="194">
        <f>CD69</f>
        <v>16151732.210000001</v>
      </c>
      <c r="D438" s="194">
        <f>D181+D186+D190</f>
        <v>12854349</v>
      </c>
    </row>
    <row r="439" spans="1:7" ht="12.6" customHeight="1" x14ac:dyDescent="0.25">
      <c r="A439" s="179" t="s">
        <v>451</v>
      </c>
      <c r="B439" s="194">
        <f>C389</f>
        <v>6343213</v>
      </c>
      <c r="C439" s="194">
        <f>SUM(C69:CC69)</f>
        <v>3045830.1</v>
      </c>
      <c r="D439" s="179"/>
    </row>
    <row r="440" spans="1:7" ht="12.6" customHeight="1" x14ac:dyDescent="0.25">
      <c r="A440" s="179" t="s">
        <v>477</v>
      </c>
      <c r="B440" s="194">
        <f>B438+B439</f>
        <v>19197562</v>
      </c>
      <c r="C440" s="194">
        <f>CE69</f>
        <v>19197562.310000002</v>
      </c>
      <c r="D440" s="179"/>
    </row>
    <row r="441" spans="1:7" ht="12.6" customHeight="1" x14ac:dyDescent="0.25">
      <c r="A441" s="179" t="s">
        <v>478</v>
      </c>
      <c r="B441" s="179">
        <f>D390</f>
        <v>1018159422</v>
      </c>
      <c r="C441" s="179">
        <f>SUM(C427:C437)+C440</f>
        <v>1018159421.6700001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31867617</v>
      </c>
      <c r="C444" s="179">
        <f>C363</f>
        <v>31867617</v>
      </c>
      <c r="D444" s="179"/>
    </row>
    <row r="445" spans="1:7" ht="12.6" customHeight="1" x14ac:dyDescent="0.25">
      <c r="A445" s="179" t="s">
        <v>343</v>
      </c>
      <c r="B445" s="179">
        <f>D229</f>
        <v>1389948849</v>
      </c>
      <c r="C445" s="179">
        <f>C364</f>
        <v>1389948849</v>
      </c>
      <c r="D445" s="179"/>
    </row>
    <row r="446" spans="1:7" ht="12.6" customHeight="1" x14ac:dyDescent="0.25">
      <c r="A446" s="179" t="s">
        <v>351</v>
      </c>
      <c r="B446" s="179">
        <f>D236</f>
        <v>82847101</v>
      </c>
      <c r="C446" s="179">
        <f>C365</f>
        <v>82847101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1504663567</v>
      </c>
      <c r="C448" s="179">
        <f>D367</f>
        <v>1504663567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12718</v>
      </c>
    </row>
    <row r="454" spans="1:7" ht="12.6" customHeight="1" x14ac:dyDescent="0.25">
      <c r="A454" s="179" t="s">
        <v>168</v>
      </c>
      <c r="B454" s="179">
        <f>C233</f>
        <v>24749941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58097160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79369406</v>
      </c>
      <c r="C458" s="194">
        <f>CE70</f>
        <v>79369405.890000001</v>
      </c>
      <c r="D458" s="194"/>
    </row>
    <row r="459" spans="1:7" ht="12.6" customHeight="1" x14ac:dyDescent="0.25">
      <c r="A459" s="179" t="s">
        <v>244</v>
      </c>
      <c r="B459" s="194">
        <f>C371</f>
        <v>6470021</v>
      </c>
      <c r="C459" s="194">
        <f>CE72</f>
        <v>6470021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1575551271</v>
      </c>
      <c r="C463" s="194">
        <f>CE73</f>
        <v>1575551270.52</v>
      </c>
      <c r="D463" s="194">
        <f>E141+E147+E153</f>
        <v>1575551271</v>
      </c>
    </row>
    <row r="464" spans="1:7" ht="12.6" customHeight="1" x14ac:dyDescent="0.25">
      <c r="A464" s="179" t="s">
        <v>246</v>
      </c>
      <c r="B464" s="194">
        <f>C360</f>
        <v>871734948</v>
      </c>
      <c r="C464" s="194">
        <f>CE74</f>
        <v>871734948.1099999</v>
      </c>
      <c r="D464" s="194">
        <f>E142+E148+E154</f>
        <v>871734948</v>
      </c>
    </row>
    <row r="465" spans="1:7" ht="12.6" customHeight="1" x14ac:dyDescent="0.25">
      <c r="A465" s="179" t="s">
        <v>247</v>
      </c>
      <c r="B465" s="194">
        <f>D361</f>
        <v>2447286219</v>
      </c>
      <c r="C465" s="194">
        <f>CE75</f>
        <v>2447286218.6300001</v>
      </c>
      <c r="D465" s="194">
        <f>D463+D464</f>
        <v>2447286219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2432095</v>
      </c>
      <c r="C468" s="179">
        <f>E195</f>
        <v>2432095</v>
      </c>
      <c r="D468" s="179"/>
    </row>
    <row r="469" spans="1:7" ht="12.6" customHeight="1" x14ac:dyDescent="0.25">
      <c r="A469" s="179" t="s">
        <v>333</v>
      </c>
      <c r="B469" s="179">
        <f t="shared" si="14"/>
        <v>7088462</v>
      </c>
      <c r="C469" s="179">
        <f>E196</f>
        <v>7088462</v>
      </c>
      <c r="D469" s="179"/>
    </row>
    <row r="470" spans="1:7" ht="12.6" customHeight="1" x14ac:dyDescent="0.25">
      <c r="A470" s="179" t="s">
        <v>334</v>
      </c>
      <c r="B470" s="179">
        <f t="shared" si="14"/>
        <v>405692347</v>
      </c>
      <c r="C470" s="179">
        <f>E197</f>
        <v>405692347</v>
      </c>
      <c r="D470" s="179"/>
    </row>
    <row r="471" spans="1:7" ht="12.6" customHeight="1" x14ac:dyDescent="0.25">
      <c r="A471" s="179" t="s">
        <v>494</v>
      </c>
      <c r="B471" s="179">
        <f t="shared" si="14"/>
        <v>124285475</v>
      </c>
      <c r="C471" s="179">
        <f>E198</f>
        <v>124285475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187964352</v>
      </c>
      <c r="C473" s="179">
        <f>SUM(E200:E201)</f>
        <v>187964352</v>
      </c>
      <c r="D473" s="179"/>
    </row>
    <row r="474" spans="1:7" ht="12.6" customHeight="1" x14ac:dyDescent="0.25">
      <c r="A474" s="179" t="s">
        <v>339</v>
      </c>
      <c r="B474" s="179">
        <f t="shared" si="14"/>
        <v>10396453</v>
      </c>
      <c r="C474" s="179">
        <f>E202</f>
        <v>10396453</v>
      </c>
      <c r="D474" s="179"/>
    </row>
    <row r="475" spans="1:7" ht="12.6" customHeight="1" x14ac:dyDescent="0.25">
      <c r="A475" s="179" t="s">
        <v>340</v>
      </c>
      <c r="B475" s="179">
        <f t="shared" si="14"/>
        <v>14697774</v>
      </c>
      <c r="C475" s="179">
        <f>E203</f>
        <v>14697774</v>
      </c>
      <c r="D475" s="179"/>
    </row>
    <row r="476" spans="1:7" ht="12.6" customHeight="1" x14ac:dyDescent="0.25">
      <c r="A476" s="179" t="s">
        <v>203</v>
      </c>
      <c r="B476" s="179">
        <f>D275</f>
        <v>752556958</v>
      </c>
      <c r="C476" s="179">
        <f>E204</f>
        <v>752556958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471119559</v>
      </c>
      <c r="C478" s="179">
        <f>E217</f>
        <v>471119559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812127177</v>
      </c>
    </row>
    <row r="482" spans="1:12" ht="12.6" customHeight="1" x14ac:dyDescent="0.25">
      <c r="A482" s="180" t="s">
        <v>499</v>
      </c>
      <c r="C482" s="180">
        <f>D339</f>
        <v>812127177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029</v>
      </c>
      <c r="B493" s="264" t="str">
        <f>RIGHT('Prior Year'!C83,4)</f>
        <v>2017</v>
      </c>
      <c r="C493" s="264" t="str">
        <f>RIGHT(C82,4)</f>
        <v>2018</v>
      </c>
      <c r="D493" s="264" t="str">
        <f>RIGHT('Prior Year'!C83,4)</f>
        <v>2017</v>
      </c>
      <c r="E493" s="264" t="str">
        <f>RIGHT(C82,4)</f>
        <v>2018</v>
      </c>
      <c r="F493" s="264" t="str">
        <f>RIGHT('Prior Year'!C83,4)</f>
        <v>2017</v>
      </c>
      <c r="G493" s="264" t="str">
        <f>RIGHT(C82,4)</f>
        <v>2018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Year'!C72</f>
        <v>50371885.830000006</v>
      </c>
      <c r="C496" s="243">
        <f>C71</f>
        <v>51069410.400000006</v>
      </c>
      <c r="D496" s="243">
        <f>'Prior Year'!C59</f>
        <v>27970</v>
      </c>
      <c r="E496" s="180">
        <f>C59</f>
        <v>27607</v>
      </c>
      <c r="F496" s="266">
        <f t="shared" ref="F496:G511" si="15">IF(B496=0,"",IF(D496=0,"",B496/D496))</f>
        <v>1800.9254855202005</v>
      </c>
      <c r="G496" s="267">
        <f t="shared" si="15"/>
        <v>1849.8717861411963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Year'!D72</f>
        <v>0</v>
      </c>
      <c r="C497" s="243">
        <f>D71</f>
        <v>74604622.400000006</v>
      </c>
      <c r="D497" s="243">
        <f>'Prior Year'!D59</f>
        <v>0</v>
      </c>
      <c r="E497" s="180">
        <f>D59</f>
        <v>86146</v>
      </c>
      <c r="F497" s="266" t="str">
        <f t="shared" si="15"/>
        <v/>
      </c>
      <c r="G497" s="266">
        <f t="shared" si="15"/>
        <v>866.02538016855112</v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3">
      <c r="A498" s="180" t="s">
        <v>514</v>
      </c>
      <c r="B498" s="243">
        <f>'Prior Year'!E72</f>
        <v>73103122.919999957</v>
      </c>
      <c r="C498" s="243">
        <f>E71</f>
        <v>527914.63000000012</v>
      </c>
      <c r="D498" s="243">
        <f>'Prior Year'!E59</f>
        <v>85246</v>
      </c>
      <c r="E498" s="180">
        <f>E59</f>
        <v>1138</v>
      </c>
      <c r="F498" s="266">
        <f t="shared" si="15"/>
        <v>857.55487553668161</v>
      </c>
      <c r="G498" s="266">
        <f t="shared" si="15"/>
        <v>463.89686291739906</v>
      </c>
      <c r="H498" s="268">
        <f t="shared" si="16"/>
        <v>-0.45904702293590305</v>
      </c>
      <c r="I498" s="290" t="s">
        <v>1283</v>
      </c>
      <c r="K498" s="264"/>
      <c r="L498" s="264"/>
    </row>
    <row r="499" spans="1:12" ht="12.6" customHeight="1" x14ac:dyDescent="0.2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516</v>
      </c>
      <c r="B500" s="243">
        <f>'Prior Year'!G72</f>
        <v>7205426.4699999997</v>
      </c>
      <c r="C500" s="243">
        <f>G71</f>
        <v>7238074.1499999994</v>
      </c>
      <c r="D500" s="243">
        <f>'Prior Year'!G59</f>
        <v>9228</v>
      </c>
      <c r="E500" s="180">
        <f>G59</f>
        <v>9060</v>
      </c>
      <c r="F500" s="266">
        <f t="shared" si="15"/>
        <v>780.8221142175986</v>
      </c>
      <c r="G500" s="266">
        <f t="shared" si="15"/>
        <v>798.90443156732886</v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517</v>
      </c>
      <c r="B501" s="243">
        <f>'Prior Year'!H72</f>
        <v>13216265.199999996</v>
      </c>
      <c r="C501" s="243">
        <f>H71</f>
        <v>14043587.27</v>
      </c>
      <c r="D501" s="243">
        <f>'Prior Year'!H59</f>
        <v>24361</v>
      </c>
      <c r="E501" s="180">
        <f>H59</f>
        <v>23076</v>
      </c>
      <c r="F501" s="266">
        <f t="shared" si="15"/>
        <v>542.5173515044537</v>
      </c>
      <c r="G501" s="266">
        <f t="shared" si="15"/>
        <v>608.57979155832902</v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Year'!J72</f>
        <v>0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" customHeight="1" x14ac:dyDescent="0.2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" customHeight="1" x14ac:dyDescent="0.2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524</v>
      </c>
      <c r="B508" s="243">
        <f>'Prior Year'!O72</f>
        <v>0</v>
      </c>
      <c r="C508" s="243">
        <f>O71</f>
        <v>0</v>
      </c>
      <c r="D508" s="243">
        <f>'Prior Year'!O59</f>
        <v>0</v>
      </c>
      <c r="E508" s="180">
        <f>O59</f>
        <v>0</v>
      </c>
      <c r="F508" s="266" t="str">
        <f t="shared" si="15"/>
        <v/>
      </c>
      <c r="G508" s="266" t="str">
        <f t="shared" si="15"/>
        <v/>
      </c>
      <c r="H508" s="268" t="str">
        <f t="shared" si="16"/>
        <v/>
      </c>
      <c r="I508" s="270"/>
      <c r="K508" s="264"/>
      <c r="L508" s="264"/>
    </row>
    <row r="509" spans="1:12" ht="12.6" customHeight="1" x14ac:dyDescent="0.25">
      <c r="A509" s="180" t="s">
        <v>525</v>
      </c>
      <c r="B509" s="243">
        <f>'Prior Year'!P72</f>
        <v>69523095.189999998</v>
      </c>
      <c r="C509" s="243">
        <f>P71</f>
        <v>67741991.419999987</v>
      </c>
      <c r="D509" s="243">
        <f>'Prior Year'!P59</f>
        <v>2917236</v>
      </c>
      <c r="E509" s="180">
        <f>P59</f>
        <v>3001093</v>
      </c>
      <c r="F509" s="266">
        <f t="shared" si="15"/>
        <v>23.831837804689094</v>
      </c>
      <c r="G509" s="266">
        <f t="shared" si="15"/>
        <v>22.572439914391186</v>
      </c>
      <c r="H509" s="268" t="str">
        <f t="shared" si="16"/>
        <v/>
      </c>
      <c r="I509" s="270"/>
      <c r="K509" s="264"/>
      <c r="L509" s="264"/>
    </row>
    <row r="510" spans="1:12" ht="12.6" customHeight="1" x14ac:dyDescent="0.3">
      <c r="A510" s="180" t="s">
        <v>526</v>
      </c>
      <c r="B510" s="243">
        <f>'Prior Year'!Q72</f>
        <v>10354341.68</v>
      </c>
      <c r="C510" s="243">
        <f>Q71</f>
        <v>10556999.43</v>
      </c>
      <c r="D510" s="243">
        <f>'Prior Year'!Q59</f>
        <v>703616</v>
      </c>
      <c r="E510" s="180">
        <f>Q59</f>
        <v>1180074</v>
      </c>
      <c r="F510" s="266">
        <f t="shared" si="15"/>
        <v>14.715898558304529</v>
      </c>
      <c r="G510" s="266">
        <f t="shared" si="15"/>
        <v>8.9460486630499449</v>
      </c>
      <c r="H510" s="268">
        <f t="shared" si="16"/>
        <v>-0.39208274454967085</v>
      </c>
      <c r="I510" s="290" t="s">
        <v>1284</v>
      </c>
      <c r="K510" s="264"/>
      <c r="L510" s="264"/>
    </row>
    <row r="511" spans="1:12" ht="12.6" customHeight="1" x14ac:dyDescent="0.25">
      <c r="A511" s="180" t="s">
        <v>527</v>
      </c>
      <c r="B511" s="243">
        <f>'Prior Year'!R72</f>
        <v>11814327</v>
      </c>
      <c r="C511" s="243">
        <f>R71</f>
        <v>12655873.82</v>
      </c>
      <c r="D511" s="243">
        <f>'Prior Year'!R59</f>
        <v>2800126</v>
      </c>
      <c r="E511" s="180">
        <f>R59</f>
        <v>2877946</v>
      </c>
      <c r="F511" s="266">
        <f t="shared" si="15"/>
        <v>4.2192126354314059</v>
      </c>
      <c r="G511" s="266">
        <f t="shared" si="15"/>
        <v>4.3975369308527679</v>
      </c>
      <c r="H511" s="268" t="str">
        <f t="shared" si="16"/>
        <v/>
      </c>
      <c r="I511" s="270"/>
      <c r="K511" s="264"/>
      <c r="L511" s="264"/>
    </row>
    <row r="512" spans="1:12" ht="12.6" customHeight="1" x14ac:dyDescent="0.25">
      <c r="A512" s="180" t="s">
        <v>528</v>
      </c>
      <c r="B512" s="243">
        <f>'Prior Year'!S72</f>
        <v>13362625.32</v>
      </c>
      <c r="C512" s="243">
        <f>S71</f>
        <v>13653242.690000003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Year'!U72</f>
        <v>31841256.469999999</v>
      </c>
      <c r="C514" s="243">
        <f>U71</f>
        <v>32737937.089999996</v>
      </c>
      <c r="D514" s="243">
        <f>'Prior Year'!U59</f>
        <v>1480359</v>
      </c>
      <c r="E514" s="180">
        <f>U59</f>
        <v>1399417</v>
      </c>
      <c r="F514" s="266">
        <f t="shared" si="17"/>
        <v>21.509145058732376</v>
      </c>
      <c r="G514" s="266">
        <f t="shared" si="17"/>
        <v>23.393982701367783</v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Year'!V72</f>
        <v>6600048.0399999991</v>
      </c>
      <c r="C515" s="243">
        <f>V71</f>
        <v>6960776.4799999986</v>
      </c>
      <c r="D515" s="243">
        <f>'Prior Year'!V59</f>
        <v>49037</v>
      </c>
      <c r="E515" s="180">
        <f>V59</f>
        <v>48363</v>
      </c>
      <c r="F515" s="266">
        <f t="shared" si="17"/>
        <v>134.5932263392948</v>
      </c>
      <c r="G515" s="266">
        <f t="shared" si="17"/>
        <v>143.92772325951654</v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Year'!W72</f>
        <v>1898467.27</v>
      </c>
      <c r="C516" s="243">
        <f>W71</f>
        <v>1752873.1999999997</v>
      </c>
      <c r="D516" s="243">
        <f>'Prior Year'!W59</f>
        <v>75386</v>
      </c>
      <c r="E516" s="180">
        <f>W59</f>
        <v>70618</v>
      </c>
      <c r="F516" s="266">
        <f t="shared" si="17"/>
        <v>25.183286949831533</v>
      </c>
      <c r="G516" s="266">
        <f t="shared" si="17"/>
        <v>24.821903763912879</v>
      </c>
      <c r="H516" s="268" t="str">
        <f t="shared" si="16"/>
        <v/>
      </c>
      <c r="I516" s="270"/>
      <c r="K516" s="264"/>
      <c r="L516" s="264"/>
    </row>
    <row r="517" spans="1:12" ht="12.6" customHeight="1" x14ac:dyDescent="0.25">
      <c r="A517" s="180" t="s">
        <v>533</v>
      </c>
      <c r="B517" s="243">
        <f>'Prior Year'!X72</f>
        <v>4101361.6500000004</v>
      </c>
      <c r="C517" s="243">
        <f>X71</f>
        <v>4719110.3100000005</v>
      </c>
      <c r="D517" s="243">
        <f>'Prior Year'!X59</f>
        <v>197872</v>
      </c>
      <c r="E517" s="180">
        <f>X59</f>
        <v>209636</v>
      </c>
      <c r="F517" s="266">
        <f t="shared" si="17"/>
        <v>20.727347224468346</v>
      </c>
      <c r="G517" s="266">
        <f t="shared" si="17"/>
        <v>22.510972876795972</v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534</v>
      </c>
      <c r="B518" s="243">
        <f>'Prior Year'!Y72</f>
        <v>26123086.000000004</v>
      </c>
      <c r="C518" s="243">
        <f>Y71</f>
        <v>31026680.549999993</v>
      </c>
      <c r="D518" s="243">
        <f>'Prior Year'!Y59</f>
        <v>128583</v>
      </c>
      <c r="E518" s="180">
        <f>Y59</f>
        <v>133356</v>
      </c>
      <c r="F518" s="266">
        <f t="shared" si="17"/>
        <v>203.16127326318411</v>
      </c>
      <c r="G518" s="266">
        <f t="shared" si="17"/>
        <v>232.66055183118866</v>
      </c>
      <c r="H518" s="268" t="str">
        <f t="shared" si="16"/>
        <v/>
      </c>
      <c r="I518" s="270"/>
      <c r="K518" s="264"/>
      <c r="L518" s="264"/>
    </row>
    <row r="519" spans="1:12" ht="12.6" customHeight="1" x14ac:dyDescent="0.25">
      <c r="A519" s="180" t="s">
        <v>535</v>
      </c>
      <c r="B519" s="243">
        <f>'Prior Year'!Z72</f>
        <v>0</v>
      </c>
      <c r="C519" s="243">
        <f>Z71</f>
        <v>1564960.4699999997</v>
      </c>
      <c r="D519" s="243">
        <f>'Prior Year'!Z59</f>
        <v>0</v>
      </c>
      <c r="E519" s="180">
        <f>Z59</f>
        <v>2151</v>
      </c>
      <c r="F519" s="266" t="str">
        <f t="shared" si="17"/>
        <v/>
      </c>
      <c r="G519" s="266">
        <f t="shared" si="17"/>
        <v>727.55019525801936</v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536</v>
      </c>
      <c r="B520" s="243">
        <f>'Prior Year'!AA72</f>
        <v>960132.73</v>
      </c>
      <c r="C520" s="243">
        <f>AA71</f>
        <v>1052259.2100000002</v>
      </c>
      <c r="D520" s="243">
        <f>'Prior Year'!AA59</f>
        <v>6424</v>
      </c>
      <c r="E520" s="180">
        <f>AA59</f>
        <v>7184</v>
      </c>
      <c r="F520" s="266">
        <f t="shared" si="17"/>
        <v>149.46026307596512</v>
      </c>
      <c r="G520" s="266">
        <f t="shared" si="17"/>
        <v>146.47260718262808</v>
      </c>
      <c r="H520" s="268" t="str">
        <f t="shared" si="16"/>
        <v/>
      </c>
      <c r="I520" s="270"/>
      <c r="K520" s="264"/>
      <c r="L520" s="264"/>
    </row>
    <row r="521" spans="1:12" ht="12.6" customHeight="1" x14ac:dyDescent="0.25">
      <c r="A521" s="180" t="s">
        <v>537</v>
      </c>
      <c r="B521" s="243">
        <f>'Prior Year'!AB72</f>
        <v>104780622.18000001</v>
      </c>
      <c r="C521" s="243">
        <f>AB71</f>
        <v>95071211.700000003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3">
      <c r="A522" s="180" t="s">
        <v>538</v>
      </c>
      <c r="B522" s="243">
        <f>'Prior Year'!AC72</f>
        <v>9292256.1999999993</v>
      </c>
      <c r="C522" s="243">
        <f>AC71</f>
        <v>9277909.1800000016</v>
      </c>
      <c r="D522" s="243">
        <f>'Prior Year'!AC59</f>
        <v>6891</v>
      </c>
      <c r="E522" s="180">
        <f>AC59</f>
        <v>50971</v>
      </c>
      <c r="F522" s="266">
        <f t="shared" si="17"/>
        <v>1348.462661442461</v>
      </c>
      <c r="G522" s="266">
        <f t="shared" si="17"/>
        <v>182.02329128327875</v>
      </c>
      <c r="H522" s="268">
        <f t="shared" si="16"/>
        <v>-0.86501421471428286</v>
      </c>
      <c r="I522" s="290" t="s">
        <v>1285</v>
      </c>
      <c r="K522" s="264"/>
      <c r="L522" s="264"/>
    </row>
    <row r="523" spans="1:12" ht="12.6" customHeight="1" x14ac:dyDescent="0.3">
      <c r="A523" s="180" t="s">
        <v>539</v>
      </c>
      <c r="B523" s="243">
        <f>'Prior Year'!AD72</f>
        <v>2453467.71</v>
      </c>
      <c r="C523" s="243">
        <f>AD71</f>
        <v>2055770.61</v>
      </c>
      <c r="D523" s="243">
        <f>'Prior Year'!AD59</f>
        <v>9114</v>
      </c>
      <c r="E523" s="180">
        <f>AD59</f>
        <v>15645</v>
      </c>
      <c r="F523" s="266">
        <f t="shared" si="17"/>
        <v>269.19768597761686</v>
      </c>
      <c r="G523" s="266">
        <f t="shared" si="17"/>
        <v>131.40112559923298</v>
      </c>
      <c r="H523" s="268">
        <f t="shared" si="16"/>
        <v>-0.51187869568032363</v>
      </c>
      <c r="I523" s="290" t="s">
        <v>1285</v>
      </c>
      <c r="K523" s="264"/>
      <c r="L523" s="264"/>
    </row>
    <row r="524" spans="1:12" ht="12.6" customHeight="1" x14ac:dyDescent="0.25">
      <c r="A524" s="180" t="s">
        <v>540</v>
      </c>
      <c r="B524" s="243">
        <f>'Prior Year'!AE72</f>
        <v>9438934.6700000018</v>
      </c>
      <c r="C524" s="243">
        <f>AE71</f>
        <v>11050064.170000002</v>
      </c>
      <c r="D524" s="243">
        <f>'Prior Year'!AE59</f>
        <v>103474</v>
      </c>
      <c r="E524" s="180">
        <f>AE59</f>
        <v>100635</v>
      </c>
      <c r="F524" s="266">
        <f t="shared" si="17"/>
        <v>91.220351682548284</v>
      </c>
      <c r="G524" s="266">
        <f t="shared" si="17"/>
        <v>109.80339017240524</v>
      </c>
      <c r="H524" s="268" t="str">
        <f t="shared" si="16"/>
        <v/>
      </c>
      <c r="I524" s="270"/>
      <c r="K524" s="264"/>
      <c r="L524" s="264"/>
    </row>
    <row r="525" spans="1:12" ht="12.6" customHeight="1" x14ac:dyDescent="0.3">
      <c r="A525" s="180" t="s">
        <v>541</v>
      </c>
      <c r="B525" s="243">
        <f>'Prior Year'!AF72</f>
        <v>1700048.7600000007</v>
      </c>
      <c r="C525" s="243">
        <f>AF71</f>
        <v>2859221.08</v>
      </c>
      <c r="D525" s="243">
        <f>'Prior Year'!AF59</f>
        <v>13001</v>
      </c>
      <c r="E525" s="180">
        <f>AF59</f>
        <v>57377</v>
      </c>
      <c r="F525" s="266">
        <f t="shared" si="17"/>
        <v>130.76292285208837</v>
      </c>
      <c r="G525" s="266">
        <f t="shared" si="17"/>
        <v>49.832181536155602</v>
      </c>
      <c r="H525" s="268">
        <f t="shared" si="16"/>
        <v>-0.61891199394095109</v>
      </c>
      <c r="I525" s="290" t="s">
        <v>1286</v>
      </c>
      <c r="K525" s="264"/>
      <c r="L525" s="264"/>
    </row>
    <row r="526" spans="1:12" ht="12.6" customHeight="1" x14ac:dyDescent="0.25">
      <c r="A526" s="180" t="s">
        <v>542</v>
      </c>
      <c r="B526" s="243">
        <f>'Prior Year'!AG72</f>
        <v>28715943.640000004</v>
      </c>
      <c r="C526" s="243">
        <f>AG71</f>
        <v>29644731.530000001</v>
      </c>
      <c r="D526" s="243">
        <f>'Prior Year'!AG59</f>
        <v>58847</v>
      </c>
      <c r="E526" s="180">
        <f>AG59</f>
        <v>57516</v>
      </c>
      <c r="F526" s="266">
        <f t="shared" si="17"/>
        <v>487.97633932061115</v>
      </c>
      <c r="G526" s="266">
        <f t="shared" si="17"/>
        <v>515.4171279296196</v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Year'!AH72</f>
        <v>69813.609999999986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545</v>
      </c>
      <c r="B529" s="243">
        <f>'Prior Year'!AJ72</f>
        <v>59571681.889999971</v>
      </c>
      <c r="C529" s="243">
        <f>AJ71</f>
        <v>73194827.769999981</v>
      </c>
      <c r="D529" s="243">
        <f>'Prior Year'!AJ59</f>
        <v>234195</v>
      </c>
      <c r="E529" s="180">
        <f>AJ59</f>
        <v>263464</v>
      </c>
      <c r="F529" s="266">
        <f t="shared" si="18"/>
        <v>254.36786391682134</v>
      </c>
      <c r="G529" s="266">
        <f t="shared" si="18"/>
        <v>277.81718857225269</v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Year'!AK72</f>
        <v>3608272.0800000005</v>
      </c>
      <c r="C530" s="243">
        <f>AK71</f>
        <v>3360423.2100000009</v>
      </c>
      <c r="D530" s="243">
        <f>'Prior Year'!AK59</f>
        <v>63110</v>
      </c>
      <c r="E530" s="180">
        <f>AK59</f>
        <v>62816</v>
      </c>
      <c r="F530" s="266">
        <f t="shared" si="18"/>
        <v>57.174331801616233</v>
      </c>
      <c r="G530" s="266">
        <f t="shared" si="18"/>
        <v>53.49629409704535</v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Year'!AM72</f>
        <v>2352704.1600000011</v>
      </c>
      <c r="C532" s="243">
        <f>AM71</f>
        <v>0</v>
      </c>
      <c r="D532" s="243">
        <f>'Prior Year'!AM59</f>
        <v>22378</v>
      </c>
      <c r="E532" s="180">
        <f>AM59</f>
        <v>0</v>
      </c>
      <c r="F532" s="266">
        <f t="shared" si="18"/>
        <v>105.13469300205564</v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550</v>
      </c>
      <c r="B535" s="243">
        <f>'Prior Year'!AP72</f>
        <v>4342358.4900000012</v>
      </c>
      <c r="C535" s="243">
        <f>AP71</f>
        <v>0</v>
      </c>
      <c r="D535" s="243">
        <f>'Prior Year'!AP59</f>
        <v>17681</v>
      </c>
      <c r="E535" s="180">
        <f>AP59</f>
        <v>0</v>
      </c>
      <c r="F535" s="266">
        <f t="shared" si="18"/>
        <v>245.59462077936774</v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" customHeight="1" x14ac:dyDescent="0.2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1444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Year'!AU72</f>
        <v>0</v>
      </c>
      <c r="C540" s="243">
        <f>AU71</f>
        <v>-241616.03999999992</v>
      </c>
      <c r="D540" s="243">
        <f>'Prior Year'!AU59</f>
        <v>0</v>
      </c>
      <c r="E540" s="180">
        <f>AU59</f>
        <v>2700</v>
      </c>
      <c r="F540" s="266" t="str">
        <f t="shared" si="18"/>
        <v/>
      </c>
      <c r="G540" s="266">
        <f t="shared" si="18"/>
        <v>-89.487422222222193</v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Year'!AV72</f>
        <v>3071658.24</v>
      </c>
      <c r="C541" s="243">
        <f>AV71</f>
        <v>5367679.76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Year'!AW72</f>
        <v>26596438.940000001</v>
      </c>
      <c r="C542" s="243">
        <f>AW71</f>
        <v>28616815.870000001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Year'!AY72</f>
        <v>9550474.1099999994</v>
      </c>
      <c r="C544" s="243">
        <f>AY71</f>
        <v>10333938.91</v>
      </c>
      <c r="D544" s="243">
        <f>'Prior Year'!AY59</f>
        <v>584881</v>
      </c>
      <c r="E544" s="180">
        <f>AY59</f>
        <v>812834</v>
      </c>
      <c r="F544" s="266">
        <f t="shared" ref="F544:G550" si="19">IF(B544=0,"",IF(D544=0,"",B544/D544))</f>
        <v>16.328918378268398</v>
      </c>
      <c r="G544" s="266">
        <f t="shared" si="19"/>
        <v>12.713467829839795</v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559</v>
      </c>
      <c r="B545" s="243">
        <f>'Prior Year'!AZ72</f>
        <v>0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Year'!BA72</f>
        <v>1074816.53</v>
      </c>
      <c r="C546" s="243">
        <f>BA71</f>
        <v>1172239.6599999999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Year'!BB72</f>
        <v>14002709.120000001</v>
      </c>
      <c r="C547" s="243">
        <f>BB71</f>
        <v>16521675.329999996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Year'!BD72</f>
        <v>3901322.51</v>
      </c>
      <c r="C549" s="243">
        <f>BD71</f>
        <v>4018896.4899999998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Year'!BE72</f>
        <v>27715299.470000003</v>
      </c>
      <c r="C550" s="243">
        <f>BE71</f>
        <v>24436656.900000002</v>
      </c>
      <c r="D550" s="243">
        <f>'Prior Year'!BE59</f>
        <v>1599895</v>
      </c>
      <c r="E550" s="180">
        <f>BE59</f>
        <v>1522811</v>
      </c>
      <c r="F550" s="266">
        <f t="shared" si="19"/>
        <v>17.323199003684618</v>
      </c>
      <c r="G550" s="266">
        <f t="shared" si="19"/>
        <v>16.047071435654196</v>
      </c>
      <c r="H550" s="268" t="str">
        <f t="shared" si="16"/>
        <v/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Year'!BF72</f>
        <v>14372445.329999998</v>
      </c>
      <c r="C551" s="243">
        <f>BF71</f>
        <v>14760514.290000001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Year'!BG72</f>
        <v>2985885.4499999997</v>
      </c>
      <c r="C552" s="243">
        <f>BG71</f>
        <v>2692736.48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Year'!BH72</f>
        <v>66889008.329999998</v>
      </c>
      <c r="C553" s="243">
        <f>BH71</f>
        <v>66753483.330000021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Year'!BI72</f>
        <v>1402815.77</v>
      </c>
      <c r="C554" s="243">
        <f>BI71</f>
        <v>302204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Year'!BJ72</f>
        <v>8895512.5600000005</v>
      </c>
      <c r="C555" s="243">
        <f>BJ71</f>
        <v>8608744.129999999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Year'!BK72</f>
        <v>17234658.919999998</v>
      </c>
      <c r="C556" s="243">
        <f>BK71</f>
        <v>25348492.959999997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Year'!BL72</f>
        <v>6858518.4000000004</v>
      </c>
      <c r="C557" s="243">
        <f>BL71</f>
        <v>5846799.4400000004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Year'!BM72</f>
        <v>2932850.32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Year'!BN72</f>
        <v>37257605.099999994</v>
      </c>
      <c r="C559" s="243">
        <f>BN71</f>
        <v>12421833.589999998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Year'!BO72</f>
        <v>761643.72</v>
      </c>
      <c r="C560" s="243">
        <f>BO71</f>
        <v>693796.3899999999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Year'!BP72</f>
        <v>0</v>
      </c>
      <c r="C561" s="243">
        <f>BP71</f>
        <v>1231781.75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Year'!BR72</f>
        <v>4192402.41</v>
      </c>
      <c r="C563" s="243">
        <f>BR71</f>
        <v>5629684.6200000001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Year'!BS72</f>
        <v>615761.41</v>
      </c>
      <c r="C564" s="243">
        <f>BS71</f>
        <v>664535.41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Year'!BT72</f>
        <v>612852.07999999996</v>
      </c>
      <c r="C565" s="243">
        <f>BT71</f>
        <v>637267.91999999993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Year'!BV72</f>
        <v>6806352.1899999995</v>
      </c>
      <c r="C567" s="243">
        <f>BV71</f>
        <v>8425159.8200000003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Year'!BW72</f>
        <v>46655592.270000003</v>
      </c>
      <c r="C568" s="243">
        <f>BW71</f>
        <v>53128112.690000005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Year'!BX72</f>
        <v>9870587.839999998</v>
      </c>
      <c r="C569" s="243">
        <f>BX71</f>
        <v>8382402.9400000013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Year'!BY72</f>
        <v>6920123.8499999996</v>
      </c>
      <c r="C570" s="243">
        <f>BY71</f>
        <v>9372526.3499999996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Year'!BZ72</f>
        <v>0</v>
      </c>
      <c r="C571" s="243">
        <f>BZ71</f>
        <v>5880377.2599999998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Year'!CA72</f>
        <v>4693091.29</v>
      </c>
      <c r="C572" s="243">
        <f>CA71</f>
        <v>5197524.22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Year'!CB72</f>
        <v>1891876.19</v>
      </c>
      <c r="C573" s="243">
        <f>CB71</f>
        <v>80664.989999999962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Year'!CC72</f>
        <v>20576011.870000005</v>
      </c>
      <c r="C574" s="243">
        <f>CC71</f>
        <v>50465580.489999995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0</v>
      </c>
      <c r="C575" s="243">
        <f>CD71</f>
        <v>3619033.0600000005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1231087</v>
      </c>
      <c r="E612" s="180">
        <f>SUM(C624:D647)+SUM(C668:D713)</f>
        <v>860771999.2866919</v>
      </c>
      <c r="F612" s="180">
        <f>CE64-(AX64+BD64+BE64+BG64+BJ64+BN64+BP64+BQ64+CB64+CC64+CD64)</f>
        <v>174492261.21000001</v>
      </c>
      <c r="G612" s="180">
        <f>CE77-(AX77+AY77+BD77+BE77+BG77+BJ77+BN77+BP77+BQ77+CB77+CC77+CD77)</f>
        <v>812834</v>
      </c>
      <c r="H612" s="197">
        <f>CE60-(AX60+AY60+AZ60+BD60+BE60+BG60+BJ60+BN60+BO60+BP60+BQ60+BR60+CB60+CC60+CD60)</f>
        <v>4126.9799999999996</v>
      </c>
      <c r="I612" s="180">
        <f>CE78-(AX78+AY78+AZ78+BD78+BE78+BF78+BG78+BJ78+BN78+BO78+BP78+BQ78+BR78+CB78+CC78+CD78)</f>
        <v>266698.82023048174</v>
      </c>
      <c r="J612" s="180">
        <f>CE79-(AX79+AY79+AZ79+BA79+BD79+BE79+BF79+BG79+BJ79+BN79+BO79+BP79+BQ79+BR79+CB79+CC79+CD79)</f>
        <v>4296275.83</v>
      </c>
      <c r="K612" s="180">
        <f>CE75-(AW75+AX75+AY75+AZ75+BA75+BB75+BC75+BD75+BE75+BF75+BG75+BH75+BI75+BJ75+BK75+BL75+BM75+BN75+BO75+BP75+BQ75+BR75+BS75+BT75+BU75+BV75+BW75+BX75+CB75+CC75+CD75)</f>
        <v>2447286218.6300001</v>
      </c>
      <c r="L612" s="197">
        <f>CE80-(AW80+AX80+AY80+AZ80+BA80+BB80+BC80+BD80+BE80+BF80+BG80+BH80+BI80+BJ80+BK80+BL80+BM80+BN80+BO80+BP80+BQ80+BR80+BS80+BT80+BU80+BV80+BW80+BX80+BY80+BZ80+CA80+CB80+CC80+CD80)</f>
        <v>1229.9999999999998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24436656.900000002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3619033.0600000005</v>
      </c>
      <c r="D615" s="269">
        <f>SUM(C614:C615)</f>
        <v>28055689.960000001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8608744.129999999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2692736.48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12421833.589999998</v>
      </c>
      <c r="D619" s="180">
        <f>(D615/D612)*BN76</f>
        <v>2372646.2817944791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50465580.489999995</v>
      </c>
      <c r="D620" s="180">
        <f>(D615/D612)*CC76</f>
        <v>144028.78151357296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1231781.75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80664.989999999962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78018016.493308038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4018896.4899999998</v>
      </c>
      <c r="D624" s="180">
        <f>(D615/D612)*BD76</f>
        <v>0</v>
      </c>
      <c r="E624" s="180">
        <f>(E623/E612)*SUM(C624:D624)</f>
        <v>364261.77071460115</v>
      </c>
      <c r="F624" s="180">
        <f>SUM(C624:E624)</f>
        <v>4383158.2607146008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10333938.91</v>
      </c>
      <c r="D625" s="180">
        <f>(D615/D612)*AY76</f>
        <v>1180124.4338447566</v>
      </c>
      <c r="E625" s="180">
        <f>(E623/E612)*SUM(C625:D625)</f>
        <v>1043603.1662385444</v>
      </c>
      <c r="F625" s="180">
        <f>(F624/F612)*AY64</f>
        <v>140015.71946067875</v>
      </c>
      <c r="G625" s="180">
        <f>SUM(C625:F625)</f>
        <v>12697682.22954398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5629684.6200000001</v>
      </c>
      <c r="D626" s="180">
        <f>(D615/D612)*BR76</f>
        <v>63240.485553823572</v>
      </c>
      <c r="E626" s="180">
        <f>(E623/E612)*SUM(C626:D626)</f>
        <v>515991.13952164602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693796.3899999999</v>
      </c>
      <c r="D627" s="180">
        <f>(D615/D612)*BO76</f>
        <v>0</v>
      </c>
      <c r="E627" s="180">
        <f>(E623/E612)*SUM(C627:D627)</f>
        <v>62883.804588059436</v>
      </c>
      <c r="F627" s="180">
        <f>(F624/F612)*BO64</f>
        <v>4702.0231468671564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6970298.4628103962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14760514.290000001</v>
      </c>
      <c r="D629" s="180">
        <f>(D615/D612)*BF76</f>
        <v>455878.44072745467</v>
      </c>
      <c r="E629" s="180">
        <f>(E623/E612)*SUM(C629:D629)</f>
        <v>1379172.1617551709</v>
      </c>
      <c r="F629" s="180">
        <f>(F624/F612)*BF64</f>
        <v>44776.93708161448</v>
      </c>
      <c r="G629" s="180">
        <f>(G625/G612)*BF77</f>
        <v>0</v>
      </c>
      <c r="H629" s="180">
        <f>(H628/H612)*BF60</f>
        <v>357012.0739787597</v>
      </c>
      <c r="I629" s="180">
        <f>SUM(C629:H629)</f>
        <v>16997353.903543003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1172239.6599999999</v>
      </c>
      <c r="D630" s="180">
        <f>(D615/D612)*BA76</f>
        <v>222059.56440953401</v>
      </c>
      <c r="E630" s="180">
        <f>(E623/E612)*SUM(C630:D630)</f>
        <v>126375.46292947989</v>
      </c>
      <c r="F630" s="180">
        <f>(F624/F612)*BA64</f>
        <v>4074.4501321832968</v>
      </c>
      <c r="G630" s="180">
        <f>(G625/G612)*BA77</f>
        <v>0</v>
      </c>
      <c r="H630" s="180">
        <f>(H628/H612)*BA60</f>
        <v>20267.503490136798</v>
      </c>
      <c r="I630" s="180">
        <f>(I629/I612)*BA78</f>
        <v>158325.01342171599</v>
      </c>
      <c r="J630" s="180">
        <f>SUM(C630:I630)</f>
        <v>1703341.6543830498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28616815.870000001</v>
      </c>
      <c r="D631" s="180">
        <f>(D615/D612)*AW76</f>
        <v>3639142.4058190524</v>
      </c>
      <c r="E631" s="180">
        <f>(E623/E612)*SUM(C631:D631)</f>
        <v>2923591.7140145455</v>
      </c>
      <c r="F631" s="180">
        <f>(F624/F612)*AW64</f>
        <v>9801.2518956279873</v>
      </c>
      <c r="G631" s="180">
        <f>(G625/G612)*AW77</f>
        <v>0</v>
      </c>
      <c r="H631" s="180">
        <f>(H628/H612)*AW60</f>
        <v>5134.4342175013217</v>
      </c>
      <c r="I631" s="180">
        <f>(I629/I612)*AW78</f>
        <v>2594651.8979125749</v>
      </c>
      <c r="J631" s="180">
        <f>(J630/J612)*AW79</f>
        <v>35201.735858525732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16521675.329999996</v>
      </c>
      <c r="D632" s="180">
        <f>(D615/D612)*BB76</f>
        <v>198244.67885863467</v>
      </c>
      <c r="E632" s="180">
        <f>(E623/E612)*SUM(C632:D632)</f>
        <v>1515447.7563151508</v>
      </c>
      <c r="F632" s="180">
        <f>(F624/F612)*BB64</f>
        <v>4268.0132079540763</v>
      </c>
      <c r="G632" s="180">
        <f>(G625/G612)*BB77</f>
        <v>0</v>
      </c>
      <c r="H632" s="180">
        <f>(H628/H612)*BB60</f>
        <v>229613.9249570081</v>
      </c>
      <c r="I632" s="180">
        <f>(I629/I612)*BB78</f>
        <v>141345.37066456352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302204</v>
      </c>
      <c r="D634" s="180">
        <f>(D615/D612)*BI76</f>
        <v>0</v>
      </c>
      <c r="E634" s="180">
        <f>(E623/E612)*SUM(C634:D634)</f>
        <v>27390.942869751623</v>
      </c>
      <c r="F634" s="180">
        <f>(F624/F612)*BI64</f>
        <v>7744.1972454699917</v>
      </c>
      <c r="G634" s="180">
        <f>(G625/G612)*BI77</f>
        <v>0</v>
      </c>
      <c r="H634" s="180">
        <f>(H628/H612)*BI60</f>
        <v>10403.985124936889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25348492.959999997</v>
      </c>
      <c r="D635" s="180">
        <f>(D615/D612)*BK76</f>
        <v>0</v>
      </c>
      <c r="E635" s="180">
        <f>(E623/E612)*SUM(C635:D635)</f>
        <v>2297517.9762731832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66753483.330000021</v>
      </c>
      <c r="D636" s="180">
        <f>(D615/D612)*BH76</f>
        <v>0</v>
      </c>
      <c r="E636" s="180">
        <f>(E623/E612)*SUM(C636:D636)</f>
        <v>6050352.9015133744</v>
      </c>
      <c r="F636" s="180">
        <f>(F624/F612)*BH64</f>
        <v>5354.8010673061663</v>
      </c>
      <c r="G636" s="180">
        <f>(G625/G612)*BH77</f>
        <v>0</v>
      </c>
      <c r="H636" s="180">
        <f>(H628/H612)*BH60</f>
        <v>51192.335898837191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5846799.4400000004</v>
      </c>
      <c r="D637" s="180">
        <f>(D615/D612)*BL76</f>
        <v>0</v>
      </c>
      <c r="E637" s="180">
        <f>(E623/E612)*SUM(C637:D637)</f>
        <v>529937.8877577259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664535.41</v>
      </c>
      <c r="D639" s="180">
        <f>(D615/D612)*BS76</f>
        <v>527961.19957673177</v>
      </c>
      <c r="E639" s="180">
        <f>(E623/E612)*SUM(C639:D639)</f>
        <v>108084.62662734037</v>
      </c>
      <c r="F639" s="180">
        <f>(F624/F612)*BS64</f>
        <v>4246.5166939037636</v>
      </c>
      <c r="G639" s="180">
        <f>(G625/G612)*BS77</f>
        <v>0</v>
      </c>
      <c r="H639" s="180">
        <f>(H628/H612)*BS60</f>
        <v>11062.678988366335</v>
      </c>
      <c r="I639" s="180">
        <f>(I629/I612)*BS78</f>
        <v>376428.11842578964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637267.91999999993</v>
      </c>
      <c r="D640" s="180">
        <f>(D615/D612)*BT76</f>
        <v>0</v>
      </c>
      <c r="E640" s="180">
        <f>(E623/E612)*SUM(C640:D640)</f>
        <v>57760.21889003933</v>
      </c>
      <c r="F640" s="180">
        <f>(F624/F612)*BT64</f>
        <v>73.852835573535685</v>
      </c>
      <c r="G640" s="180">
        <f>(G625/G612)*BT77</f>
        <v>0</v>
      </c>
      <c r="H640" s="180">
        <f>(H628/H612)*BT60</f>
        <v>11738.262438037562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8425159.8200000003</v>
      </c>
      <c r="D642" s="180">
        <f>(D615/D612)*BV76</f>
        <v>354875.97875464527</v>
      </c>
      <c r="E642" s="180">
        <f>(E623/E612)*SUM(C642:D642)</f>
        <v>795798.39763227012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253021.04977452394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53128112.690000005</v>
      </c>
      <c r="D643" s="180">
        <f>(D615/D612)*BW76</f>
        <v>0</v>
      </c>
      <c r="E643" s="180">
        <f>(E623/E612)*SUM(C643:D643)</f>
        <v>4815386.624497083</v>
      </c>
      <c r="F643" s="180">
        <f>(F624/F612)*BW64</f>
        <v>400.80196063093143</v>
      </c>
      <c r="G643" s="180">
        <f>(G625/G612)*BW77</f>
        <v>0</v>
      </c>
      <c r="H643" s="180">
        <f>(H628/H612)*BW60</f>
        <v>161481.33405766494</v>
      </c>
      <c r="I643" s="180">
        <f>(I629/I612)*BW78</f>
        <v>0</v>
      </c>
      <c r="J643" s="180">
        <f>(J630/J612)*BW79</f>
        <v>39294.02501409901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8382402.9400000013</v>
      </c>
      <c r="D644" s="180">
        <f>(D615/D612)*BX76</f>
        <v>0</v>
      </c>
      <c r="E644" s="180">
        <f>(E623/E612)*SUM(C644:D644)</f>
        <v>759758.04436995566</v>
      </c>
      <c r="F644" s="180">
        <f>(F624/F612)*BX64</f>
        <v>2092.9991467109899</v>
      </c>
      <c r="G644" s="180">
        <f>(G625/G612)*BX77</f>
        <v>0</v>
      </c>
      <c r="H644" s="180">
        <f>(H628/H612)*BX60</f>
        <v>86846.252455236172</v>
      </c>
      <c r="I644" s="180">
        <f>(I629/I612)*BX78</f>
        <v>0</v>
      </c>
      <c r="J644" s="180">
        <f>(J630/J612)*BX79</f>
        <v>0</v>
      </c>
      <c r="K644" s="180">
        <f>SUM(C631:J644)</f>
        <v>243269598.90361023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9372526.3499999996</v>
      </c>
      <c r="D645" s="180">
        <f>(D615/D612)*BY76</f>
        <v>380878.64326524443</v>
      </c>
      <c r="E645" s="180">
        <f>(E623/E612)*SUM(C645:D645)</f>
        <v>884021.91551428335</v>
      </c>
      <c r="F645" s="180">
        <f>(F624/F612)*BY64</f>
        <v>595.11158792557296</v>
      </c>
      <c r="G645" s="180">
        <f>(G625/G612)*BY77</f>
        <v>0</v>
      </c>
      <c r="H645" s="180">
        <f>(H628/H612)*BY60</f>
        <v>108093.35194739625</v>
      </c>
      <c r="I645" s="180">
        <f>(I629/I612)*BY78</f>
        <v>271560.5448806588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5880377.2599999998</v>
      </c>
      <c r="D646" s="180">
        <f>(D615/D612)*BZ76</f>
        <v>0</v>
      </c>
      <c r="E646" s="180">
        <f>(E623/E612)*SUM(C646:D646)</f>
        <v>532981.28939804435</v>
      </c>
      <c r="F646" s="180">
        <f>(F624/F612)*BZ64</f>
        <v>701.51929479537546</v>
      </c>
      <c r="G646" s="180">
        <f>(G625/G612)*BZ77</f>
        <v>0</v>
      </c>
      <c r="H646" s="180">
        <f>(H628/H612)*BZ60</f>
        <v>82184.726652504702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5197524.22</v>
      </c>
      <c r="D647" s="180">
        <f>(D615/D612)*CA76</f>
        <v>0</v>
      </c>
      <c r="E647" s="180">
        <f>(E623/E612)*SUM(C647:D647)</f>
        <v>471089.36008183332</v>
      </c>
      <c r="F647" s="180">
        <f>(F624/F612)*CA64</f>
        <v>3393.9515881185198</v>
      </c>
      <c r="G647" s="180">
        <f>(G625/G612)*CA77</f>
        <v>0</v>
      </c>
      <c r="H647" s="180">
        <f>(H628/H612)*CA60</f>
        <v>47172.614373293392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23233100.858584091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375243479.29000008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51069410.400000006</v>
      </c>
      <c r="D668" s="180">
        <f>(D615/D612)*C76</f>
        <v>1688942.5675241149</v>
      </c>
      <c r="E668" s="180">
        <f>(E623/E612)*SUM(C668:D668)</f>
        <v>4781872.6159668444</v>
      </c>
      <c r="F668" s="180">
        <f>(F624/F612)*C64</f>
        <v>137825.9607556444</v>
      </c>
      <c r="G668" s="180">
        <f>(G625/G612)*C77</f>
        <v>2379388.003938063</v>
      </c>
      <c r="H668" s="180">
        <f>(H628/H612)*C60</f>
        <v>591726.65398078563</v>
      </c>
      <c r="I668" s="180">
        <f>(I629/I612)*C78</f>
        <v>1204189.7649524624</v>
      </c>
      <c r="J668" s="180">
        <f>(J630/J612)*C79</f>
        <v>254635.93617412643</v>
      </c>
      <c r="K668" s="180">
        <f>(K644/K612)*C75</f>
        <v>19536638.34614348</v>
      </c>
      <c r="L668" s="180">
        <f>(L647/L612)*C80</f>
        <v>5652254.5535956947</v>
      </c>
      <c r="M668" s="180">
        <f t="shared" ref="M668:M713" si="20">ROUND(SUM(D668:L668),0)</f>
        <v>36227474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74604622.400000006</v>
      </c>
      <c r="D669" s="180">
        <f>(D615/D612)*D76</f>
        <v>3282283.7523821793</v>
      </c>
      <c r="E669" s="180">
        <f>(E623/E612)*SUM(C669:D669)</f>
        <v>7059455.8534023594</v>
      </c>
      <c r="F669" s="180">
        <f>(F624/F612)*D64</f>
        <v>101686.93477973565</v>
      </c>
      <c r="G669" s="180">
        <f>(G625/G612)*D77</f>
        <v>7435909.7056398755</v>
      </c>
      <c r="H669" s="180">
        <f>(H628/H612)*D60</f>
        <v>1109308.0243601541</v>
      </c>
      <c r="I669" s="180">
        <f>(I629/I612)*D78</f>
        <v>2340189.7220423566</v>
      </c>
      <c r="J669" s="180">
        <f>(J630/J612)*D79</f>
        <v>460768.76845330687</v>
      </c>
      <c r="K669" s="180">
        <f>(K644/K612)*D75</f>
        <v>22206675.30189174</v>
      </c>
      <c r="L669" s="180">
        <f>(L647/L612)*D80</f>
        <v>7618379.3246282302</v>
      </c>
      <c r="M669" s="180">
        <f t="shared" si="20"/>
        <v>51614657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527914.63000000012</v>
      </c>
      <c r="D670" s="180">
        <f>(D615/D612)*E76</f>
        <v>36029.984742556779</v>
      </c>
      <c r="E670" s="180">
        <f>(E623/E612)*SUM(C670:D670)</f>
        <v>51114.39532275372</v>
      </c>
      <c r="F670" s="180">
        <f>(F624/F612)*E64</f>
        <v>112.38665013055669</v>
      </c>
      <c r="G670" s="180">
        <f>(G625/G612)*E77</f>
        <v>93166.5959064216</v>
      </c>
      <c r="H670" s="180">
        <f>(H628/H612)*E60</f>
        <v>21314.657837127197</v>
      </c>
      <c r="I670" s="180">
        <f>(I629/I612)*E78</f>
        <v>25684.154197638003</v>
      </c>
      <c r="J670" s="180">
        <f>(J630/J612)*E79</f>
        <v>0</v>
      </c>
      <c r="K670" s="180">
        <f>(K644/K612)*E75</f>
        <v>263142.38887666166</v>
      </c>
      <c r="L670" s="180">
        <f>(L647/L612)*E80</f>
        <v>46277.314718317917</v>
      </c>
      <c r="M670" s="180">
        <f t="shared" si="20"/>
        <v>536842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7238074.1499999994</v>
      </c>
      <c r="D672" s="180">
        <f>(D615/D612)*G76</f>
        <v>436006.11517684779</v>
      </c>
      <c r="E672" s="180">
        <f>(E623/E612)*SUM(C672:D672)</f>
        <v>695557.61711078417</v>
      </c>
      <c r="F672" s="180">
        <f>(F624/F612)*G64</f>
        <v>7708.5604627853454</v>
      </c>
      <c r="G672" s="180">
        <f>(G625/G612)*G77</f>
        <v>792103.52314403316</v>
      </c>
      <c r="H672" s="180">
        <f>(H628/H612)*G60</f>
        <v>99766.785930198384</v>
      </c>
      <c r="I672" s="180">
        <f>(I629/I612)*G78</f>
        <v>310865.57438262214</v>
      </c>
      <c r="J672" s="180">
        <f>(J630/J612)*G79</f>
        <v>55413.631938015737</v>
      </c>
      <c r="K672" s="180">
        <f>(K644/K612)*G75</f>
        <v>2585340.3374306853</v>
      </c>
      <c r="L672" s="180">
        <f>(L647/L612)*G80</f>
        <v>747614.74144939706</v>
      </c>
      <c r="M672" s="180">
        <f t="shared" si="20"/>
        <v>5730377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14043587.27</v>
      </c>
      <c r="D673" s="180">
        <f>(D615/D612)*H76</f>
        <v>749929.60652961163</v>
      </c>
      <c r="E673" s="180">
        <f>(E623/E612)*SUM(C673:D673)</f>
        <v>1340843.8525225644</v>
      </c>
      <c r="F673" s="180">
        <f>(F624/F612)*H64</f>
        <v>4233.8539542274912</v>
      </c>
      <c r="G673" s="180">
        <f>(G625/G612)*H77</f>
        <v>1996739.4850366884</v>
      </c>
      <c r="H673" s="180">
        <f>(H628/H612)*H60</f>
        <v>224395.04280829793</v>
      </c>
      <c r="I673" s="180">
        <f>(I629/I612)*H78</f>
        <v>534688.13799963135</v>
      </c>
      <c r="J673" s="180">
        <f>(J630/J612)*H79</f>
        <v>57673.776790565476</v>
      </c>
      <c r="K673" s="180">
        <f>(K644/K612)*H75</f>
        <v>6210794.0370805487</v>
      </c>
      <c r="L673" s="180">
        <f>(L647/L612)*H80</f>
        <v>1308231.3540370199</v>
      </c>
      <c r="M673" s="180">
        <f t="shared" si="20"/>
        <v>12427529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67741991.419999987</v>
      </c>
      <c r="D681" s="180">
        <f>(D615/D612)*P76</f>
        <v>1788007.9335430232</v>
      </c>
      <c r="E681" s="180">
        <f>(E623/E612)*SUM(C681:D681)</f>
        <v>6302008.7094372148</v>
      </c>
      <c r="F681" s="180">
        <f>(F624/F612)*P64</f>
        <v>1120679.1357465177</v>
      </c>
      <c r="G681" s="180">
        <f>(G625/G612)*P77</f>
        <v>0</v>
      </c>
      <c r="H681" s="180">
        <f>(H628/H612)*P60</f>
        <v>298692.33268589101</v>
      </c>
      <c r="I681" s="180">
        <f>(I629/I612)*P78</f>
        <v>1274821.8291298226</v>
      </c>
      <c r="J681" s="180">
        <f>(J630/J612)*P79</f>
        <v>272056.29557635082</v>
      </c>
      <c r="K681" s="180">
        <f>(K644/K612)*P75</f>
        <v>51900149.65179076</v>
      </c>
      <c r="L681" s="180">
        <f>(L647/L612)*P80</f>
        <v>1685816.4647387241</v>
      </c>
      <c r="M681" s="180">
        <f t="shared" si="20"/>
        <v>64642232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10556999.43</v>
      </c>
      <c r="D682" s="180">
        <f>(D615/D612)*Q76</f>
        <v>403235.00950967718</v>
      </c>
      <c r="E682" s="180">
        <f>(E623/E612)*SUM(C682:D682)</f>
        <v>993405.63120175037</v>
      </c>
      <c r="F682" s="180">
        <f>(F624/F612)*Q64</f>
        <v>20014.871271826894</v>
      </c>
      <c r="G682" s="180">
        <f>(G625/G612)*Q77</f>
        <v>0</v>
      </c>
      <c r="H682" s="180">
        <f>(H628/H612)*Q60</f>
        <v>119764.05604046669</v>
      </c>
      <c r="I682" s="180">
        <f>(I629/I612)*Q78</f>
        <v>287500.28607182292</v>
      </c>
      <c r="J682" s="180">
        <f>(J630/J612)*Q79</f>
        <v>78765.604858633335</v>
      </c>
      <c r="K682" s="180">
        <f>(K644/K612)*Q75</f>
        <v>1861784.3507327815</v>
      </c>
      <c r="L682" s="180">
        <f>(L647/L612)*Q80</f>
        <v>1049456.1656121402</v>
      </c>
      <c r="M682" s="180">
        <f t="shared" si="20"/>
        <v>4813926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12655873.82</v>
      </c>
      <c r="D683" s="180">
        <f>(D615/D612)*R76</f>
        <v>148290.39261215494</v>
      </c>
      <c r="E683" s="180">
        <f>(E623/E612)*SUM(C683:D683)</f>
        <v>1160534.3755958816</v>
      </c>
      <c r="F683" s="180">
        <f>(F624/F612)*R64</f>
        <v>49872.696073915322</v>
      </c>
      <c r="G683" s="180">
        <f>(G625/G612)*R77</f>
        <v>0</v>
      </c>
      <c r="H683" s="180">
        <f>(H628/H612)*R60</f>
        <v>90426.844738493674</v>
      </c>
      <c r="I683" s="180">
        <f>(I629/I612)*R78</f>
        <v>105728.74202946488</v>
      </c>
      <c r="J683" s="180">
        <f>(J630/J612)*R79</f>
        <v>8137.2081540806248</v>
      </c>
      <c r="K683" s="180">
        <f>(K644/K612)*R75</f>
        <v>8289545.2807966601</v>
      </c>
      <c r="L683" s="180">
        <f>(L647/L612)*R80</f>
        <v>0</v>
      </c>
      <c r="M683" s="180">
        <f t="shared" si="20"/>
        <v>9852536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13653242.690000003</v>
      </c>
      <c r="D684" s="180">
        <f>(D615/D612)*S76</f>
        <v>908771.47474948561</v>
      </c>
      <c r="E684" s="180">
        <f>(E623/E612)*SUM(C684:D684)</f>
        <v>1319861.0807771145</v>
      </c>
      <c r="F684" s="180">
        <f>(F624/F612)*S64</f>
        <v>111150.22842727922</v>
      </c>
      <c r="G684" s="180">
        <f>(G625/G612)*S77</f>
        <v>0</v>
      </c>
      <c r="H684" s="180">
        <f>(H628/H612)*S60</f>
        <v>150182.20086191368</v>
      </c>
      <c r="I684" s="180">
        <f>(I629/I612)*S78</f>
        <v>647939.91792054265</v>
      </c>
      <c r="J684" s="180">
        <f>(J630/J612)*S79</f>
        <v>17500.366915581548</v>
      </c>
      <c r="K684" s="180">
        <f>(K644/K612)*S75</f>
        <v>35079.932154415503</v>
      </c>
      <c r="L684" s="180">
        <f>(L647/L612)*S80</f>
        <v>0</v>
      </c>
      <c r="M684" s="180">
        <f t="shared" si="20"/>
        <v>3190485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32737937.089999996</v>
      </c>
      <c r="D686" s="180">
        <f>(D615/D612)*U76</f>
        <v>826638.60630408733</v>
      </c>
      <c r="E686" s="180">
        <f>(E623/E612)*SUM(C686:D686)</f>
        <v>3042201.2129055834</v>
      </c>
      <c r="F686" s="180">
        <f>(F624/F612)*U64</f>
        <v>155103.4227679804</v>
      </c>
      <c r="G686" s="180">
        <f>(G625/G612)*U77</f>
        <v>0</v>
      </c>
      <c r="H686" s="180">
        <f>(H628/H612)*U60</f>
        <v>274607.78270511184</v>
      </c>
      <c r="I686" s="180">
        <f>(I629/I612)*U78</f>
        <v>589380.46098582749</v>
      </c>
      <c r="J686" s="180">
        <f>(J630/J612)*U79</f>
        <v>0</v>
      </c>
      <c r="K686" s="180">
        <f>(K644/K612)*U75</f>
        <v>14995700.744152162</v>
      </c>
      <c r="L686" s="180">
        <f>(L647/L612)*U80</f>
        <v>0</v>
      </c>
      <c r="M686" s="180">
        <f t="shared" si="20"/>
        <v>19883632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6960776.4799999986</v>
      </c>
      <c r="D687" s="180">
        <f>(D615/D612)*V76</f>
        <v>412236.80835427553</v>
      </c>
      <c r="E687" s="180">
        <f>(E623/E612)*SUM(C687:D687)</f>
        <v>668269.73090770293</v>
      </c>
      <c r="F687" s="180">
        <f>(F624/F612)*V64</f>
        <v>10248.359392752938</v>
      </c>
      <c r="G687" s="180">
        <f>(G625/G612)*V77</f>
        <v>0</v>
      </c>
      <c r="H687" s="180">
        <f>(H628/H612)*V60</f>
        <v>86491.571144158777</v>
      </c>
      <c r="I687" s="180">
        <f>(I629/I612)*V78</f>
        <v>293918.42854940688</v>
      </c>
      <c r="J687" s="180">
        <f>(J630/J612)*V79</f>
        <v>28025.438556269666</v>
      </c>
      <c r="K687" s="180">
        <f>(K644/K612)*V75</f>
        <v>4885159.277334664</v>
      </c>
      <c r="L687" s="180">
        <f>(L647/L612)*V80</f>
        <v>32488.563802247678</v>
      </c>
      <c r="M687" s="180">
        <f t="shared" si="20"/>
        <v>6416838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1752873.1999999997</v>
      </c>
      <c r="D688" s="180">
        <f>(D615/D612)*W76</f>
        <v>94894.912376980661</v>
      </c>
      <c r="E688" s="180">
        <f>(E623/E612)*SUM(C688:D688)</f>
        <v>167476.6409533516</v>
      </c>
      <c r="F688" s="180">
        <f>(F624/F612)*W64</f>
        <v>1900.1178141554728</v>
      </c>
      <c r="G688" s="180">
        <f>(G625/G612)*W77</f>
        <v>0</v>
      </c>
      <c r="H688" s="180">
        <f>(H628/H612)*W60</f>
        <v>17413.163415275867</v>
      </c>
      <c r="I688" s="180">
        <f>(I629/I612)*W78</f>
        <v>67658.595637112623</v>
      </c>
      <c r="J688" s="180">
        <f>(J630/J612)*W79</f>
        <v>57379.033551814566</v>
      </c>
      <c r="K688" s="180">
        <f>(K644/K612)*W75</f>
        <v>2644585.6493748087</v>
      </c>
      <c r="L688" s="180">
        <f>(L647/L612)*W80</f>
        <v>0</v>
      </c>
      <c r="M688" s="180">
        <f t="shared" si="20"/>
        <v>3051308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4719110.3100000005</v>
      </c>
      <c r="D689" s="180">
        <f>(D615/D612)*X76</f>
        <v>104284.13041235915</v>
      </c>
      <c r="E689" s="180">
        <f>(E623/E612)*SUM(C689:D689)</f>
        <v>437179.26154389925</v>
      </c>
      <c r="F689" s="180">
        <f>(F624/F612)*X64</f>
        <v>12530.067774354633</v>
      </c>
      <c r="G689" s="180">
        <f>(G625/G612)*X77</f>
        <v>0</v>
      </c>
      <c r="H689" s="180">
        <f>(H628/H612)*X60</f>
        <v>48895.352169955018</v>
      </c>
      <c r="I689" s="180">
        <f>(I629/I612)*X78</f>
        <v>74352.961968162184</v>
      </c>
      <c r="J689" s="180">
        <f>(J630/J612)*X79</f>
        <v>26544.577984959651</v>
      </c>
      <c r="K689" s="180">
        <f>(K644/K612)*X75</f>
        <v>9990912.6662074905</v>
      </c>
      <c r="L689" s="180">
        <f>(L647/L612)*X80</f>
        <v>0</v>
      </c>
      <c r="M689" s="180">
        <f t="shared" si="20"/>
        <v>10694699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31026680.549999993</v>
      </c>
      <c r="D690" s="180">
        <f>(D615/D612)*Y76</f>
        <v>1073196.7371894268</v>
      </c>
      <c r="E690" s="180">
        <f>(E623/E612)*SUM(C690:D690)</f>
        <v>2909444.9606869635</v>
      </c>
      <c r="F690" s="180">
        <f>(F624/F612)*Y64</f>
        <v>216920.46193407685</v>
      </c>
      <c r="G690" s="180">
        <f>(G625/G612)*Y77</f>
        <v>281.1869091743107</v>
      </c>
      <c r="H690" s="180">
        <f>(H628/H612)*Y60</f>
        <v>308606.51980981632</v>
      </c>
      <c r="I690" s="180">
        <f>(I629/I612)*Y78</f>
        <v>765172.57102375291</v>
      </c>
      <c r="J690" s="180">
        <f>(J630/J612)*Y79</f>
        <v>22067.677884725388</v>
      </c>
      <c r="K690" s="180">
        <f>(K644/K612)*Y75</f>
        <v>16578173.098131498</v>
      </c>
      <c r="L690" s="180">
        <f>(L647/L612)*Y80</f>
        <v>400440.43756258761</v>
      </c>
      <c r="M690" s="180">
        <f t="shared" si="20"/>
        <v>22274304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1564960.4699999997</v>
      </c>
      <c r="D691" s="180">
        <f>(D615/D612)*Z76</f>
        <v>102643.29619258427</v>
      </c>
      <c r="E691" s="180">
        <f>(E623/E612)*SUM(C691:D691)</f>
        <v>151147.03805761575</v>
      </c>
      <c r="F691" s="180">
        <f>(F624/F612)*Z64</f>
        <v>5554.6364820913577</v>
      </c>
      <c r="G691" s="180">
        <f>(G625/G612)*Z77</f>
        <v>0</v>
      </c>
      <c r="H691" s="180">
        <f>(H628/H612)*Z60</f>
        <v>12194.281266565638</v>
      </c>
      <c r="I691" s="180">
        <f>(I629/I612)*Z78</f>
        <v>73183.072706425359</v>
      </c>
      <c r="J691" s="180">
        <f>(J630/J612)*Z79</f>
        <v>600.97615905329678</v>
      </c>
      <c r="K691" s="180">
        <f>(K644/K612)*Z75</f>
        <v>2370994.9259660393</v>
      </c>
      <c r="L691" s="180">
        <f>(L647/L612)*Z80</f>
        <v>64599.353606794801</v>
      </c>
      <c r="M691" s="180">
        <f t="shared" si="20"/>
        <v>2780918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1052259.2100000002</v>
      </c>
      <c r="D692" s="180">
        <f>(D615/D612)*AA76</f>
        <v>53327.112142683662</v>
      </c>
      <c r="E692" s="180">
        <f>(E623/E612)*SUM(C692:D692)</f>
        <v>100207.31620822051</v>
      </c>
      <c r="F692" s="180">
        <f>(F624/F612)*AA64</f>
        <v>8159.400215139618</v>
      </c>
      <c r="G692" s="180">
        <f>(G625/G612)*AA77</f>
        <v>0</v>
      </c>
      <c r="H692" s="180">
        <f>(H628/H612)*AA60</f>
        <v>7380.7491876581507</v>
      </c>
      <c r="I692" s="180">
        <f>(I629/I612)*AA78</f>
        <v>38021.401006446569</v>
      </c>
      <c r="J692" s="180">
        <f>(J630/J612)*AA79</f>
        <v>0</v>
      </c>
      <c r="K692" s="180">
        <f>(K644/K612)*AA75</f>
        <v>446576.15465678903</v>
      </c>
      <c r="L692" s="180">
        <f>(L647/L612)*AA80</f>
        <v>0</v>
      </c>
      <c r="M692" s="180">
        <f t="shared" si="20"/>
        <v>653672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95071211.700000003</v>
      </c>
      <c r="D693" s="180">
        <f>(D615/D612)*AB76</f>
        <v>551046.82547439786</v>
      </c>
      <c r="E693" s="180">
        <f>(E623/E612)*SUM(C693:D693)</f>
        <v>8666939.6180986669</v>
      </c>
      <c r="F693" s="180">
        <f>(F624/F612)*AB64</f>
        <v>1906733.9336155534</v>
      </c>
      <c r="G693" s="180">
        <f>(G625/G612)*AB77</f>
        <v>0</v>
      </c>
      <c r="H693" s="180">
        <f>(H628/H612)*AB60</f>
        <v>393915.81991705042</v>
      </c>
      <c r="I693" s="180">
        <f>(I629/I612)*AB78</f>
        <v>392887.81039994792</v>
      </c>
      <c r="J693" s="180">
        <f>(J630/J612)*AB79</f>
        <v>1689.0347290821232</v>
      </c>
      <c r="K693" s="180">
        <f>(K644/K612)*AB75</f>
        <v>30358515.863406695</v>
      </c>
      <c r="L693" s="180">
        <f>(L647/L612)*AB80</f>
        <v>0</v>
      </c>
      <c r="M693" s="180">
        <f t="shared" si="20"/>
        <v>42271729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9277909.1800000016</v>
      </c>
      <c r="D694" s="180">
        <f>(D615/D612)*AC76</f>
        <v>168914.76718015867</v>
      </c>
      <c r="E694" s="180">
        <f>(E623/E612)*SUM(C694:D694)</f>
        <v>856234.2491754354</v>
      </c>
      <c r="F694" s="180">
        <f>(F624/F612)*AC64</f>
        <v>16986.725660085809</v>
      </c>
      <c r="G694" s="180">
        <f>(G625/G612)*AC77</f>
        <v>0</v>
      </c>
      <c r="H694" s="180">
        <f>(H628/H612)*AC60</f>
        <v>123074.41494385571</v>
      </c>
      <c r="I694" s="180">
        <f>(I629/I612)*AC78</f>
        <v>120433.60011101795</v>
      </c>
      <c r="J694" s="180">
        <f>(J630/J612)*AC79</f>
        <v>0</v>
      </c>
      <c r="K694" s="180">
        <f>(K644/K612)*AC75</f>
        <v>3682968.4636515905</v>
      </c>
      <c r="L694" s="180">
        <f>(L647/L612)*AC80</f>
        <v>0</v>
      </c>
      <c r="M694" s="180">
        <f t="shared" si="20"/>
        <v>4968612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2055770.61</v>
      </c>
      <c r="D695" s="180">
        <f>(D615/D612)*AD76</f>
        <v>51959.750292871257</v>
      </c>
      <c r="E695" s="180">
        <f>(E623/E612)*SUM(C695:D695)</f>
        <v>191038.90710785775</v>
      </c>
      <c r="F695" s="180">
        <f>(F624/F612)*AD64</f>
        <v>47.99633000247141</v>
      </c>
      <c r="G695" s="180">
        <f>(G625/G612)*AD77</f>
        <v>0</v>
      </c>
      <c r="H695" s="180">
        <f>(H628/H612)*AD60</f>
        <v>0</v>
      </c>
      <c r="I695" s="180">
        <f>(I629/I612)*AD78</f>
        <v>37046.49328833256</v>
      </c>
      <c r="J695" s="180">
        <f>(J630/J612)*AD79</f>
        <v>0</v>
      </c>
      <c r="K695" s="180">
        <f>(K644/K612)*AD75</f>
        <v>968572.53232828807</v>
      </c>
      <c r="L695" s="180">
        <f>(L647/L612)*AD80</f>
        <v>0</v>
      </c>
      <c r="M695" s="180">
        <f t="shared" si="20"/>
        <v>1248666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11050064.170000002</v>
      </c>
      <c r="D696" s="180">
        <f>(D615/D612)*AE76</f>
        <v>220145.25781979665</v>
      </c>
      <c r="E696" s="180">
        <f>(E623/E612)*SUM(C696:D696)</f>
        <v>1021500.9151683903</v>
      </c>
      <c r="F696" s="180">
        <f>(F624/F612)*AE64</f>
        <v>3268.7977011939502</v>
      </c>
      <c r="G696" s="180">
        <f>(G625/G612)*AE77</f>
        <v>0</v>
      </c>
      <c r="H696" s="180">
        <f>(H628/H612)*AE60</f>
        <v>149337.72154982464</v>
      </c>
      <c r="I696" s="180">
        <f>(I629/I612)*AE78</f>
        <v>156960.14261635634</v>
      </c>
      <c r="J696" s="180">
        <f>(J630/J612)*AE79</f>
        <v>5975.3639103602136</v>
      </c>
      <c r="K696" s="180">
        <f>(K644/K612)*AE75</f>
        <v>1506583.2590500272</v>
      </c>
      <c r="L696" s="180">
        <f>(L647/L612)*AE80</f>
        <v>8122.1409505619195</v>
      </c>
      <c r="M696" s="180">
        <f t="shared" si="20"/>
        <v>3071894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2859221.08</v>
      </c>
      <c r="D697" s="180">
        <f>(D615/D612)*AF76</f>
        <v>330103.93990887725</v>
      </c>
      <c r="E697" s="180">
        <f>(E623/E612)*SUM(C697:D697)</f>
        <v>289071.68473413162</v>
      </c>
      <c r="F697" s="180">
        <f>(F624/F612)*AF64</f>
        <v>1708.0264898578787</v>
      </c>
      <c r="G697" s="180">
        <f>(G625/G612)*AF77</f>
        <v>0</v>
      </c>
      <c r="H697" s="180">
        <f>(H628/H612)*AF60</f>
        <v>136974.54442084118</v>
      </c>
      <c r="I697" s="180">
        <f>(I629/I612)*AF78</f>
        <v>235358.97161469172</v>
      </c>
      <c r="J697" s="180">
        <f>(J630/J612)*AF79</f>
        <v>0</v>
      </c>
      <c r="K697" s="180">
        <f>(K644/K612)*AF75</f>
        <v>712181.24633632065</v>
      </c>
      <c r="L697" s="180">
        <f>(L647/L612)*AF80</f>
        <v>73477.042552757834</v>
      </c>
      <c r="M697" s="180">
        <f t="shared" si="20"/>
        <v>1778875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29644731.530000001</v>
      </c>
      <c r="D698" s="180">
        <f>(D615/D612)*AG76</f>
        <v>1518706.0172224708</v>
      </c>
      <c r="E698" s="180">
        <f>(E623/E612)*SUM(C698:D698)</f>
        <v>2824568.6274206941</v>
      </c>
      <c r="F698" s="180">
        <f>(F624/F612)*AG64</f>
        <v>83510.279590747348</v>
      </c>
      <c r="G698" s="180">
        <f>(G625/G612)*AG77</f>
        <v>0</v>
      </c>
      <c r="H698" s="180">
        <f>(H628/H612)*AG60</f>
        <v>289082.15811431786</v>
      </c>
      <c r="I698" s="180">
        <f>(I629/I612)*AG78</f>
        <v>1082813.7540472674</v>
      </c>
      <c r="J698" s="180">
        <f>(J630/J612)*AG79</f>
        <v>225485.69823383979</v>
      </c>
      <c r="K698" s="180">
        <f>(K644/K612)*AG75</f>
        <v>23621129.890768852</v>
      </c>
      <c r="L698" s="180">
        <f>(L647/L612)*AG80</f>
        <v>1628961.4780847905</v>
      </c>
      <c r="M698" s="180">
        <f t="shared" si="20"/>
        <v>31274258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73194827.769999981</v>
      </c>
      <c r="D701" s="180">
        <f>(D615/D612)*AJ76</f>
        <v>3272484.3257918572</v>
      </c>
      <c r="E701" s="180">
        <f>(E623/E612)*SUM(C701:D701)</f>
        <v>6930787.7361626625</v>
      </c>
      <c r="F701" s="180">
        <f>(F624/F612)*AJ64</f>
        <v>168299.67298126928</v>
      </c>
      <c r="G701" s="180">
        <f>(G625/G612)*AJ77</f>
        <v>93.728969724770224</v>
      </c>
      <c r="H701" s="180">
        <f>(H628/H612)*AJ60</f>
        <v>1108581.7721517575</v>
      </c>
      <c r="I701" s="180">
        <f>(I629/I612)*AJ78</f>
        <v>2333230.3933003023</v>
      </c>
      <c r="J701" s="180">
        <f>(J630/J612)*AJ79</f>
        <v>56126.503639659582</v>
      </c>
      <c r="K701" s="180">
        <f>(K644/K612)*AJ75</f>
        <v>16423567.079334337</v>
      </c>
      <c r="L701" s="180">
        <f>(L647/L612)*AJ80</f>
        <v>2744150.3192968271</v>
      </c>
      <c r="M701" s="180">
        <f t="shared" si="20"/>
        <v>33037322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3360423.2100000009</v>
      </c>
      <c r="D702" s="180">
        <f>(D615/D612)*AK76</f>
        <v>294529.74244959129</v>
      </c>
      <c r="E702" s="180">
        <f>(E623/E612)*SUM(C702:D702)</f>
        <v>331274.92525637255</v>
      </c>
      <c r="F702" s="180">
        <f>(F624/F612)*AK64</f>
        <v>824.26748725694836</v>
      </c>
      <c r="G702" s="180">
        <f>(G625/G612)*AK77</f>
        <v>0</v>
      </c>
      <c r="H702" s="180">
        <f>(H628/H612)*AK60</f>
        <v>49570.935619626252</v>
      </c>
      <c r="I702" s="180">
        <f>(I629/I612)*AK78</f>
        <v>209995.12248175876</v>
      </c>
      <c r="J702" s="180">
        <f>(J630/J612)*AK79</f>
        <v>0</v>
      </c>
      <c r="K702" s="180">
        <f>(K644/K612)*AK75</f>
        <v>664764.33589583077</v>
      </c>
      <c r="L702" s="180">
        <f>(L647/L612)*AK80</f>
        <v>0</v>
      </c>
      <c r="M702" s="180">
        <f t="shared" si="20"/>
        <v>1550959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-241616.03999999992</v>
      </c>
      <c r="D712" s="180">
        <f>(D615/D612)*AU76</f>
        <v>0</v>
      </c>
      <c r="E712" s="180">
        <f>(E623/E612)*SUM(C712:D712)</f>
        <v>-21899.416116449884</v>
      </c>
      <c r="F712" s="180">
        <f>(F624/F612)*AU64</f>
        <v>57.430711608529975</v>
      </c>
      <c r="G712" s="180">
        <f>(G625/G612)*AU77</f>
        <v>0</v>
      </c>
      <c r="H712" s="180">
        <f>(H628/H612)*AU60</f>
        <v>11738.262438037562</v>
      </c>
      <c r="I712" s="180">
        <f>(I629/I612)*AU78</f>
        <v>0</v>
      </c>
      <c r="J712" s="180">
        <f>(J630/J612)*AU79</f>
        <v>0</v>
      </c>
      <c r="K712" s="180">
        <f>(K644/K612)*AU75</f>
        <v>66917.856431519729</v>
      </c>
      <c r="L712" s="180">
        <f>(L647/L612)*AU80</f>
        <v>57421.647650484265</v>
      </c>
      <c r="M712" s="180">
        <f t="shared" si="20"/>
        <v>114236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5367679.76</v>
      </c>
      <c r="D713" s="180">
        <f>(D615/D612)*AV76</f>
        <v>0</v>
      </c>
      <c r="E713" s="180">
        <f>(E623/E612)*SUM(C713:D713)</f>
        <v>486511.79219759535</v>
      </c>
      <c r="F713" s="180">
        <f>(F624/F612)*AV64</f>
        <v>5777.8892990503391</v>
      </c>
      <c r="G713" s="180">
        <f>(G625/G612)*AV77</f>
        <v>0</v>
      </c>
      <c r="H713" s="180">
        <f>(H628/H612)*AV60</f>
        <v>64653.336133536388</v>
      </c>
      <c r="I713" s="180">
        <f>(I629/I612)*AV78</f>
        <v>0</v>
      </c>
      <c r="J713" s="180">
        <f>(J630/J612)*AV79</f>
        <v>0</v>
      </c>
      <c r="K713" s="180">
        <f>(K644/K612)*AV75</f>
        <v>463146.23368555208</v>
      </c>
      <c r="L713" s="180">
        <f>(L647/L612)*AV80</f>
        <v>115409.95629751937</v>
      </c>
      <c r="M713" s="180">
        <f t="shared" si="20"/>
        <v>1135499</v>
      </c>
      <c r="N713" s="199" t="s">
        <v>741</v>
      </c>
    </row>
    <row r="715" spans="1:15" ht="12.6" customHeight="1" x14ac:dyDescent="0.25">
      <c r="C715" s="180">
        <f>SUM(C614:C647)+SUM(C668:C713)</f>
        <v>938790015.78000021</v>
      </c>
      <c r="D715" s="180">
        <f>SUM(D616:D647)+SUM(D668:D713)</f>
        <v>28055689.960000001</v>
      </c>
      <c r="E715" s="180">
        <f>SUM(E624:E647)+SUM(E668:E713)</f>
        <v>78018016.493308038</v>
      </c>
      <c r="F715" s="180">
        <f>SUM(F625:F648)+SUM(F668:F713)</f>
        <v>4383158.2607145999</v>
      </c>
      <c r="G715" s="180">
        <f>SUM(G626:G647)+SUM(G668:G713)</f>
        <v>12697682.22954398</v>
      </c>
      <c r="H715" s="180">
        <f>SUM(H629:H647)+SUM(H668:H713)</f>
        <v>6970298.4628103981</v>
      </c>
      <c r="I715" s="180">
        <f>SUM(I630:I647)+SUM(I668:I713)</f>
        <v>16997353.903543003</v>
      </c>
      <c r="J715" s="180">
        <f>SUM(J631:J647)+SUM(J668:J713)</f>
        <v>1703341.65438305</v>
      </c>
      <c r="K715" s="180">
        <f>SUM(K668:K713)</f>
        <v>243269598.90361023</v>
      </c>
      <c r="L715" s="180">
        <f>SUM(L668:L713)</f>
        <v>23233100.858584091</v>
      </c>
      <c r="M715" s="180">
        <f>SUM(M668:M713)</f>
        <v>375243479</v>
      </c>
      <c r="N715" s="198" t="s">
        <v>742</v>
      </c>
    </row>
    <row r="716" spans="1:15" ht="12.6" customHeight="1" x14ac:dyDescent="0.25">
      <c r="C716" s="180">
        <f>CE71</f>
        <v>938790015.78000009</v>
      </c>
      <c r="D716" s="180">
        <f>D615</f>
        <v>28055689.960000001</v>
      </c>
      <c r="E716" s="180">
        <f>E623</f>
        <v>78018016.493308038</v>
      </c>
      <c r="F716" s="180">
        <f>F624</f>
        <v>4383158.2607146008</v>
      </c>
      <c r="G716" s="180">
        <f>G625</f>
        <v>12697682.22954398</v>
      </c>
      <c r="H716" s="180">
        <f>H628</f>
        <v>6970298.4628103962</v>
      </c>
      <c r="I716" s="180">
        <f>I629</f>
        <v>16997353.903543003</v>
      </c>
      <c r="J716" s="180">
        <f>J630</f>
        <v>1703341.6543830498</v>
      </c>
      <c r="K716" s="180">
        <f>K644</f>
        <v>243269598.90361023</v>
      </c>
      <c r="L716" s="180">
        <f>L647</f>
        <v>23233100.858584091</v>
      </c>
      <c r="M716" s="180">
        <f>C648</f>
        <v>375243479.29000008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6"/>
  <sheetViews>
    <sheetView showGridLines="0" zoomScaleNormal="10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119448684.80000003</v>
      </c>
      <c r="C47" s="184">
        <v>10867249.539999999</v>
      </c>
      <c r="D47" s="184" t="s">
        <v>1272</v>
      </c>
      <c r="E47" s="184">
        <v>15388963.980000002</v>
      </c>
      <c r="F47" s="184" t="s">
        <v>1272</v>
      </c>
      <c r="G47" s="184">
        <v>1656052.33</v>
      </c>
      <c r="H47" s="184">
        <v>3191029.6300000008</v>
      </c>
      <c r="I47" s="184" t="s">
        <v>1272</v>
      </c>
      <c r="J47" s="184" t="s">
        <v>1272</v>
      </c>
      <c r="K47" s="184" t="s">
        <v>1272</v>
      </c>
      <c r="L47" s="184" t="s">
        <v>1272</v>
      </c>
      <c r="M47" s="184" t="s">
        <v>1272</v>
      </c>
      <c r="N47" s="184" t="s">
        <v>1272</v>
      </c>
      <c r="O47" s="184" t="s">
        <v>1272</v>
      </c>
      <c r="P47" s="184">
        <v>4925633.3399999989</v>
      </c>
      <c r="Q47" s="184">
        <v>2369649.9399999995</v>
      </c>
      <c r="R47" s="184">
        <v>2184183.6999999997</v>
      </c>
      <c r="S47" s="184">
        <v>1396133.71</v>
      </c>
      <c r="T47" s="184" t="s">
        <v>1272</v>
      </c>
      <c r="U47" s="184">
        <v>4151074.1799999988</v>
      </c>
      <c r="V47" s="184">
        <v>1317382.3299999998</v>
      </c>
      <c r="W47" s="184">
        <v>423019.44999999995</v>
      </c>
      <c r="X47" s="184">
        <v>911338.88</v>
      </c>
      <c r="Y47" s="184">
        <v>4195372.46</v>
      </c>
      <c r="Z47" s="184" t="s">
        <v>1272</v>
      </c>
      <c r="AA47" s="184">
        <v>176337.10000000003</v>
      </c>
      <c r="AB47" s="184">
        <v>8229261.1800000053</v>
      </c>
      <c r="AC47" s="184">
        <v>2053425.0299999998</v>
      </c>
      <c r="AD47" s="184">
        <v>0</v>
      </c>
      <c r="AE47" s="184">
        <v>2405148.15</v>
      </c>
      <c r="AF47" s="184">
        <v>1703992.9</v>
      </c>
      <c r="AG47" s="184">
        <v>6001096.7199999979</v>
      </c>
      <c r="AH47" s="184">
        <v>0</v>
      </c>
      <c r="AI47" s="184" t="s">
        <v>1272</v>
      </c>
      <c r="AJ47" s="184">
        <v>15337731.119999977</v>
      </c>
      <c r="AK47" s="184">
        <v>942495.56000000029</v>
      </c>
      <c r="AL47" s="184" t="s">
        <v>1272</v>
      </c>
      <c r="AM47" s="184">
        <v>831756.98</v>
      </c>
      <c r="AN47" s="184" t="s">
        <v>1272</v>
      </c>
      <c r="AO47" s="184" t="s">
        <v>1272</v>
      </c>
      <c r="AP47" s="184">
        <v>1508537.94</v>
      </c>
      <c r="AQ47" s="184">
        <v>0</v>
      </c>
      <c r="AR47" s="184" t="s">
        <v>1272</v>
      </c>
      <c r="AS47" s="184" t="s">
        <v>1272</v>
      </c>
      <c r="AT47" s="184" t="s">
        <v>1272</v>
      </c>
      <c r="AU47" s="184" t="s">
        <v>1272</v>
      </c>
      <c r="AV47" s="184">
        <v>874871.27999999991</v>
      </c>
      <c r="AW47" s="184">
        <v>38409.97</v>
      </c>
      <c r="AX47" s="184" t="s">
        <v>1272</v>
      </c>
      <c r="AY47" s="184">
        <v>2318205.54</v>
      </c>
      <c r="AZ47" s="184" t="s">
        <v>1272</v>
      </c>
      <c r="BA47" s="184">
        <v>159785.84</v>
      </c>
      <c r="BB47" s="184">
        <v>3502903.4799999995</v>
      </c>
      <c r="BC47" s="184" t="s">
        <v>1272</v>
      </c>
      <c r="BD47" s="184">
        <v>0</v>
      </c>
      <c r="BE47" s="184">
        <v>3543888.9800000009</v>
      </c>
      <c r="BF47" s="184">
        <v>2852099.7499999995</v>
      </c>
      <c r="BG47" s="184">
        <v>451731.49000000005</v>
      </c>
      <c r="BH47" s="184">
        <v>0</v>
      </c>
      <c r="BI47" s="184">
        <v>301977.06</v>
      </c>
      <c r="BJ47" s="184">
        <v>0</v>
      </c>
      <c r="BK47" s="184">
        <v>-1.9895196601282805E-12</v>
      </c>
      <c r="BL47" s="184">
        <v>0</v>
      </c>
      <c r="BM47" s="184">
        <v>365800.04000000004</v>
      </c>
      <c r="BN47" s="184">
        <v>1765889.9300000002</v>
      </c>
      <c r="BO47" s="184">
        <v>138418.79999999999</v>
      </c>
      <c r="BP47" s="184" t="s">
        <v>1272</v>
      </c>
      <c r="BQ47" s="184" t="s">
        <v>1272</v>
      </c>
      <c r="BR47" s="184">
        <v>0</v>
      </c>
      <c r="BS47" s="184">
        <v>103959.98000000001</v>
      </c>
      <c r="BT47" s="184">
        <v>138270.85</v>
      </c>
      <c r="BU47" s="184" t="s">
        <v>1272</v>
      </c>
      <c r="BV47" s="184">
        <v>0</v>
      </c>
      <c r="BW47" s="184">
        <v>4348196.6900000004</v>
      </c>
      <c r="BX47" s="184">
        <v>2500916.5100000002</v>
      </c>
      <c r="BY47" s="184">
        <v>1788597.4400000004</v>
      </c>
      <c r="BZ47" s="184" t="s">
        <v>1272</v>
      </c>
      <c r="CA47" s="184">
        <v>857799.61</v>
      </c>
      <c r="CB47" s="184">
        <v>528877.93000000005</v>
      </c>
      <c r="CC47" s="184">
        <v>671747.48</v>
      </c>
      <c r="CD47" s="195"/>
      <c r="CE47" s="195">
        <f>SUM(C47:CC47)</f>
        <v>119419214.80000003</v>
      </c>
    </row>
    <row r="48" spans="1:83" ht="12.6" customHeight="1" x14ac:dyDescent="0.2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119448684.80000003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32381993.529999994</v>
      </c>
      <c r="C51" s="184">
        <v>478079.62</v>
      </c>
      <c r="D51" s="184" t="s">
        <v>1272</v>
      </c>
      <c r="E51" s="184">
        <v>304773.72000000003</v>
      </c>
      <c r="F51" s="184" t="s">
        <v>1272</v>
      </c>
      <c r="G51" s="184">
        <v>43630.93</v>
      </c>
      <c r="H51" s="184">
        <v>65810.52</v>
      </c>
      <c r="I51" s="184" t="s">
        <v>1272</v>
      </c>
      <c r="J51" s="184" t="s">
        <v>1272</v>
      </c>
      <c r="K51" s="184" t="s">
        <v>1272</v>
      </c>
      <c r="L51" s="184" t="s">
        <v>1272</v>
      </c>
      <c r="M51" s="184" t="s">
        <v>1272</v>
      </c>
      <c r="N51" s="184" t="s">
        <v>1272</v>
      </c>
      <c r="O51" s="184" t="s">
        <v>1272</v>
      </c>
      <c r="P51" s="184">
        <v>3429122.62</v>
      </c>
      <c r="Q51" s="184">
        <v>59907.74</v>
      </c>
      <c r="R51" s="184">
        <v>428189.19</v>
      </c>
      <c r="S51" s="184">
        <v>529171.16</v>
      </c>
      <c r="T51" s="184" t="s">
        <v>1272</v>
      </c>
      <c r="U51" s="184">
        <v>555093.57999999996</v>
      </c>
      <c r="V51" s="184">
        <v>562629.98</v>
      </c>
      <c r="W51" s="184">
        <v>72640.2</v>
      </c>
      <c r="X51" s="184">
        <v>107301.39</v>
      </c>
      <c r="Y51" s="184">
        <v>1997018.0200000003</v>
      </c>
      <c r="Z51" s="184" t="s">
        <v>1272</v>
      </c>
      <c r="AA51" s="184">
        <v>29049.65</v>
      </c>
      <c r="AB51" s="184">
        <v>36686.79</v>
      </c>
      <c r="AC51" s="184">
        <v>372333.06000000006</v>
      </c>
      <c r="AD51" s="184">
        <v>0</v>
      </c>
      <c r="AE51" s="184">
        <v>18930</v>
      </c>
      <c r="AF51" s="184">
        <v>662.37</v>
      </c>
      <c r="AG51" s="184">
        <v>151610.76</v>
      </c>
      <c r="AH51" s="184">
        <v>0</v>
      </c>
      <c r="AI51" s="184" t="s">
        <v>1272</v>
      </c>
      <c r="AJ51" s="184">
        <v>952070.03000000014</v>
      </c>
      <c r="AK51" s="184">
        <v>16382.02</v>
      </c>
      <c r="AL51" s="184" t="s">
        <v>1272</v>
      </c>
      <c r="AM51" s="184">
        <v>4764.3900000000003</v>
      </c>
      <c r="AN51" s="184" t="s">
        <v>1272</v>
      </c>
      <c r="AO51" s="184" t="s">
        <v>1272</v>
      </c>
      <c r="AP51" s="184">
        <v>5248.48</v>
      </c>
      <c r="AQ51" s="184">
        <v>0</v>
      </c>
      <c r="AR51" s="184" t="s">
        <v>1272</v>
      </c>
      <c r="AS51" s="184" t="s">
        <v>1272</v>
      </c>
      <c r="AT51" s="184" t="s">
        <v>1272</v>
      </c>
      <c r="AU51" s="184" t="s">
        <v>1272</v>
      </c>
      <c r="AV51" s="184">
        <v>1543.95</v>
      </c>
      <c r="AW51" s="184">
        <v>0</v>
      </c>
      <c r="AX51" s="184" t="s">
        <v>1272</v>
      </c>
      <c r="AY51" s="184">
        <v>107441.5</v>
      </c>
      <c r="AZ51" s="184" t="s">
        <v>1272</v>
      </c>
      <c r="BA51" s="184">
        <v>3219.03</v>
      </c>
      <c r="BB51" s="184">
        <v>564.58000000000004</v>
      </c>
      <c r="BC51" s="184" t="s">
        <v>1272</v>
      </c>
      <c r="BD51" s="184">
        <v>6878.45</v>
      </c>
      <c r="BE51" s="184">
        <v>1176032.22</v>
      </c>
      <c r="BF51" s="184">
        <v>136952.01</v>
      </c>
      <c r="BG51" s="184">
        <v>397523.84</v>
      </c>
      <c r="BH51" s="184">
        <v>1525791.3699999999</v>
      </c>
      <c r="BI51" s="184">
        <v>434.83</v>
      </c>
      <c r="BJ51" s="184">
        <v>8319.15</v>
      </c>
      <c r="BK51" s="184">
        <v>319.85000000000002</v>
      </c>
      <c r="BL51" s="184">
        <v>0</v>
      </c>
      <c r="BM51" s="184">
        <v>102397.12</v>
      </c>
      <c r="BN51" s="184">
        <v>101656.13999999998</v>
      </c>
      <c r="BO51" s="184">
        <v>1623.6</v>
      </c>
      <c r="BP51" s="184" t="s">
        <v>1272</v>
      </c>
      <c r="BQ51" s="184" t="s">
        <v>1272</v>
      </c>
      <c r="BR51" s="184">
        <v>0</v>
      </c>
      <c r="BS51" s="184">
        <v>1393.05</v>
      </c>
      <c r="BT51" s="184">
        <v>0</v>
      </c>
      <c r="BU51" s="184" t="s">
        <v>1272</v>
      </c>
      <c r="BV51" s="184">
        <v>26278.35</v>
      </c>
      <c r="BW51" s="184">
        <v>2702.75</v>
      </c>
      <c r="BX51" s="184">
        <v>1461.41</v>
      </c>
      <c r="BY51" s="184">
        <v>7974.68</v>
      </c>
      <c r="BZ51" s="184" t="s">
        <v>1272</v>
      </c>
      <c r="CA51" s="184">
        <v>9619.64</v>
      </c>
      <c r="CB51" s="184">
        <v>0</v>
      </c>
      <c r="CC51" s="184">
        <v>18540758.789999999</v>
      </c>
      <c r="CD51" s="195"/>
      <c r="CE51" s="195">
        <f>SUM(C51:CD51)</f>
        <v>32381992.529999994</v>
      </c>
    </row>
    <row r="52" spans="1:84" ht="12.6" customHeight="1" x14ac:dyDescent="0.25">
      <c r="A52" s="171" t="s">
        <v>208</v>
      </c>
      <c r="B52" s="184"/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0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0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0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0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0</v>
      </c>
      <c r="AF52" s="195">
        <f>ROUND((B52/(CE77+CF77)*AF77),0)</f>
        <v>0</v>
      </c>
      <c r="AG52" s="195">
        <f>ROUND((B52/(CE77+CF77)*AG77),0)</f>
        <v>0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0</v>
      </c>
      <c r="AZ52" s="195">
        <f>ROUND((B52/(CE77+CF77)*AZ77),0)</f>
        <v>0</v>
      </c>
      <c r="BA52" s="195">
        <f>ROUND((B52/(CE77+CF77)*BA77),0)</f>
        <v>0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0</v>
      </c>
      <c r="BF52" s="195">
        <f>ROUND((B52/(CE77+CF77)*BF77),0)</f>
        <v>0</v>
      </c>
      <c r="BG52" s="195">
        <f>ROUND((B52/(CE77+CF77)*BG77),0)</f>
        <v>0</v>
      </c>
      <c r="BH52" s="195">
        <f>ROUND((B52/(CE77+CF77)*BH77),0)</f>
        <v>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0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0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0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32381993.529999994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27970</v>
      </c>
      <c r="D59" s="184"/>
      <c r="E59" s="184">
        <v>85246</v>
      </c>
      <c r="F59" s="184"/>
      <c r="G59" s="184">
        <v>9228</v>
      </c>
      <c r="H59" s="184">
        <v>24361</v>
      </c>
      <c r="I59" s="184"/>
      <c r="J59" s="184"/>
      <c r="K59" s="184"/>
      <c r="L59" s="184"/>
      <c r="M59" s="184"/>
      <c r="N59" s="184"/>
      <c r="O59" s="184"/>
      <c r="P59" s="185">
        <v>2917236</v>
      </c>
      <c r="Q59" s="185">
        <v>703616</v>
      </c>
      <c r="R59" s="185">
        <v>2800126</v>
      </c>
      <c r="S59" s="251"/>
      <c r="T59" s="251"/>
      <c r="U59" s="185">
        <v>1480359</v>
      </c>
      <c r="V59" s="185">
        <v>49037</v>
      </c>
      <c r="W59" s="185">
        <v>75386</v>
      </c>
      <c r="X59" s="185">
        <v>197872</v>
      </c>
      <c r="Y59" s="185">
        <v>128583</v>
      </c>
      <c r="Z59" s="185"/>
      <c r="AA59" s="185">
        <v>6424</v>
      </c>
      <c r="AB59" s="251"/>
      <c r="AC59" s="185">
        <v>6891</v>
      </c>
      <c r="AD59" s="185">
        <v>9114</v>
      </c>
      <c r="AE59" s="185">
        <v>103474</v>
      </c>
      <c r="AF59" s="185">
        <v>13001</v>
      </c>
      <c r="AG59" s="185">
        <v>58847</v>
      </c>
      <c r="AH59" s="185">
        <v>0</v>
      </c>
      <c r="AI59" s="185"/>
      <c r="AJ59" s="185">
        <v>234195</v>
      </c>
      <c r="AK59" s="185">
        <v>63110</v>
      </c>
      <c r="AL59" s="185"/>
      <c r="AM59" s="185">
        <v>22378</v>
      </c>
      <c r="AN59" s="185"/>
      <c r="AO59" s="185"/>
      <c r="AP59" s="185">
        <v>17681</v>
      </c>
      <c r="AQ59" s="185">
        <v>1444</v>
      </c>
      <c r="AR59" s="185"/>
      <c r="AS59" s="185"/>
      <c r="AT59" s="185"/>
      <c r="AU59" s="185"/>
      <c r="AV59" s="251"/>
      <c r="AW59" s="251"/>
      <c r="AX59" s="251"/>
      <c r="AY59" s="185">
        <v>584881</v>
      </c>
      <c r="AZ59" s="185"/>
      <c r="BA59" s="251"/>
      <c r="BB59" s="251"/>
      <c r="BC59" s="251"/>
      <c r="BD59" s="251"/>
      <c r="BE59" s="185">
        <v>1599895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355.5</v>
      </c>
      <c r="D60" s="187"/>
      <c r="E60" s="187">
        <v>647.75999999999988</v>
      </c>
      <c r="F60" s="223"/>
      <c r="G60" s="187">
        <v>59.09</v>
      </c>
      <c r="H60" s="187">
        <v>125.77000000000001</v>
      </c>
      <c r="I60" s="187"/>
      <c r="J60" s="223"/>
      <c r="K60" s="187"/>
      <c r="L60" s="187"/>
      <c r="M60" s="187"/>
      <c r="N60" s="187"/>
      <c r="O60" s="187"/>
      <c r="P60" s="221">
        <v>183.39000000000001</v>
      </c>
      <c r="Q60" s="221">
        <v>71.759999999999991</v>
      </c>
      <c r="R60" s="221">
        <v>52.94</v>
      </c>
      <c r="S60" s="221">
        <v>88.9</v>
      </c>
      <c r="T60" s="221"/>
      <c r="U60" s="221">
        <v>169.93</v>
      </c>
      <c r="V60" s="221">
        <v>50.519999999999996</v>
      </c>
      <c r="W60" s="221">
        <v>11.35</v>
      </c>
      <c r="X60" s="221">
        <v>27.28</v>
      </c>
      <c r="Y60" s="221">
        <v>151.31</v>
      </c>
      <c r="Z60" s="221"/>
      <c r="AA60" s="221">
        <v>4.2699999999999996</v>
      </c>
      <c r="AB60" s="221">
        <v>236.83999999999997</v>
      </c>
      <c r="AC60" s="221">
        <v>75.7</v>
      </c>
      <c r="AD60" s="221">
        <v>0</v>
      </c>
      <c r="AE60" s="221">
        <v>78.91</v>
      </c>
      <c r="AF60" s="221">
        <v>63.489999999999995</v>
      </c>
      <c r="AG60" s="221">
        <v>176.49999999999997</v>
      </c>
      <c r="AH60" s="221">
        <v>0</v>
      </c>
      <c r="AI60" s="221"/>
      <c r="AJ60" s="221">
        <v>556.7800000000002</v>
      </c>
      <c r="AK60" s="221">
        <v>30.89</v>
      </c>
      <c r="AL60" s="221"/>
      <c r="AM60" s="221">
        <v>29.560000000000002</v>
      </c>
      <c r="AN60" s="221"/>
      <c r="AO60" s="221"/>
      <c r="AP60" s="221">
        <v>49.32</v>
      </c>
      <c r="AQ60" s="221">
        <v>0</v>
      </c>
      <c r="AR60" s="221"/>
      <c r="AS60" s="221"/>
      <c r="AT60" s="221"/>
      <c r="AU60" s="221"/>
      <c r="AV60" s="221">
        <v>36.589999999999996</v>
      </c>
      <c r="AW60" s="221">
        <v>2.02</v>
      </c>
      <c r="AX60" s="221"/>
      <c r="AY60" s="221">
        <v>143.35999999999999</v>
      </c>
      <c r="AZ60" s="221"/>
      <c r="BA60" s="221">
        <v>12.19</v>
      </c>
      <c r="BB60" s="221">
        <v>137.54000000000002</v>
      </c>
      <c r="BC60" s="221"/>
      <c r="BD60" s="221">
        <v>0</v>
      </c>
      <c r="BE60" s="221">
        <v>162.87</v>
      </c>
      <c r="BF60" s="221">
        <v>206.36</v>
      </c>
      <c r="BG60" s="221">
        <v>21.46</v>
      </c>
      <c r="BH60" s="221">
        <v>0</v>
      </c>
      <c r="BI60" s="221">
        <v>13.63</v>
      </c>
      <c r="BJ60" s="221">
        <v>0.02</v>
      </c>
      <c r="BK60" s="221">
        <v>1.89</v>
      </c>
      <c r="BL60" s="221">
        <v>0</v>
      </c>
      <c r="BM60" s="221">
        <v>10.9</v>
      </c>
      <c r="BN60" s="221">
        <v>38.82</v>
      </c>
      <c r="BO60" s="221">
        <v>4.5599999999999996</v>
      </c>
      <c r="BP60" s="221"/>
      <c r="BQ60" s="221"/>
      <c r="BR60" s="221">
        <v>0</v>
      </c>
      <c r="BS60" s="221">
        <v>5.91</v>
      </c>
      <c r="BT60" s="221">
        <v>6.6</v>
      </c>
      <c r="BU60" s="221"/>
      <c r="BV60" s="221">
        <v>0</v>
      </c>
      <c r="BW60" s="221">
        <v>94.12</v>
      </c>
      <c r="BX60" s="221">
        <v>70.430000000000007</v>
      </c>
      <c r="BY60" s="221">
        <v>66.169999999999987</v>
      </c>
      <c r="BZ60" s="221"/>
      <c r="CA60" s="221">
        <v>25.55</v>
      </c>
      <c r="CB60" s="221">
        <v>16.88</v>
      </c>
      <c r="CC60" s="221">
        <v>62.370000000000005</v>
      </c>
      <c r="CD60" s="252" t="s">
        <v>221</v>
      </c>
      <c r="CE60" s="254">
        <f t="shared" ref="CE60:CE71" si="0">SUM(C60:CD60)</f>
        <v>4438.0000000000009</v>
      </c>
    </row>
    <row r="61" spans="1:84" ht="12.6" customHeight="1" x14ac:dyDescent="0.25">
      <c r="A61" s="171" t="s">
        <v>235</v>
      </c>
      <c r="B61" s="175"/>
      <c r="C61" s="184">
        <v>33187793.330000006</v>
      </c>
      <c r="D61" s="184" t="s">
        <v>1272</v>
      </c>
      <c r="E61" s="184">
        <v>52249682.979999967</v>
      </c>
      <c r="F61" s="185" t="s">
        <v>1272</v>
      </c>
      <c r="G61" s="184">
        <v>5072454.92</v>
      </c>
      <c r="H61" s="184">
        <v>9686682.3799999971</v>
      </c>
      <c r="I61" s="185" t="s">
        <v>1272</v>
      </c>
      <c r="J61" s="185" t="s">
        <v>1272</v>
      </c>
      <c r="K61" s="185" t="s">
        <v>1272</v>
      </c>
      <c r="L61" s="185" t="s">
        <v>1272</v>
      </c>
      <c r="M61" s="184" t="s">
        <v>1272</v>
      </c>
      <c r="N61" s="184" t="s">
        <v>1272</v>
      </c>
      <c r="O61" s="184" t="s">
        <v>1272</v>
      </c>
      <c r="P61" s="185">
        <v>14619226.329999996</v>
      </c>
      <c r="Q61" s="185">
        <v>6892164.29</v>
      </c>
      <c r="R61" s="185">
        <v>6880471.5199999996</v>
      </c>
      <c r="S61" s="185">
        <v>4262321.58</v>
      </c>
      <c r="T61" s="185" t="s">
        <v>1272</v>
      </c>
      <c r="U61" s="185">
        <v>11993804.970000001</v>
      </c>
      <c r="V61" s="185">
        <v>4113294.2199999993</v>
      </c>
      <c r="W61" s="185">
        <v>1210567.2</v>
      </c>
      <c r="X61" s="185">
        <v>2569406.3100000005</v>
      </c>
      <c r="Y61" s="185">
        <v>11886511.460000003</v>
      </c>
      <c r="Z61" s="185" t="s">
        <v>1272</v>
      </c>
      <c r="AA61" s="185">
        <v>493354.23999999999</v>
      </c>
      <c r="AB61" s="185">
        <v>22841067.570000004</v>
      </c>
      <c r="AC61" s="185">
        <v>6086634.0399999991</v>
      </c>
      <c r="AD61" s="185">
        <v>0</v>
      </c>
      <c r="AE61" s="185">
        <v>6877793.330000001</v>
      </c>
      <c r="AF61" s="185">
        <v>4903450.79</v>
      </c>
      <c r="AG61" s="185">
        <v>19386230.449999999</v>
      </c>
      <c r="AH61" s="185">
        <v>0</v>
      </c>
      <c r="AI61" s="185" t="s">
        <v>1272</v>
      </c>
      <c r="AJ61" s="185">
        <v>44688497.319999978</v>
      </c>
      <c r="AK61" s="185">
        <v>2610524.0400000005</v>
      </c>
      <c r="AL61" s="185" t="s">
        <v>1272</v>
      </c>
      <c r="AM61" s="185">
        <v>2287824.0300000007</v>
      </c>
      <c r="AN61" s="185" t="s">
        <v>1272</v>
      </c>
      <c r="AO61" s="185" t="s">
        <v>1272</v>
      </c>
      <c r="AP61" s="185">
        <v>4426598.540000001</v>
      </c>
      <c r="AQ61" s="185">
        <v>0</v>
      </c>
      <c r="AR61" s="185" t="s">
        <v>1272</v>
      </c>
      <c r="AS61" s="185" t="s">
        <v>1272</v>
      </c>
      <c r="AT61" s="185" t="s">
        <v>1272</v>
      </c>
      <c r="AU61" s="185" t="s">
        <v>1272</v>
      </c>
      <c r="AV61" s="185">
        <v>2693044.7899999996</v>
      </c>
      <c r="AW61" s="185">
        <v>128033.23</v>
      </c>
      <c r="AX61" s="185" t="s">
        <v>1272</v>
      </c>
      <c r="AY61" s="185">
        <v>6765196.5199999996</v>
      </c>
      <c r="AZ61" s="185"/>
      <c r="BA61" s="185">
        <v>494410.68999999994</v>
      </c>
      <c r="BB61" s="185">
        <v>9844014.2200000007</v>
      </c>
      <c r="BC61" s="185" t="s">
        <v>1272</v>
      </c>
      <c r="BD61" s="185">
        <v>0</v>
      </c>
      <c r="BE61" s="185">
        <v>10072105.59</v>
      </c>
      <c r="BF61" s="185">
        <v>8404677.7400000002</v>
      </c>
      <c r="BG61" s="185">
        <v>1298772.01</v>
      </c>
      <c r="BH61" s="185">
        <v>0</v>
      </c>
      <c r="BI61" s="185">
        <v>892836.41999999993</v>
      </c>
      <c r="BJ61" s="185">
        <v>0</v>
      </c>
      <c r="BK61" s="185">
        <v>147555.43</v>
      </c>
      <c r="BL61" s="185">
        <v>0</v>
      </c>
      <c r="BM61" s="185">
        <v>1130736.68</v>
      </c>
      <c r="BN61" s="185">
        <v>5272634.4999999991</v>
      </c>
      <c r="BO61" s="185">
        <v>437287.51999999996</v>
      </c>
      <c r="BP61" s="185" t="s">
        <v>1272</v>
      </c>
      <c r="BQ61" s="185" t="s">
        <v>1272</v>
      </c>
      <c r="BR61" s="185">
        <v>0</v>
      </c>
      <c r="BS61" s="185">
        <v>290661.67000000004</v>
      </c>
      <c r="BT61" s="185">
        <v>455909.86</v>
      </c>
      <c r="BU61" s="185" t="s">
        <v>1272</v>
      </c>
      <c r="BV61" s="185">
        <v>0</v>
      </c>
      <c r="BW61" s="185">
        <v>15137918.319999998</v>
      </c>
      <c r="BX61" s="185">
        <v>7293385.5299999984</v>
      </c>
      <c r="BY61" s="185">
        <v>5104250.7799999993</v>
      </c>
      <c r="BZ61" s="185" t="s">
        <v>1272</v>
      </c>
      <c r="CA61" s="185">
        <v>2636054.84</v>
      </c>
      <c r="CB61" s="185">
        <v>1523573.6700000002</v>
      </c>
      <c r="CC61" s="185">
        <v>8244944.8300000001</v>
      </c>
      <c r="CD61" s="252" t="s">
        <v>221</v>
      </c>
      <c r="CE61" s="195">
        <f t="shared" si="0"/>
        <v>367494360.67999995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10867250</v>
      </c>
      <c r="D62" s="195">
        <f t="shared" si="1"/>
        <v>0</v>
      </c>
      <c r="E62" s="195">
        <f t="shared" si="1"/>
        <v>15388964</v>
      </c>
      <c r="F62" s="195">
        <f t="shared" si="1"/>
        <v>0</v>
      </c>
      <c r="G62" s="195">
        <f t="shared" si="1"/>
        <v>1656052</v>
      </c>
      <c r="H62" s="195">
        <f t="shared" si="1"/>
        <v>3191030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4925633</v>
      </c>
      <c r="Q62" s="195">
        <f t="shared" si="1"/>
        <v>2369650</v>
      </c>
      <c r="R62" s="195">
        <f t="shared" si="1"/>
        <v>2184184</v>
      </c>
      <c r="S62" s="195">
        <f t="shared" si="1"/>
        <v>1396134</v>
      </c>
      <c r="T62" s="195">
        <f t="shared" si="1"/>
        <v>0</v>
      </c>
      <c r="U62" s="195">
        <f t="shared" si="1"/>
        <v>4151074</v>
      </c>
      <c r="V62" s="195">
        <f t="shared" si="1"/>
        <v>1317382</v>
      </c>
      <c r="W62" s="195">
        <f t="shared" si="1"/>
        <v>423019</v>
      </c>
      <c r="X62" s="195">
        <f t="shared" si="1"/>
        <v>911339</v>
      </c>
      <c r="Y62" s="195">
        <f t="shared" si="1"/>
        <v>4195372</v>
      </c>
      <c r="Z62" s="195">
        <f t="shared" si="1"/>
        <v>0</v>
      </c>
      <c r="AA62" s="195">
        <f t="shared" si="1"/>
        <v>176337</v>
      </c>
      <c r="AB62" s="195">
        <f t="shared" si="1"/>
        <v>8229261</v>
      </c>
      <c r="AC62" s="195">
        <f t="shared" si="1"/>
        <v>2053425</v>
      </c>
      <c r="AD62" s="195">
        <f t="shared" si="1"/>
        <v>0</v>
      </c>
      <c r="AE62" s="195">
        <f t="shared" si="1"/>
        <v>2405148</v>
      </c>
      <c r="AF62" s="195">
        <f t="shared" si="1"/>
        <v>1703993</v>
      </c>
      <c r="AG62" s="195">
        <f t="shared" si="1"/>
        <v>6001097</v>
      </c>
      <c r="AH62" s="195">
        <f t="shared" si="1"/>
        <v>0</v>
      </c>
      <c r="AI62" s="195">
        <f t="shared" si="1"/>
        <v>0</v>
      </c>
      <c r="AJ62" s="195">
        <f t="shared" si="1"/>
        <v>15337731</v>
      </c>
      <c r="AK62" s="195">
        <f t="shared" si="1"/>
        <v>942496</v>
      </c>
      <c r="AL62" s="195">
        <f t="shared" si="1"/>
        <v>0</v>
      </c>
      <c r="AM62" s="195">
        <f t="shared" si="1"/>
        <v>831757</v>
      </c>
      <c r="AN62" s="195">
        <f t="shared" si="1"/>
        <v>0</v>
      </c>
      <c r="AO62" s="195">
        <f t="shared" si="1"/>
        <v>0</v>
      </c>
      <c r="AP62" s="195">
        <f t="shared" si="1"/>
        <v>1508538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874871</v>
      </c>
      <c r="AW62" s="195">
        <f t="shared" si="1"/>
        <v>38410</v>
      </c>
      <c r="AX62" s="195">
        <f t="shared" si="1"/>
        <v>0</v>
      </c>
      <c r="AY62" s="195">
        <f>ROUND(AY47+AY48,0)</f>
        <v>2318206</v>
      </c>
      <c r="AZ62" s="195">
        <f>ROUND(AZ47+AZ48,0)</f>
        <v>0</v>
      </c>
      <c r="BA62" s="195">
        <f>ROUND(BA47+BA48,0)</f>
        <v>159786</v>
      </c>
      <c r="BB62" s="195">
        <f t="shared" si="1"/>
        <v>3502903</v>
      </c>
      <c r="BC62" s="195">
        <f t="shared" si="1"/>
        <v>0</v>
      </c>
      <c r="BD62" s="195">
        <f t="shared" si="1"/>
        <v>0</v>
      </c>
      <c r="BE62" s="195">
        <f t="shared" si="1"/>
        <v>3543889</v>
      </c>
      <c r="BF62" s="195">
        <f t="shared" si="1"/>
        <v>2852100</v>
      </c>
      <c r="BG62" s="195">
        <f t="shared" si="1"/>
        <v>451731</v>
      </c>
      <c r="BH62" s="195">
        <f t="shared" si="1"/>
        <v>0</v>
      </c>
      <c r="BI62" s="195">
        <f t="shared" si="1"/>
        <v>301977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365800</v>
      </c>
      <c r="BN62" s="195">
        <f t="shared" si="1"/>
        <v>1765890</v>
      </c>
      <c r="BO62" s="195">
        <f t="shared" ref="BO62:CC62" si="2">ROUND(BO47+BO48,0)</f>
        <v>138419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103960</v>
      </c>
      <c r="BT62" s="195">
        <f t="shared" si="2"/>
        <v>138271</v>
      </c>
      <c r="BU62" s="195">
        <f t="shared" si="2"/>
        <v>0</v>
      </c>
      <c r="BV62" s="195">
        <f t="shared" si="2"/>
        <v>0</v>
      </c>
      <c r="BW62" s="195">
        <f t="shared" si="2"/>
        <v>4348197</v>
      </c>
      <c r="BX62" s="195">
        <f t="shared" si="2"/>
        <v>2500917</v>
      </c>
      <c r="BY62" s="195">
        <f t="shared" si="2"/>
        <v>1788597</v>
      </c>
      <c r="BZ62" s="195">
        <f t="shared" si="2"/>
        <v>0</v>
      </c>
      <c r="CA62" s="195">
        <f t="shared" si="2"/>
        <v>857800</v>
      </c>
      <c r="CB62" s="195">
        <f t="shared" si="2"/>
        <v>528878</v>
      </c>
      <c r="CC62" s="195">
        <f t="shared" si="2"/>
        <v>671747</v>
      </c>
      <c r="CD62" s="252" t="s">
        <v>221</v>
      </c>
      <c r="CE62" s="195">
        <f t="shared" si="0"/>
        <v>119419215</v>
      </c>
      <c r="CF62" s="255"/>
    </row>
    <row r="63" spans="1:84" ht="12.6" customHeight="1" x14ac:dyDescent="0.25">
      <c r="A63" s="171" t="s">
        <v>236</v>
      </c>
      <c r="B63" s="175"/>
      <c r="C63" s="184">
        <v>0</v>
      </c>
      <c r="D63" s="184" t="s">
        <v>1272</v>
      </c>
      <c r="E63" s="184">
        <v>0</v>
      </c>
      <c r="F63" s="185" t="s">
        <v>1272</v>
      </c>
      <c r="G63" s="184">
        <v>0</v>
      </c>
      <c r="H63" s="184">
        <v>0</v>
      </c>
      <c r="I63" s="185" t="s">
        <v>1272</v>
      </c>
      <c r="J63" s="185" t="s">
        <v>1272</v>
      </c>
      <c r="K63" s="185" t="s">
        <v>1272</v>
      </c>
      <c r="L63" s="185" t="s">
        <v>1272</v>
      </c>
      <c r="M63" s="184" t="s">
        <v>1272</v>
      </c>
      <c r="N63" s="184" t="s">
        <v>1272</v>
      </c>
      <c r="O63" s="184" t="s">
        <v>1272</v>
      </c>
      <c r="P63" s="185">
        <v>0</v>
      </c>
      <c r="Q63" s="185">
        <v>0</v>
      </c>
      <c r="R63" s="185">
        <v>0</v>
      </c>
      <c r="S63" s="185">
        <v>0</v>
      </c>
      <c r="T63" s="185" t="s">
        <v>1272</v>
      </c>
      <c r="U63" s="185">
        <v>0</v>
      </c>
      <c r="V63" s="185">
        <v>150878</v>
      </c>
      <c r="W63" s="185">
        <v>0</v>
      </c>
      <c r="X63" s="185">
        <v>0</v>
      </c>
      <c r="Y63" s="185">
        <v>0</v>
      </c>
      <c r="Z63" s="185" t="s">
        <v>1272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 t="s">
        <v>1272</v>
      </c>
      <c r="AJ63" s="185">
        <v>4523.4399999999996</v>
      </c>
      <c r="AK63" s="185">
        <v>0</v>
      </c>
      <c r="AL63" s="185" t="s">
        <v>1272</v>
      </c>
      <c r="AM63" s="185">
        <v>0</v>
      </c>
      <c r="AN63" s="185" t="s">
        <v>1272</v>
      </c>
      <c r="AO63" s="185" t="s">
        <v>1272</v>
      </c>
      <c r="AP63" s="185">
        <v>0</v>
      </c>
      <c r="AQ63" s="185">
        <v>0</v>
      </c>
      <c r="AR63" s="185" t="s">
        <v>1272</v>
      </c>
      <c r="AS63" s="185" t="s">
        <v>1272</v>
      </c>
      <c r="AT63" s="185" t="s">
        <v>1272</v>
      </c>
      <c r="AU63" s="185" t="s">
        <v>1272</v>
      </c>
      <c r="AV63" s="185">
        <v>0</v>
      </c>
      <c r="AW63" s="185">
        <v>0</v>
      </c>
      <c r="AX63" s="185" t="s">
        <v>1272</v>
      </c>
      <c r="AY63" s="185">
        <v>0</v>
      </c>
      <c r="AZ63" s="185" t="s">
        <v>1272</v>
      </c>
      <c r="BA63" s="185">
        <v>0</v>
      </c>
      <c r="BB63" s="185">
        <v>66181.679999999993</v>
      </c>
      <c r="BC63" s="185" t="s">
        <v>1272</v>
      </c>
      <c r="BD63" s="185">
        <v>0</v>
      </c>
      <c r="BE63" s="185">
        <v>5250.37</v>
      </c>
      <c r="BF63" s="185">
        <v>0</v>
      </c>
      <c r="BG63" s="185">
        <v>0</v>
      </c>
      <c r="BH63" s="185">
        <v>0</v>
      </c>
      <c r="BI63" s="185">
        <v>0</v>
      </c>
      <c r="BJ63" s="185">
        <v>347763.3</v>
      </c>
      <c r="BK63" s="185">
        <v>0</v>
      </c>
      <c r="BL63" s="185">
        <v>0</v>
      </c>
      <c r="BM63" s="185">
        <v>29480</v>
      </c>
      <c r="BN63" s="185">
        <v>844025.97</v>
      </c>
      <c r="BO63" s="185">
        <v>0</v>
      </c>
      <c r="BP63" s="185" t="s">
        <v>1272</v>
      </c>
      <c r="BQ63" s="185" t="s">
        <v>1272</v>
      </c>
      <c r="BR63" s="185">
        <v>0</v>
      </c>
      <c r="BS63" s="185">
        <v>1523.76</v>
      </c>
      <c r="BT63" s="185">
        <v>0</v>
      </c>
      <c r="BU63" s="185" t="s">
        <v>1272</v>
      </c>
      <c r="BV63" s="185">
        <v>0</v>
      </c>
      <c r="BW63" s="185">
        <v>25471696.590000004</v>
      </c>
      <c r="BX63" s="185">
        <v>0</v>
      </c>
      <c r="BY63" s="185">
        <v>0</v>
      </c>
      <c r="BZ63" s="185" t="s">
        <v>1272</v>
      </c>
      <c r="CA63" s="185">
        <v>0</v>
      </c>
      <c r="CB63" s="185">
        <v>0</v>
      </c>
      <c r="CC63" s="185">
        <v>0</v>
      </c>
      <c r="CD63" s="252" t="s">
        <v>221</v>
      </c>
      <c r="CE63" s="195">
        <f t="shared" si="0"/>
        <v>26921323.110000003</v>
      </c>
      <c r="CF63" s="255"/>
    </row>
    <row r="64" spans="1:84" ht="12.6" customHeight="1" x14ac:dyDescent="0.25">
      <c r="A64" s="171" t="s">
        <v>237</v>
      </c>
      <c r="B64" s="175"/>
      <c r="C64" s="184">
        <v>5353649.09</v>
      </c>
      <c r="D64" s="184" t="s">
        <v>1272</v>
      </c>
      <c r="E64" s="185">
        <v>4435781.1699999981</v>
      </c>
      <c r="F64" s="185" t="s">
        <v>1272</v>
      </c>
      <c r="G64" s="184">
        <v>344130.30999999994</v>
      </c>
      <c r="H64" s="184">
        <v>166044.27000000005</v>
      </c>
      <c r="I64" s="185" t="s">
        <v>1272</v>
      </c>
      <c r="J64" s="185" t="s">
        <v>1272</v>
      </c>
      <c r="K64" s="185" t="s">
        <v>1272</v>
      </c>
      <c r="L64" s="185" t="s">
        <v>1272</v>
      </c>
      <c r="M64" s="184" t="s">
        <v>1272</v>
      </c>
      <c r="N64" s="184" t="s">
        <v>1272</v>
      </c>
      <c r="O64" s="184" t="s">
        <v>1272</v>
      </c>
      <c r="P64" s="185">
        <v>45083903.730000004</v>
      </c>
      <c r="Q64" s="185">
        <v>904340.37</v>
      </c>
      <c r="R64" s="185">
        <v>2224048.5099999998</v>
      </c>
      <c r="S64" s="185">
        <v>4514952.0199999996</v>
      </c>
      <c r="T64" s="185" t="s">
        <v>1272</v>
      </c>
      <c r="U64" s="185">
        <v>6004490.4400000023</v>
      </c>
      <c r="V64" s="185">
        <v>309506.99000000011</v>
      </c>
      <c r="W64" s="185">
        <v>116064.86</v>
      </c>
      <c r="X64" s="185">
        <v>472311.75</v>
      </c>
      <c r="Y64" s="185">
        <v>7924960.9700000016</v>
      </c>
      <c r="Z64" s="185" t="s">
        <v>1272</v>
      </c>
      <c r="AA64" s="185">
        <v>242417.54999999996</v>
      </c>
      <c r="AB64" s="185">
        <v>82769136.700000003</v>
      </c>
      <c r="AC64" s="185">
        <v>751694.94000000006</v>
      </c>
      <c r="AD64" s="185">
        <v>6647.3600000000006</v>
      </c>
      <c r="AE64" s="185">
        <v>109534.60999999999</v>
      </c>
      <c r="AF64" s="185">
        <v>87791.79</v>
      </c>
      <c r="AG64" s="185">
        <v>3372659.8899999992</v>
      </c>
      <c r="AH64" s="185">
        <v>3629.18</v>
      </c>
      <c r="AI64" s="185" t="s">
        <v>1272</v>
      </c>
      <c r="AJ64" s="185">
        <v>6262069.8600000003</v>
      </c>
      <c r="AK64" s="185">
        <v>34059.599999999999</v>
      </c>
      <c r="AL64" s="185" t="s">
        <v>1272</v>
      </c>
      <c r="AM64" s="185">
        <v>103434.26000000001</v>
      </c>
      <c r="AN64" s="185" t="s">
        <v>1272</v>
      </c>
      <c r="AO64" s="185" t="s">
        <v>1272</v>
      </c>
      <c r="AP64" s="185">
        <v>242502.56000000003</v>
      </c>
      <c r="AQ64" s="185">
        <v>0</v>
      </c>
      <c r="AR64" s="185" t="s">
        <v>1272</v>
      </c>
      <c r="AS64" s="185" t="s">
        <v>1272</v>
      </c>
      <c r="AT64" s="185" t="s">
        <v>1272</v>
      </c>
      <c r="AU64" s="185" t="s">
        <v>1272</v>
      </c>
      <c r="AV64" s="185">
        <v>227201.01</v>
      </c>
      <c r="AW64" s="185">
        <v>356602.5</v>
      </c>
      <c r="AX64" s="185" t="s">
        <v>1272</v>
      </c>
      <c r="AY64" s="185">
        <v>5188616.2199999988</v>
      </c>
      <c r="AZ64" s="185" t="s">
        <v>1272</v>
      </c>
      <c r="BA64" s="185">
        <v>86859.830000000016</v>
      </c>
      <c r="BB64" s="185">
        <v>156908.23999999996</v>
      </c>
      <c r="BC64" s="185" t="s">
        <v>1272</v>
      </c>
      <c r="BD64" s="185">
        <v>0</v>
      </c>
      <c r="BE64" s="185">
        <v>1349614.73</v>
      </c>
      <c r="BF64" s="185">
        <v>1807681.8500000006</v>
      </c>
      <c r="BG64" s="185">
        <v>5744.2199999999993</v>
      </c>
      <c r="BH64" s="185">
        <v>0</v>
      </c>
      <c r="BI64" s="185">
        <v>-1394.7899999999986</v>
      </c>
      <c r="BJ64" s="185">
        <v>7398</v>
      </c>
      <c r="BK64" s="185">
        <v>-1.8474111129762605E-13</v>
      </c>
      <c r="BL64" s="185">
        <v>0</v>
      </c>
      <c r="BM64" s="185">
        <v>64329.630000000005</v>
      </c>
      <c r="BN64" s="185">
        <v>57249.220000000008</v>
      </c>
      <c r="BO64" s="185">
        <v>193947.75</v>
      </c>
      <c r="BP64" s="185" t="s">
        <v>1272</v>
      </c>
      <c r="BQ64" s="185" t="s">
        <v>1272</v>
      </c>
      <c r="BR64" s="185">
        <v>0</v>
      </c>
      <c r="BS64" s="185">
        <v>168709.44</v>
      </c>
      <c r="BT64" s="185">
        <v>5235.5399999999991</v>
      </c>
      <c r="BU64" s="185" t="s">
        <v>1272</v>
      </c>
      <c r="BV64" s="185">
        <v>0</v>
      </c>
      <c r="BW64" s="185">
        <v>20548.61</v>
      </c>
      <c r="BX64" s="185">
        <v>105108.05</v>
      </c>
      <c r="BY64" s="185">
        <v>8972.75</v>
      </c>
      <c r="BZ64" s="185" t="s">
        <v>1272</v>
      </c>
      <c r="CA64" s="185">
        <v>111602.43</v>
      </c>
      <c r="CB64" s="185">
        <v>81578.469999999987</v>
      </c>
      <c r="CC64" s="185">
        <v>-1790589.45</v>
      </c>
      <c r="CD64" s="252" t="s">
        <v>221</v>
      </c>
      <c r="CE64" s="195">
        <f t="shared" si="0"/>
        <v>180051687.03000003</v>
      </c>
      <c r="CF64" s="255"/>
    </row>
    <row r="65" spans="1:84" ht="12.6" customHeight="1" x14ac:dyDescent="0.25">
      <c r="A65" s="171" t="s">
        <v>238</v>
      </c>
      <c r="B65" s="175"/>
      <c r="C65" s="184">
        <v>9798.7100000000009</v>
      </c>
      <c r="D65" s="184" t="s">
        <v>1272</v>
      </c>
      <c r="E65" s="184">
        <v>75631.360000000001</v>
      </c>
      <c r="F65" s="184" t="s">
        <v>1272</v>
      </c>
      <c r="G65" s="184">
        <v>8293.16</v>
      </c>
      <c r="H65" s="184">
        <v>6542.94</v>
      </c>
      <c r="I65" s="185" t="s">
        <v>1272</v>
      </c>
      <c r="J65" s="184" t="s">
        <v>1272</v>
      </c>
      <c r="K65" s="185" t="s">
        <v>1272</v>
      </c>
      <c r="L65" s="185" t="s">
        <v>1272</v>
      </c>
      <c r="M65" s="184" t="s">
        <v>1272</v>
      </c>
      <c r="N65" s="184" t="s">
        <v>1272</v>
      </c>
      <c r="O65" s="184" t="s">
        <v>1272</v>
      </c>
      <c r="P65" s="185">
        <v>20696.079999999998</v>
      </c>
      <c r="Q65" s="185">
        <v>5436.99</v>
      </c>
      <c r="R65" s="185">
        <v>29099.3</v>
      </c>
      <c r="S65" s="185">
        <v>19052.55</v>
      </c>
      <c r="T65" s="185" t="s">
        <v>1272</v>
      </c>
      <c r="U65" s="185">
        <v>9311.99</v>
      </c>
      <c r="V65" s="185">
        <v>3544.37</v>
      </c>
      <c r="W65" s="185">
        <v>0</v>
      </c>
      <c r="X65" s="185">
        <v>747.84</v>
      </c>
      <c r="Y65" s="185">
        <v>16896.73</v>
      </c>
      <c r="Z65" s="185" t="s">
        <v>1272</v>
      </c>
      <c r="AA65" s="185">
        <v>0</v>
      </c>
      <c r="AB65" s="185">
        <v>26389.39</v>
      </c>
      <c r="AC65" s="185">
        <v>9277.33</v>
      </c>
      <c r="AD65" s="185">
        <v>477.94</v>
      </c>
      <c r="AE65" s="185">
        <v>3193.8900000000003</v>
      </c>
      <c r="AF65" s="185">
        <v>7549.7</v>
      </c>
      <c r="AG65" s="185">
        <v>22355.17</v>
      </c>
      <c r="AH65" s="185">
        <v>0</v>
      </c>
      <c r="AI65" s="185" t="s">
        <v>1272</v>
      </c>
      <c r="AJ65" s="185">
        <v>79147.439999999973</v>
      </c>
      <c r="AK65" s="185">
        <v>2244.87</v>
      </c>
      <c r="AL65" s="185" t="s">
        <v>1272</v>
      </c>
      <c r="AM65" s="185">
        <v>1611.79</v>
      </c>
      <c r="AN65" s="185" t="s">
        <v>1272</v>
      </c>
      <c r="AO65" s="185" t="s">
        <v>1272</v>
      </c>
      <c r="AP65" s="185">
        <v>16962.21</v>
      </c>
      <c r="AQ65" s="185">
        <v>0</v>
      </c>
      <c r="AR65" s="185" t="s">
        <v>1272</v>
      </c>
      <c r="AS65" s="185" t="s">
        <v>1272</v>
      </c>
      <c r="AT65" s="185" t="s">
        <v>1272</v>
      </c>
      <c r="AU65" s="185" t="s">
        <v>1272</v>
      </c>
      <c r="AV65" s="185">
        <v>506.83</v>
      </c>
      <c r="AW65" s="185">
        <v>0</v>
      </c>
      <c r="AX65" s="185" t="s">
        <v>1272</v>
      </c>
      <c r="AY65" s="185">
        <v>7280.22</v>
      </c>
      <c r="AZ65" s="185" t="s">
        <v>1272</v>
      </c>
      <c r="BA65" s="185">
        <v>313.16000000000003</v>
      </c>
      <c r="BB65" s="185">
        <v>20311.509999999998</v>
      </c>
      <c r="BC65" s="185" t="s">
        <v>1272</v>
      </c>
      <c r="BD65" s="185">
        <v>0</v>
      </c>
      <c r="BE65" s="185">
        <v>5182075.34</v>
      </c>
      <c r="BF65" s="185">
        <v>532856.24</v>
      </c>
      <c r="BG65" s="185">
        <v>372605.18000000005</v>
      </c>
      <c r="BH65" s="185">
        <v>186597</v>
      </c>
      <c r="BI65" s="185">
        <v>1516.31</v>
      </c>
      <c r="BJ65" s="185">
        <v>0</v>
      </c>
      <c r="BK65" s="185">
        <v>0</v>
      </c>
      <c r="BL65" s="185">
        <v>0</v>
      </c>
      <c r="BM65" s="185">
        <v>304992.52999999997</v>
      </c>
      <c r="BN65" s="185">
        <v>5418.98</v>
      </c>
      <c r="BO65" s="185">
        <v>782.14</v>
      </c>
      <c r="BP65" s="185" t="s">
        <v>1272</v>
      </c>
      <c r="BQ65" s="185" t="s">
        <v>1272</v>
      </c>
      <c r="BR65" s="185">
        <v>0</v>
      </c>
      <c r="BS65" s="185">
        <v>0</v>
      </c>
      <c r="BT65" s="185">
        <v>33.619999999999997</v>
      </c>
      <c r="BU65" s="185" t="s">
        <v>1272</v>
      </c>
      <c r="BV65" s="185">
        <v>0</v>
      </c>
      <c r="BW65" s="185">
        <v>9479.75</v>
      </c>
      <c r="BX65" s="185">
        <v>14505.84</v>
      </c>
      <c r="BY65" s="185">
        <v>8106.84</v>
      </c>
      <c r="BZ65" s="185" t="s">
        <v>1272</v>
      </c>
      <c r="CA65" s="185">
        <v>6404.92</v>
      </c>
      <c r="CB65" s="185">
        <v>0</v>
      </c>
      <c r="CC65" s="185">
        <v>3843280.95</v>
      </c>
      <c r="CD65" s="252" t="s">
        <v>221</v>
      </c>
      <c r="CE65" s="195">
        <f t="shared" si="0"/>
        <v>10871329.109999999</v>
      </c>
      <c r="CF65" s="255"/>
    </row>
    <row r="66" spans="1:84" ht="12.6" customHeight="1" x14ac:dyDescent="0.25">
      <c r="A66" s="171" t="s">
        <v>239</v>
      </c>
      <c r="B66" s="175"/>
      <c r="C66" s="184">
        <v>421972.94</v>
      </c>
      <c r="D66" s="184" t="s">
        <v>1272</v>
      </c>
      <c r="E66" s="184">
        <v>632310.80000000005</v>
      </c>
      <c r="F66" s="184" t="s">
        <v>1272</v>
      </c>
      <c r="G66" s="184">
        <v>80387.990000000005</v>
      </c>
      <c r="H66" s="184">
        <v>89378.12000000001</v>
      </c>
      <c r="I66" s="184" t="s">
        <v>1272</v>
      </c>
      <c r="J66" s="184" t="s">
        <v>1272</v>
      </c>
      <c r="K66" s="185" t="s">
        <v>1272</v>
      </c>
      <c r="L66" s="185" t="s">
        <v>1272</v>
      </c>
      <c r="M66" s="184" t="s">
        <v>1272</v>
      </c>
      <c r="N66" s="184" t="s">
        <v>1272</v>
      </c>
      <c r="O66" s="185" t="s">
        <v>1272</v>
      </c>
      <c r="P66" s="185">
        <v>1354104.4900000002</v>
      </c>
      <c r="Q66" s="185">
        <v>106802.89</v>
      </c>
      <c r="R66" s="185">
        <v>58006.869999999995</v>
      </c>
      <c r="S66" s="184">
        <v>1428420.5799999998</v>
      </c>
      <c r="T66" s="184" t="s">
        <v>1272</v>
      </c>
      <c r="U66" s="185">
        <v>10893051.519999996</v>
      </c>
      <c r="V66" s="185">
        <v>91624.85000000002</v>
      </c>
      <c r="W66" s="185">
        <v>76886.91</v>
      </c>
      <c r="X66" s="185">
        <v>40255.75</v>
      </c>
      <c r="Y66" s="185">
        <v>65102.53</v>
      </c>
      <c r="Z66" s="185" t="s">
        <v>1272</v>
      </c>
      <c r="AA66" s="185">
        <v>2175.81</v>
      </c>
      <c r="AB66" s="185">
        <v>119832.7699999999</v>
      </c>
      <c r="AC66" s="185">
        <v>1422.96</v>
      </c>
      <c r="AD66" s="185">
        <v>2446342.41</v>
      </c>
      <c r="AE66" s="185">
        <v>23452.75</v>
      </c>
      <c r="AF66" s="185">
        <v>34567.83</v>
      </c>
      <c r="AG66" s="185">
        <v>323695.42000000004</v>
      </c>
      <c r="AH66" s="185">
        <v>66184.429999999993</v>
      </c>
      <c r="AI66" s="185" t="s">
        <v>1272</v>
      </c>
      <c r="AJ66" s="185">
        <v>877167.56000000017</v>
      </c>
      <c r="AK66" s="185">
        <v>2489.4800000000005</v>
      </c>
      <c r="AL66" s="185" t="s">
        <v>1272</v>
      </c>
      <c r="AM66" s="185">
        <v>26494.010000000002</v>
      </c>
      <c r="AN66" s="185" t="s">
        <v>1272</v>
      </c>
      <c r="AO66" s="185" t="s">
        <v>1272</v>
      </c>
      <c r="AP66" s="185">
        <v>73691.960000000006</v>
      </c>
      <c r="AQ66" s="185">
        <v>0</v>
      </c>
      <c r="AR66" s="185" t="s">
        <v>1272</v>
      </c>
      <c r="AS66" s="185" t="s">
        <v>1272</v>
      </c>
      <c r="AT66" s="185" t="s">
        <v>1272</v>
      </c>
      <c r="AU66" s="185" t="s">
        <v>1272</v>
      </c>
      <c r="AV66" s="185">
        <v>1321229.1000000001</v>
      </c>
      <c r="AW66" s="185">
        <v>26054500.210000001</v>
      </c>
      <c r="AX66" s="185" t="s">
        <v>1272</v>
      </c>
      <c r="AY66" s="185">
        <v>319414.41000000003</v>
      </c>
      <c r="AZ66" s="185" t="s">
        <v>1272</v>
      </c>
      <c r="BA66" s="185">
        <v>330167.76</v>
      </c>
      <c r="BB66" s="185">
        <v>2353007.54</v>
      </c>
      <c r="BC66" s="185" t="s">
        <v>1272</v>
      </c>
      <c r="BD66" s="185">
        <v>3894444.51</v>
      </c>
      <c r="BE66" s="185">
        <v>12225269.240000002</v>
      </c>
      <c r="BF66" s="185">
        <v>645410.12</v>
      </c>
      <c r="BG66" s="185">
        <v>487578.67999999993</v>
      </c>
      <c r="BH66" s="185">
        <v>65313086.369999997</v>
      </c>
      <c r="BI66" s="185">
        <v>200004.83</v>
      </c>
      <c r="BJ66" s="185">
        <v>8532032.2599999998</v>
      </c>
      <c r="BK66" s="185">
        <v>17086817.699999999</v>
      </c>
      <c r="BL66" s="185">
        <v>6858518.4000000004</v>
      </c>
      <c r="BM66" s="185">
        <v>1049700.47</v>
      </c>
      <c r="BN66" s="185">
        <v>29230280.16</v>
      </c>
      <c r="BO66" s="185">
        <v>-7085.7799999999988</v>
      </c>
      <c r="BP66" s="185" t="s">
        <v>1272</v>
      </c>
      <c r="BQ66" s="185" t="s">
        <v>1272</v>
      </c>
      <c r="BR66" s="185">
        <v>4192402.41</v>
      </c>
      <c r="BS66" s="185">
        <v>14024.369999999999</v>
      </c>
      <c r="BT66" s="185">
        <v>6777.97</v>
      </c>
      <c r="BU66" s="185" t="s">
        <v>1272</v>
      </c>
      <c r="BV66" s="185">
        <v>6780074.1899999995</v>
      </c>
      <c r="BW66" s="185">
        <v>1349531.34</v>
      </c>
      <c r="BX66" s="185">
        <v>25189.95</v>
      </c>
      <c r="BY66" s="185">
        <v>61.48</v>
      </c>
      <c r="BZ66" s="185" t="s">
        <v>1272</v>
      </c>
      <c r="CA66" s="185">
        <v>321858.82999999996</v>
      </c>
      <c r="CB66" s="185">
        <v>7158.3800000000037</v>
      </c>
      <c r="CC66" s="185">
        <v>447367.41000000003</v>
      </c>
      <c r="CD66" s="252" t="s">
        <v>221</v>
      </c>
      <c r="CE66" s="195">
        <f t="shared" si="0"/>
        <v>208374645.93999997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478080</v>
      </c>
      <c r="D67" s="195">
        <f>ROUND(D51+D52,0)</f>
        <v>0</v>
      </c>
      <c r="E67" s="195">
        <f t="shared" ref="E67:BP67" si="3">ROUND(E51+E52,0)</f>
        <v>304774</v>
      </c>
      <c r="F67" s="195">
        <f t="shared" si="3"/>
        <v>0</v>
      </c>
      <c r="G67" s="195">
        <f t="shared" si="3"/>
        <v>43631</v>
      </c>
      <c r="H67" s="195">
        <f t="shared" si="3"/>
        <v>65811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3429123</v>
      </c>
      <c r="Q67" s="195">
        <f t="shared" si="3"/>
        <v>59908</v>
      </c>
      <c r="R67" s="195">
        <f t="shared" si="3"/>
        <v>428189</v>
      </c>
      <c r="S67" s="195">
        <f t="shared" si="3"/>
        <v>529171</v>
      </c>
      <c r="T67" s="195">
        <f t="shared" si="3"/>
        <v>0</v>
      </c>
      <c r="U67" s="195">
        <f t="shared" si="3"/>
        <v>555094</v>
      </c>
      <c r="V67" s="195">
        <f t="shared" si="3"/>
        <v>562630</v>
      </c>
      <c r="W67" s="195">
        <f t="shared" si="3"/>
        <v>72640</v>
      </c>
      <c r="X67" s="195">
        <f t="shared" si="3"/>
        <v>107301</v>
      </c>
      <c r="Y67" s="195">
        <f t="shared" si="3"/>
        <v>1997018</v>
      </c>
      <c r="Z67" s="195">
        <f t="shared" si="3"/>
        <v>0</v>
      </c>
      <c r="AA67" s="195">
        <f t="shared" si="3"/>
        <v>29050</v>
      </c>
      <c r="AB67" s="195">
        <f t="shared" si="3"/>
        <v>36687</v>
      </c>
      <c r="AC67" s="195">
        <f t="shared" si="3"/>
        <v>372333</v>
      </c>
      <c r="AD67" s="195">
        <f t="shared" si="3"/>
        <v>0</v>
      </c>
      <c r="AE67" s="195">
        <f t="shared" si="3"/>
        <v>18930</v>
      </c>
      <c r="AF67" s="195">
        <f t="shared" si="3"/>
        <v>662</v>
      </c>
      <c r="AG67" s="195">
        <f t="shared" si="3"/>
        <v>151611</v>
      </c>
      <c r="AH67" s="195">
        <f t="shared" si="3"/>
        <v>0</v>
      </c>
      <c r="AI67" s="195">
        <f t="shared" si="3"/>
        <v>0</v>
      </c>
      <c r="AJ67" s="195">
        <f t="shared" si="3"/>
        <v>952070</v>
      </c>
      <c r="AK67" s="195">
        <f t="shared" si="3"/>
        <v>16382</v>
      </c>
      <c r="AL67" s="195">
        <f t="shared" si="3"/>
        <v>0</v>
      </c>
      <c r="AM67" s="195">
        <f t="shared" si="3"/>
        <v>4764</v>
      </c>
      <c r="AN67" s="195">
        <f t="shared" si="3"/>
        <v>0</v>
      </c>
      <c r="AO67" s="195">
        <f t="shared" si="3"/>
        <v>0</v>
      </c>
      <c r="AP67" s="195">
        <f t="shared" si="3"/>
        <v>5248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1544</v>
      </c>
      <c r="AW67" s="195">
        <f t="shared" si="3"/>
        <v>0</v>
      </c>
      <c r="AX67" s="195">
        <f t="shared" si="3"/>
        <v>0</v>
      </c>
      <c r="AY67" s="195">
        <f t="shared" si="3"/>
        <v>107442</v>
      </c>
      <c r="AZ67" s="195">
        <f>ROUND(AZ51+AZ52,0)</f>
        <v>0</v>
      </c>
      <c r="BA67" s="195">
        <f>ROUND(BA51+BA52,0)</f>
        <v>3219</v>
      </c>
      <c r="BB67" s="195">
        <f t="shared" si="3"/>
        <v>565</v>
      </c>
      <c r="BC67" s="195">
        <f t="shared" si="3"/>
        <v>0</v>
      </c>
      <c r="BD67" s="195">
        <f t="shared" si="3"/>
        <v>6878</v>
      </c>
      <c r="BE67" s="195">
        <f t="shared" si="3"/>
        <v>1176032</v>
      </c>
      <c r="BF67" s="195">
        <f t="shared" si="3"/>
        <v>136952</v>
      </c>
      <c r="BG67" s="195">
        <f t="shared" si="3"/>
        <v>397524</v>
      </c>
      <c r="BH67" s="195">
        <f t="shared" si="3"/>
        <v>1525791</v>
      </c>
      <c r="BI67" s="195">
        <f t="shared" si="3"/>
        <v>435</v>
      </c>
      <c r="BJ67" s="195">
        <f t="shared" si="3"/>
        <v>8319</v>
      </c>
      <c r="BK67" s="195">
        <f t="shared" si="3"/>
        <v>320</v>
      </c>
      <c r="BL67" s="195">
        <f t="shared" si="3"/>
        <v>0</v>
      </c>
      <c r="BM67" s="195">
        <f t="shared" si="3"/>
        <v>102397</v>
      </c>
      <c r="BN67" s="195">
        <f t="shared" si="3"/>
        <v>101656</v>
      </c>
      <c r="BO67" s="195">
        <f t="shared" si="3"/>
        <v>1624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1393</v>
      </c>
      <c r="BT67" s="195">
        <f t="shared" si="4"/>
        <v>0</v>
      </c>
      <c r="BU67" s="195">
        <f t="shared" si="4"/>
        <v>0</v>
      </c>
      <c r="BV67" s="195">
        <f t="shared" si="4"/>
        <v>26278</v>
      </c>
      <c r="BW67" s="195">
        <f t="shared" si="4"/>
        <v>2703</v>
      </c>
      <c r="BX67" s="195">
        <f t="shared" si="4"/>
        <v>1461</v>
      </c>
      <c r="BY67" s="195">
        <f t="shared" si="4"/>
        <v>7975</v>
      </c>
      <c r="BZ67" s="195">
        <f t="shared" si="4"/>
        <v>0</v>
      </c>
      <c r="CA67" s="195">
        <f t="shared" si="4"/>
        <v>9620</v>
      </c>
      <c r="CB67" s="195">
        <f t="shared" si="4"/>
        <v>0</v>
      </c>
      <c r="CC67" s="195">
        <f t="shared" si="4"/>
        <v>18540759</v>
      </c>
      <c r="CD67" s="252" t="s">
        <v>221</v>
      </c>
      <c r="CE67" s="195">
        <f t="shared" si="0"/>
        <v>32381994</v>
      </c>
      <c r="CF67" s="255"/>
    </row>
    <row r="68" spans="1:84" ht="12.6" customHeight="1" x14ac:dyDescent="0.25">
      <c r="A68" s="171" t="s">
        <v>240</v>
      </c>
      <c r="B68" s="175"/>
      <c r="C68" s="184">
        <v>61712.84</v>
      </c>
      <c r="D68" s="184" t="s">
        <v>1272</v>
      </c>
      <c r="E68" s="184">
        <v>664.61</v>
      </c>
      <c r="F68" s="184" t="s">
        <v>1272</v>
      </c>
      <c r="G68" s="184">
        <v>60.09</v>
      </c>
      <c r="H68" s="184">
        <v>1501.49</v>
      </c>
      <c r="I68" s="184" t="s">
        <v>1272</v>
      </c>
      <c r="J68" s="184" t="s">
        <v>1272</v>
      </c>
      <c r="K68" s="185" t="s">
        <v>1272</v>
      </c>
      <c r="L68" s="185" t="s">
        <v>1272</v>
      </c>
      <c r="M68" s="184" t="s">
        <v>1272</v>
      </c>
      <c r="N68" s="184" t="s">
        <v>1272</v>
      </c>
      <c r="O68" s="184" t="s">
        <v>1272</v>
      </c>
      <c r="P68" s="185">
        <v>18490.560000000001</v>
      </c>
      <c r="Q68" s="185">
        <v>0</v>
      </c>
      <c r="R68" s="185">
        <v>10182.799999999999</v>
      </c>
      <c r="S68" s="185">
        <v>1226610.94</v>
      </c>
      <c r="T68" s="185" t="s">
        <v>1272</v>
      </c>
      <c r="U68" s="185">
        <v>4788.4799999999996</v>
      </c>
      <c r="V68" s="185">
        <v>52177.36</v>
      </c>
      <c r="W68" s="185">
        <v>0</v>
      </c>
      <c r="X68" s="185">
        <v>0</v>
      </c>
      <c r="Y68" s="185">
        <v>49980.59</v>
      </c>
      <c r="Z68" s="185" t="s">
        <v>1272</v>
      </c>
      <c r="AA68" s="185">
        <v>16575.13</v>
      </c>
      <c r="AB68" s="185">
        <v>1015161.5</v>
      </c>
      <c r="AC68" s="185">
        <v>11818.93</v>
      </c>
      <c r="AD68" s="185">
        <v>0</v>
      </c>
      <c r="AE68" s="185">
        <v>60.09</v>
      </c>
      <c r="AF68" s="185">
        <v>410.32000000000005</v>
      </c>
      <c r="AG68" s="185">
        <v>180.53</v>
      </c>
      <c r="AH68" s="185">
        <v>0</v>
      </c>
      <c r="AI68" s="185" t="s">
        <v>1272</v>
      </c>
      <c r="AJ68" s="185">
        <v>284308.02</v>
      </c>
      <c r="AK68" s="185">
        <v>60.09</v>
      </c>
      <c r="AL68" s="185" t="s">
        <v>1272</v>
      </c>
      <c r="AM68" s="185">
        <v>120.18</v>
      </c>
      <c r="AN68" s="185" t="s">
        <v>1272</v>
      </c>
      <c r="AO68" s="185" t="s">
        <v>1272</v>
      </c>
      <c r="AP68" s="185">
        <v>5652.4</v>
      </c>
      <c r="AQ68" s="185">
        <v>0</v>
      </c>
      <c r="AR68" s="185" t="s">
        <v>1272</v>
      </c>
      <c r="AS68" s="185" t="s">
        <v>1272</v>
      </c>
      <c r="AT68" s="185" t="s">
        <v>1272</v>
      </c>
      <c r="AU68" s="185" t="s">
        <v>1272</v>
      </c>
      <c r="AV68" s="185">
        <v>148536.09</v>
      </c>
      <c r="AW68" s="185">
        <v>0</v>
      </c>
      <c r="AX68" s="185" t="s">
        <v>1272</v>
      </c>
      <c r="AY68" s="185">
        <v>589.35</v>
      </c>
      <c r="AZ68" s="185" t="s">
        <v>1272</v>
      </c>
      <c r="BA68" s="185">
        <v>60.09</v>
      </c>
      <c r="BB68" s="185">
        <v>170054.66</v>
      </c>
      <c r="BC68" s="185" t="s">
        <v>1272</v>
      </c>
      <c r="BD68" s="185">
        <v>0</v>
      </c>
      <c r="BE68" s="185">
        <v>2043758.57</v>
      </c>
      <c r="BF68" s="185">
        <v>60.11</v>
      </c>
      <c r="BG68" s="185">
        <v>60.09</v>
      </c>
      <c r="BH68" s="185">
        <v>0</v>
      </c>
      <c r="BI68" s="185">
        <v>0</v>
      </c>
      <c r="BJ68" s="185">
        <v>0</v>
      </c>
      <c r="BK68" s="185">
        <v>4.2632564145606011E-14</v>
      </c>
      <c r="BL68" s="185">
        <v>0</v>
      </c>
      <c r="BM68" s="185">
        <v>1692108.6099999996</v>
      </c>
      <c r="BN68" s="185">
        <v>185.72000000000003</v>
      </c>
      <c r="BO68" s="185">
        <v>251.51</v>
      </c>
      <c r="BP68" s="185" t="s">
        <v>1272</v>
      </c>
      <c r="BQ68" s="185" t="s">
        <v>1272</v>
      </c>
      <c r="BR68" s="185">
        <v>0</v>
      </c>
      <c r="BS68" s="185">
        <v>1399.95</v>
      </c>
      <c r="BT68" s="185">
        <v>60.09</v>
      </c>
      <c r="BU68" s="185" t="s">
        <v>1272</v>
      </c>
      <c r="BV68" s="185">
        <v>0</v>
      </c>
      <c r="BW68" s="185">
        <v>420.66</v>
      </c>
      <c r="BX68" s="185">
        <v>0</v>
      </c>
      <c r="BY68" s="185">
        <v>0</v>
      </c>
      <c r="BZ68" s="185" t="s">
        <v>1272</v>
      </c>
      <c r="CA68" s="185">
        <v>7338.3</v>
      </c>
      <c r="CB68" s="185">
        <v>0</v>
      </c>
      <c r="CC68" s="185">
        <v>7783270.5300000003</v>
      </c>
      <c r="CD68" s="252" t="s">
        <v>221</v>
      </c>
      <c r="CE68" s="195">
        <f t="shared" si="0"/>
        <v>14608671.279999997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" customHeight="1" x14ac:dyDescent="0.25">
      <c r="A70" s="171" t="s">
        <v>241</v>
      </c>
      <c r="B70" s="175"/>
      <c r="C70" s="184">
        <v>1332</v>
      </c>
      <c r="D70" s="184">
        <v>0</v>
      </c>
      <c r="E70" s="185">
        <v>15314</v>
      </c>
      <c r="F70" s="185">
        <v>0</v>
      </c>
      <c r="G70" s="184">
        <v>417</v>
      </c>
      <c r="H70" s="184">
        <v>9275</v>
      </c>
      <c r="I70" s="185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5">
        <v>71918</v>
      </c>
      <c r="Q70" s="185">
        <v>16485</v>
      </c>
      <c r="R70" s="224">
        <v>145</v>
      </c>
      <c r="S70" s="185">
        <v>5289</v>
      </c>
      <c r="T70" s="184">
        <v>0</v>
      </c>
      <c r="U70" s="185">
        <v>31363</v>
      </c>
      <c r="V70" s="185">
        <v>6279</v>
      </c>
      <c r="W70" s="184">
        <v>0</v>
      </c>
      <c r="X70" s="185">
        <v>0</v>
      </c>
      <c r="Y70" s="185">
        <v>21056</v>
      </c>
      <c r="Z70" s="185">
        <v>0</v>
      </c>
      <c r="AA70" s="185">
        <v>223</v>
      </c>
      <c r="AB70" s="185">
        <v>59308</v>
      </c>
      <c r="AC70" s="185">
        <v>5650</v>
      </c>
      <c r="AD70" s="185">
        <v>0</v>
      </c>
      <c r="AE70" s="185">
        <v>1057</v>
      </c>
      <c r="AF70" s="185">
        <v>45180</v>
      </c>
      <c r="AG70" s="185">
        <v>94891</v>
      </c>
      <c r="AH70" s="185">
        <v>0</v>
      </c>
      <c r="AI70" s="185">
        <v>0</v>
      </c>
      <c r="AJ70" s="185">
        <v>212984</v>
      </c>
      <c r="AK70" s="185">
        <v>16</v>
      </c>
      <c r="AL70" s="185">
        <v>0</v>
      </c>
      <c r="AM70" s="185">
        <v>3353</v>
      </c>
      <c r="AN70" s="185">
        <v>0</v>
      </c>
      <c r="AO70" s="184">
        <v>0</v>
      </c>
      <c r="AP70" s="184">
        <v>36330</v>
      </c>
      <c r="AQ70" s="184">
        <v>0</v>
      </c>
      <c r="AR70" s="184">
        <v>0</v>
      </c>
      <c r="AS70" s="184">
        <v>0</v>
      </c>
      <c r="AT70" s="184">
        <v>0</v>
      </c>
      <c r="AU70" s="185">
        <v>0</v>
      </c>
      <c r="AV70" s="185">
        <v>7050</v>
      </c>
      <c r="AW70" s="185">
        <v>18893</v>
      </c>
      <c r="AX70" s="185">
        <v>0</v>
      </c>
      <c r="AY70" s="185">
        <v>-531951</v>
      </c>
      <c r="AZ70" s="185">
        <v>0</v>
      </c>
      <c r="BA70" s="185">
        <v>0</v>
      </c>
      <c r="BB70" s="185">
        <v>19805</v>
      </c>
      <c r="BC70" s="185">
        <v>0</v>
      </c>
      <c r="BD70" s="185">
        <v>0</v>
      </c>
      <c r="BE70" s="185">
        <v>75197</v>
      </c>
      <c r="BF70" s="185">
        <v>239</v>
      </c>
      <c r="BG70" s="185">
        <v>1852</v>
      </c>
      <c r="BH70" s="224">
        <v>0</v>
      </c>
      <c r="BI70" s="185">
        <v>7441</v>
      </c>
      <c r="BJ70" s="185">
        <v>0</v>
      </c>
      <c r="BK70" s="185">
        <v>0</v>
      </c>
      <c r="BL70" s="185">
        <v>0</v>
      </c>
      <c r="BM70" s="185">
        <v>17468</v>
      </c>
      <c r="BN70" s="185">
        <v>124569</v>
      </c>
      <c r="BO70" s="185">
        <v>5142</v>
      </c>
      <c r="BP70" s="185">
        <v>0</v>
      </c>
      <c r="BQ70" s="185">
        <v>0</v>
      </c>
      <c r="BR70" s="185">
        <v>0</v>
      </c>
      <c r="BS70" s="185">
        <v>39836</v>
      </c>
      <c r="BT70" s="185">
        <v>6564</v>
      </c>
      <c r="BU70" s="185">
        <v>0</v>
      </c>
      <c r="BV70" s="185">
        <v>0</v>
      </c>
      <c r="BW70" s="185">
        <v>315097</v>
      </c>
      <c r="BX70" s="185">
        <v>16527</v>
      </c>
      <c r="BY70" s="185">
        <v>2160</v>
      </c>
      <c r="BZ70" s="185">
        <v>0</v>
      </c>
      <c r="CA70" s="185">
        <v>815909</v>
      </c>
      <c r="CB70" s="185">
        <v>43566</v>
      </c>
      <c r="CC70" s="185">
        <v>12919402</v>
      </c>
      <c r="CD70" s="188">
        <v>0</v>
      </c>
      <c r="CE70" s="195">
        <f t="shared" si="0"/>
        <v>14542631</v>
      </c>
      <c r="CF70" s="255"/>
    </row>
    <row r="71" spans="1:84" ht="12.6" customHeight="1" x14ac:dyDescent="0.25">
      <c r="A71" s="171" t="s">
        <v>242</v>
      </c>
      <c r="B71" s="175"/>
      <c r="C71" s="185">
        <v>9703.0800000000017</v>
      </c>
      <c r="D71" s="185" t="s">
        <v>1272</v>
      </c>
      <c r="E71" s="185">
        <v>0</v>
      </c>
      <c r="F71" s="185" t="s">
        <v>1272</v>
      </c>
      <c r="G71" s="185">
        <v>0</v>
      </c>
      <c r="H71" s="185">
        <v>0</v>
      </c>
      <c r="I71" s="185" t="s">
        <v>1272</v>
      </c>
      <c r="J71" s="185" t="s">
        <v>1272</v>
      </c>
      <c r="K71" s="185" t="s">
        <v>1272</v>
      </c>
      <c r="L71" s="185" t="s">
        <v>1272</v>
      </c>
      <c r="M71" s="185" t="s">
        <v>1272</v>
      </c>
      <c r="N71" s="185" t="s">
        <v>1272</v>
      </c>
      <c r="O71" s="185" t="s">
        <v>1272</v>
      </c>
      <c r="P71" s="185">
        <v>0</v>
      </c>
      <c r="Q71" s="185">
        <v>445.86</v>
      </c>
      <c r="R71" s="185">
        <v>0</v>
      </c>
      <c r="S71" s="185">
        <v>19326.349999999999</v>
      </c>
      <c r="T71" s="185" t="s">
        <v>1272</v>
      </c>
      <c r="U71" s="185">
        <v>1801721.93</v>
      </c>
      <c r="V71" s="185">
        <v>7268.75</v>
      </c>
      <c r="W71" s="185">
        <v>710.7</v>
      </c>
      <c r="X71" s="185">
        <v>0</v>
      </c>
      <c r="Y71" s="185">
        <v>33812.28</v>
      </c>
      <c r="Z71" s="185" t="s">
        <v>1272</v>
      </c>
      <c r="AA71" s="185">
        <v>0</v>
      </c>
      <c r="AB71" s="185">
        <v>10316221.749999998</v>
      </c>
      <c r="AC71" s="185">
        <v>0</v>
      </c>
      <c r="AD71" s="185">
        <v>0</v>
      </c>
      <c r="AE71" s="185">
        <v>235</v>
      </c>
      <c r="AF71" s="185">
        <v>5083556.67</v>
      </c>
      <c r="AG71" s="185">
        <v>636776.81999999995</v>
      </c>
      <c r="AH71" s="185">
        <v>0</v>
      </c>
      <c r="AI71" s="185" t="s">
        <v>1272</v>
      </c>
      <c r="AJ71" s="185">
        <v>9126816.75</v>
      </c>
      <c r="AK71" s="185">
        <v>0</v>
      </c>
      <c r="AL71" s="185" t="s">
        <v>1272</v>
      </c>
      <c r="AM71" s="185">
        <v>906654.11</v>
      </c>
      <c r="AN71" s="185" t="s">
        <v>1272</v>
      </c>
      <c r="AO71" s="185" t="s">
        <v>1272</v>
      </c>
      <c r="AP71" s="185">
        <v>1973165.18</v>
      </c>
      <c r="AQ71" s="185">
        <v>0</v>
      </c>
      <c r="AR71" s="185" t="s">
        <v>1272</v>
      </c>
      <c r="AS71" s="185" t="s">
        <v>1272</v>
      </c>
      <c r="AT71" s="185" t="s">
        <v>1272</v>
      </c>
      <c r="AU71" s="185" t="s">
        <v>1272</v>
      </c>
      <c r="AV71" s="185">
        <v>2202324.58</v>
      </c>
      <c r="AW71" s="185">
        <v>0</v>
      </c>
      <c r="AX71" s="185" t="s">
        <v>1272</v>
      </c>
      <c r="AY71" s="185">
        <v>4624319.6100000003</v>
      </c>
      <c r="AZ71" s="185" t="s">
        <v>1272</v>
      </c>
      <c r="BA71" s="185">
        <v>0</v>
      </c>
      <c r="BB71" s="185">
        <v>2131041.73</v>
      </c>
      <c r="BC71" s="185" t="s">
        <v>1272</v>
      </c>
      <c r="BD71" s="185">
        <v>0</v>
      </c>
      <c r="BE71" s="185">
        <v>7957892.3700000001</v>
      </c>
      <c r="BF71" s="185">
        <v>7531.73</v>
      </c>
      <c r="BG71" s="185">
        <v>29981.73</v>
      </c>
      <c r="BH71" s="185">
        <v>136466.04</v>
      </c>
      <c r="BI71" s="185">
        <v>0</v>
      </c>
      <c r="BJ71" s="185">
        <v>0</v>
      </c>
      <c r="BK71" s="185">
        <v>34.21</v>
      </c>
      <c r="BL71" s="185">
        <v>0</v>
      </c>
      <c r="BM71" s="185">
        <v>1824162.6</v>
      </c>
      <c r="BN71" s="185">
        <v>144304.44999999998</v>
      </c>
      <c r="BO71" s="185">
        <v>8724.42</v>
      </c>
      <c r="BP71" s="185" t="s">
        <v>1272</v>
      </c>
      <c r="BQ71" s="185" t="s">
        <v>1272</v>
      </c>
      <c r="BR71" s="185">
        <v>0</v>
      </c>
      <c r="BS71" s="185">
        <v>5746.7800000000007</v>
      </c>
      <c r="BT71" s="185">
        <v>0</v>
      </c>
      <c r="BU71" s="185" t="s">
        <v>1272</v>
      </c>
      <c r="BV71" s="185">
        <v>0</v>
      </c>
      <c r="BW71" s="185">
        <v>0</v>
      </c>
      <c r="BX71" s="185">
        <v>86506.53</v>
      </c>
      <c r="BY71" s="185">
        <v>0</v>
      </c>
      <c r="BZ71" s="185" t="s">
        <v>1272</v>
      </c>
      <c r="CA71" s="185">
        <v>73497.030000000013</v>
      </c>
      <c r="CB71" s="185">
        <v>292878.32999999996</v>
      </c>
      <c r="CC71" s="185">
        <v>30084170.399999999</v>
      </c>
      <c r="CD71" s="188"/>
      <c r="CE71" s="195">
        <f t="shared" si="0"/>
        <v>79525997.769999981</v>
      </c>
      <c r="CF71" s="255"/>
    </row>
    <row r="72" spans="1:84" ht="12.6" customHeight="1" x14ac:dyDescent="0.25">
      <c r="A72" s="171" t="s">
        <v>243</v>
      </c>
      <c r="B72" s="175"/>
      <c r="C72" s="195">
        <f>SUM(C61:C68)+C70-C71</f>
        <v>50371885.830000006</v>
      </c>
      <c r="D72" s="195">
        <f t="shared" ref="D72:BO72" si="5">SUM(D61:D70)-D71</f>
        <v>0</v>
      </c>
      <c r="E72" s="195">
        <f t="shared" si="5"/>
        <v>73103122.919999957</v>
      </c>
      <c r="F72" s="195">
        <f t="shared" si="5"/>
        <v>0</v>
      </c>
      <c r="G72" s="195">
        <f t="shared" si="5"/>
        <v>7205426.4699999997</v>
      </c>
      <c r="H72" s="195">
        <f t="shared" si="5"/>
        <v>13216265.199999996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0</v>
      </c>
      <c r="P72" s="195">
        <f t="shared" si="5"/>
        <v>69523095.189999998</v>
      </c>
      <c r="Q72" s="195">
        <f t="shared" si="5"/>
        <v>10354341.68</v>
      </c>
      <c r="R72" s="195">
        <f t="shared" si="5"/>
        <v>11814327</v>
      </c>
      <c r="S72" s="195">
        <f t="shared" si="5"/>
        <v>13362625.32</v>
      </c>
      <c r="T72" s="195">
        <f t="shared" si="5"/>
        <v>0</v>
      </c>
      <c r="U72" s="195">
        <f t="shared" si="5"/>
        <v>31841256.469999999</v>
      </c>
      <c r="V72" s="195">
        <f t="shared" si="5"/>
        <v>6600048.0399999991</v>
      </c>
      <c r="W72" s="195">
        <f t="shared" si="5"/>
        <v>1898467.27</v>
      </c>
      <c r="X72" s="195">
        <f t="shared" si="5"/>
        <v>4101361.6500000004</v>
      </c>
      <c r="Y72" s="195">
        <f t="shared" si="5"/>
        <v>26123086.000000004</v>
      </c>
      <c r="Z72" s="195">
        <f t="shared" si="5"/>
        <v>0</v>
      </c>
      <c r="AA72" s="195">
        <f t="shared" si="5"/>
        <v>960132.73</v>
      </c>
      <c r="AB72" s="195">
        <f t="shared" si="5"/>
        <v>104780622.18000001</v>
      </c>
      <c r="AC72" s="195">
        <f t="shared" si="5"/>
        <v>9292256.1999999993</v>
      </c>
      <c r="AD72" s="195">
        <f t="shared" si="5"/>
        <v>2453467.71</v>
      </c>
      <c r="AE72" s="195">
        <f t="shared" si="5"/>
        <v>9438934.6700000018</v>
      </c>
      <c r="AF72" s="195">
        <f t="shared" si="5"/>
        <v>1700048.7600000007</v>
      </c>
      <c r="AG72" s="195">
        <f t="shared" si="5"/>
        <v>28715943.640000004</v>
      </c>
      <c r="AH72" s="195">
        <f t="shared" si="5"/>
        <v>69813.609999999986</v>
      </c>
      <c r="AI72" s="195">
        <f t="shared" si="5"/>
        <v>0</v>
      </c>
      <c r="AJ72" s="195">
        <f t="shared" si="5"/>
        <v>59571681.889999971</v>
      </c>
      <c r="AK72" s="195">
        <f t="shared" si="5"/>
        <v>3608272.0800000005</v>
      </c>
      <c r="AL72" s="195">
        <f t="shared" si="5"/>
        <v>0</v>
      </c>
      <c r="AM72" s="195">
        <f t="shared" si="5"/>
        <v>2352704.1600000011</v>
      </c>
      <c r="AN72" s="195">
        <f t="shared" si="5"/>
        <v>0</v>
      </c>
      <c r="AO72" s="195">
        <f t="shared" si="5"/>
        <v>0</v>
      </c>
      <c r="AP72" s="195">
        <f t="shared" si="5"/>
        <v>4342358.4900000012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3071658.24</v>
      </c>
      <c r="AW72" s="195">
        <f t="shared" si="5"/>
        <v>26596438.940000001</v>
      </c>
      <c r="AX72" s="195">
        <f t="shared" si="5"/>
        <v>0</v>
      </c>
      <c r="AY72" s="195">
        <f t="shared" si="5"/>
        <v>9550474.1099999994</v>
      </c>
      <c r="AZ72" s="195">
        <f t="shared" si="5"/>
        <v>0</v>
      </c>
      <c r="BA72" s="195">
        <f t="shared" si="5"/>
        <v>1074816.53</v>
      </c>
      <c r="BB72" s="195">
        <f t="shared" si="5"/>
        <v>14002709.120000001</v>
      </c>
      <c r="BC72" s="195">
        <f t="shared" si="5"/>
        <v>0</v>
      </c>
      <c r="BD72" s="195">
        <f t="shared" si="5"/>
        <v>3901322.51</v>
      </c>
      <c r="BE72" s="195">
        <f t="shared" si="5"/>
        <v>27715299.470000003</v>
      </c>
      <c r="BF72" s="195">
        <f t="shared" si="5"/>
        <v>14372445.329999998</v>
      </c>
      <c r="BG72" s="195">
        <f t="shared" si="5"/>
        <v>2985885.4499999997</v>
      </c>
      <c r="BH72" s="195">
        <f t="shared" si="5"/>
        <v>66889008.329999998</v>
      </c>
      <c r="BI72" s="195">
        <f t="shared" si="5"/>
        <v>1402815.77</v>
      </c>
      <c r="BJ72" s="195">
        <f t="shared" si="5"/>
        <v>8895512.5600000005</v>
      </c>
      <c r="BK72" s="195">
        <f t="shared" si="5"/>
        <v>17234658.919999998</v>
      </c>
      <c r="BL72" s="195">
        <f t="shared" si="5"/>
        <v>6858518.4000000004</v>
      </c>
      <c r="BM72" s="195">
        <f t="shared" si="5"/>
        <v>2932850.32</v>
      </c>
      <c r="BN72" s="195">
        <f t="shared" si="5"/>
        <v>37257605.099999994</v>
      </c>
      <c r="BO72" s="195">
        <f t="shared" si="5"/>
        <v>761643.72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4192402.41</v>
      </c>
      <c r="BS72" s="195">
        <f t="shared" si="6"/>
        <v>615761.41</v>
      </c>
      <c r="BT72" s="195">
        <f t="shared" si="6"/>
        <v>612852.07999999996</v>
      </c>
      <c r="BU72" s="195">
        <f t="shared" si="6"/>
        <v>0</v>
      </c>
      <c r="BV72" s="195">
        <f t="shared" si="6"/>
        <v>6806352.1899999995</v>
      </c>
      <c r="BW72" s="195">
        <f t="shared" si="6"/>
        <v>46655592.270000003</v>
      </c>
      <c r="BX72" s="195">
        <f t="shared" si="6"/>
        <v>9870587.839999998</v>
      </c>
      <c r="BY72" s="195">
        <f t="shared" si="6"/>
        <v>6920123.8499999996</v>
      </c>
      <c r="BZ72" s="195">
        <f t="shared" si="6"/>
        <v>0</v>
      </c>
      <c r="CA72" s="195">
        <f t="shared" si="6"/>
        <v>4693091.29</v>
      </c>
      <c r="CB72" s="195">
        <f t="shared" si="6"/>
        <v>1891876.19</v>
      </c>
      <c r="CC72" s="195">
        <f t="shared" si="6"/>
        <v>20576011.870000005</v>
      </c>
      <c r="CD72" s="248">
        <f>+CD69+CD70-CD71</f>
        <v>0</v>
      </c>
      <c r="CE72" s="195">
        <f>SUM(CE61:CE70)-CE71</f>
        <v>895139859.37999988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>
        <v>0</v>
      </c>
      <c r="CF73" s="255"/>
    </row>
    <row r="74" spans="1:84" ht="12.6" customHeight="1" x14ac:dyDescent="0.25">
      <c r="A74" s="171" t="s">
        <v>245</v>
      </c>
      <c r="B74" s="175"/>
      <c r="C74" s="184">
        <v>181758193.77000001</v>
      </c>
      <c r="D74" s="184" t="s">
        <v>1272</v>
      </c>
      <c r="E74" s="185">
        <v>205820866.06000003</v>
      </c>
      <c r="F74" s="185" t="s">
        <v>1272</v>
      </c>
      <c r="G74" s="184">
        <v>25493675.980000004</v>
      </c>
      <c r="H74" s="184">
        <v>62057168.300000004</v>
      </c>
      <c r="I74" s="185" t="s">
        <v>1272</v>
      </c>
      <c r="J74" s="185" t="s">
        <v>1272</v>
      </c>
      <c r="K74" s="185" t="s">
        <v>1272</v>
      </c>
      <c r="L74" s="185" t="s">
        <v>1272</v>
      </c>
      <c r="M74" s="184" t="s">
        <v>1272</v>
      </c>
      <c r="N74" s="184" t="s">
        <v>1272</v>
      </c>
      <c r="O74" s="184" t="s">
        <v>1272</v>
      </c>
      <c r="P74" s="185">
        <v>413972538.66000003</v>
      </c>
      <c r="Q74" s="185">
        <v>9968234.6400000006</v>
      </c>
      <c r="R74" s="185">
        <v>44251451.380000003</v>
      </c>
      <c r="S74" s="185">
        <v>310457.32</v>
      </c>
      <c r="T74" s="185" t="s">
        <v>1272</v>
      </c>
      <c r="U74" s="185">
        <v>71496899.329999998</v>
      </c>
      <c r="V74" s="185">
        <v>22937561.459999997</v>
      </c>
      <c r="W74" s="185">
        <v>9369814</v>
      </c>
      <c r="X74" s="185">
        <v>48504134.089999996</v>
      </c>
      <c r="Y74" s="185">
        <v>100401156.91000003</v>
      </c>
      <c r="Z74" s="185" t="s">
        <v>1272</v>
      </c>
      <c r="AA74" s="185">
        <v>665830.07000000007</v>
      </c>
      <c r="AB74" s="185">
        <v>143059442.01999998</v>
      </c>
      <c r="AC74" s="185">
        <v>33063953.870000001</v>
      </c>
      <c r="AD74" s="185">
        <v>11215006</v>
      </c>
      <c r="AE74" s="185">
        <v>9439560.1500000004</v>
      </c>
      <c r="AF74" s="185">
        <v>3093</v>
      </c>
      <c r="AG74" s="185">
        <v>87401986.470000014</v>
      </c>
      <c r="AH74" s="185">
        <v>0</v>
      </c>
      <c r="AI74" s="185" t="s">
        <v>1272</v>
      </c>
      <c r="AJ74" s="185">
        <v>8000165.2699999986</v>
      </c>
      <c r="AK74" s="185">
        <v>6676267.5</v>
      </c>
      <c r="AL74" s="185" t="s">
        <v>1272</v>
      </c>
      <c r="AM74" s="185">
        <v>70740.850000000006</v>
      </c>
      <c r="AN74" s="185" t="s">
        <v>1272</v>
      </c>
      <c r="AO74" s="185" t="s">
        <v>1272</v>
      </c>
      <c r="AP74" s="185">
        <v>14287</v>
      </c>
      <c r="AQ74" s="185">
        <v>0</v>
      </c>
      <c r="AR74" s="185" t="s">
        <v>1272</v>
      </c>
      <c r="AS74" s="185" t="s">
        <v>1272</v>
      </c>
      <c r="AT74" s="185" t="s">
        <v>1272</v>
      </c>
      <c r="AU74" s="185" t="s">
        <v>1272</v>
      </c>
      <c r="AV74" s="185">
        <v>3026014.97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1498978499.0700002</v>
      </c>
      <c r="CF74" s="255"/>
    </row>
    <row r="75" spans="1:84" ht="12.6" customHeight="1" x14ac:dyDescent="0.25">
      <c r="A75" s="171" t="s">
        <v>246</v>
      </c>
      <c r="B75" s="175"/>
      <c r="C75" s="184">
        <v>471845.32</v>
      </c>
      <c r="D75" s="184" t="s">
        <v>1272</v>
      </c>
      <c r="E75" s="185">
        <v>8027531.8499999978</v>
      </c>
      <c r="F75" s="185" t="s">
        <v>1272</v>
      </c>
      <c r="G75" s="184">
        <v>6614.7000000000007</v>
      </c>
      <c r="H75" s="184">
        <v>8015.1999999999989</v>
      </c>
      <c r="I75" s="184" t="s">
        <v>1272</v>
      </c>
      <c r="J75" s="185" t="s">
        <v>1272</v>
      </c>
      <c r="K75" s="185" t="s">
        <v>1272</v>
      </c>
      <c r="L75" s="185" t="s">
        <v>1272</v>
      </c>
      <c r="M75" s="184" t="s">
        <v>1272</v>
      </c>
      <c r="N75" s="184" t="s">
        <v>1272</v>
      </c>
      <c r="O75" s="184" t="s">
        <v>1272</v>
      </c>
      <c r="P75" s="185">
        <v>106183019.33999999</v>
      </c>
      <c r="Q75" s="185">
        <v>8751760.8300000001</v>
      </c>
      <c r="R75" s="185">
        <v>36759993.550000004</v>
      </c>
      <c r="S75" s="185">
        <v>48670.36</v>
      </c>
      <c r="T75" s="185" t="s">
        <v>1272</v>
      </c>
      <c r="U75" s="185">
        <v>64221262.690000013</v>
      </c>
      <c r="V75" s="185">
        <v>22680707.620000005</v>
      </c>
      <c r="W75" s="185">
        <v>16859309.129999999</v>
      </c>
      <c r="X75" s="185">
        <v>39536384.350000001</v>
      </c>
      <c r="Y75" s="185">
        <v>59861421.930000007</v>
      </c>
      <c r="Z75" s="185" t="s">
        <v>1272</v>
      </c>
      <c r="AA75" s="185">
        <v>2389399.0700000003</v>
      </c>
      <c r="AB75" s="185">
        <v>181355400.36000004</v>
      </c>
      <c r="AC75" s="185">
        <v>1812659.76</v>
      </c>
      <c r="AD75" s="185">
        <v>271524</v>
      </c>
      <c r="AE75" s="185">
        <v>4762088.66</v>
      </c>
      <c r="AF75" s="185">
        <v>4878770.1000000006</v>
      </c>
      <c r="AG75" s="185">
        <v>145813862.63999999</v>
      </c>
      <c r="AH75" s="185">
        <v>0</v>
      </c>
      <c r="AI75" s="185" t="s">
        <v>1272</v>
      </c>
      <c r="AJ75" s="185">
        <v>134497868.06</v>
      </c>
      <c r="AK75" s="185">
        <v>5017</v>
      </c>
      <c r="AL75" s="185" t="s">
        <v>1272</v>
      </c>
      <c r="AM75" s="185">
        <v>4329614.7300000004</v>
      </c>
      <c r="AN75" s="185" t="s">
        <v>1272</v>
      </c>
      <c r="AO75" s="185" t="s">
        <v>1272</v>
      </c>
      <c r="AP75" s="185">
        <v>7751130.7000000011</v>
      </c>
      <c r="AQ75" s="185">
        <v>0</v>
      </c>
      <c r="AR75" s="185" t="s">
        <v>1272</v>
      </c>
      <c r="AS75" s="185" t="s">
        <v>1272</v>
      </c>
      <c r="AT75" s="185" t="s">
        <v>1272</v>
      </c>
      <c r="AU75" s="185" t="s">
        <v>1272</v>
      </c>
      <c r="AV75" s="185">
        <v>3750832.14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855034704.09000003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182230039.09</v>
      </c>
      <c r="D76" s="195">
        <f t="shared" si="8"/>
        <v>0</v>
      </c>
      <c r="E76" s="195">
        <f t="shared" si="8"/>
        <v>213848397.91000003</v>
      </c>
      <c r="F76" s="195">
        <f t="shared" si="8"/>
        <v>0</v>
      </c>
      <c r="G76" s="195">
        <f t="shared" si="8"/>
        <v>25500290.680000003</v>
      </c>
      <c r="H76" s="195">
        <f t="shared" si="8"/>
        <v>62065183.500000007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520155558</v>
      </c>
      <c r="Q76" s="195">
        <f t="shared" si="8"/>
        <v>18719995.469999999</v>
      </c>
      <c r="R76" s="195">
        <f t="shared" si="8"/>
        <v>81011444.930000007</v>
      </c>
      <c r="S76" s="195">
        <f t="shared" si="8"/>
        <v>359127.68</v>
      </c>
      <c r="T76" s="195">
        <f t="shared" si="8"/>
        <v>0</v>
      </c>
      <c r="U76" s="195">
        <f t="shared" si="8"/>
        <v>135718162.02000001</v>
      </c>
      <c r="V76" s="195">
        <f t="shared" si="8"/>
        <v>45618269.079999998</v>
      </c>
      <c r="W76" s="195">
        <f t="shared" si="8"/>
        <v>26229123.129999999</v>
      </c>
      <c r="X76" s="195">
        <f t="shared" si="8"/>
        <v>88040518.439999998</v>
      </c>
      <c r="Y76" s="195">
        <f t="shared" si="8"/>
        <v>160262578.84000003</v>
      </c>
      <c r="Z76" s="195">
        <f t="shared" si="8"/>
        <v>0</v>
      </c>
      <c r="AA76" s="195">
        <f t="shared" si="8"/>
        <v>3055229.1400000006</v>
      </c>
      <c r="AB76" s="195">
        <f t="shared" si="8"/>
        <v>324414842.38</v>
      </c>
      <c r="AC76" s="195">
        <f t="shared" si="8"/>
        <v>34876613.630000003</v>
      </c>
      <c r="AD76" s="195">
        <f t="shared" si="8"/>
        <v>11486530</v>
      </c>
      <c r="AE76" s="195">
        <f t="shared" si="8"/>
        <v>14201648.810000001</v>
      </c>
      <c r="AF76" s="195">
        <f t="shared" si="8"/>
        <v>4881863.1000000006</v>
      </c>
      <c r="AG76" s="195">
        <f t="shared" si="8"/>
        <v>233215849.11000001</v>
      </c>
      <c r="AH76" s="195">
        <f t="shared" si="8"/>
        <v>0</v>
      </c>
      <c r="AI76" s="195">
        <f t="shared" si="8"/>
        <v>0</v>
      </c>
      <c r="AJ76" s="195">
        <f t="shared" si="8"/>
        <v>142498033.33000001</v>
      </c>
      <c r="AK76" s="195">
        <f t="shared" si="8"/>
        <v>6681284.5</v>
      </c>
      <c r="AL76" s="195">
        <f t="shared" si="8"/>
        <v>0</v>
      </c>
      <c r="AM76" s="195">
        <f t="shared" si="8"/>
        <v>4400355.58</v>
      </c>
      <c r="AN76" s="195">
        <f t="shared" si="8"/>
        <v>0</v>
      </c>
      <c r="AO76" s="195">
        <f t="shared" si="8"/>
        <v>0</v>
      </c>
      <c r="AP76" s="195">
        <f t="shared" si="8"/>
        <v>7765417.7000000011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6776847.1100000003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2354013203.1600003</v>
      </c>
      <c r="CF76" s="255"/>
    </row>
    <row r="77" spans="1:84" ht="12.6" customHeight="1" x14ac:dyDescent="0.25">
      <c r="A77" s="171" t="s">
        <v>248</v>
      </c>
      <c r="B77" s="175"/>
      <c r="C77" s="184">
        <v>78102</v>
      </c>
      <c r="D77" s="184"/>
      <c r="E77" s="185">
        <v>135418</v>
      </c>
      <c r="F77" s="185"/>
      <c r="G77" s="184">
        <v>15611</v>
      </c>
      <c r="H77" s="184">
        <v>38630</v>
      </c>
      <c r="I77" s="185"/>
      <c r="J77" s="185"/>
      <c r="K77" s="185"/>
      <c r="L77" s="185"/>
      <c r="M77" s="185"/>
      <c r="N77" s="185"/>
      <c r="O77" s="185"/>
      <c r="P77" s="185">
        <v>75711</v>
      </c>
      <c r="Q77" s="185">
        <v>11535</v>
      </c>
      <c r="R77" s="185">
        <v>5427</v>
      </c>
      <c r="S77" s="185">
        <v>33924</v>
      </c>
      <c r="T77" s="185"/>
      <c r="U77" s="185">
        <v>33108</v>
      </c>
      <c r="V77" s="185">
        <v>21207</v>
      </c>
      <c r="W77" s="185">
        <v>4294</v>
      </c>
      <c r="X77" s="185">
        <v>3457</v>
      </c>
      <c r="Y77" s="185">
        <v>45943</v>
      </c>
      <c r="Z77" s="185"/>
      <c r="AA77" s="185">
        <v>2340</v>
      </c>
      <c r="AB77" s="185">
        <v>18957</v>
      </c>
      <c r="AC77" s="185">
        <v>9923</v>
      </c>
      <c r="AD77" s="185">
        <v>1576</v>
      </c>
      <c r="AE77" s="185">
        <v>11727</v>
      </c>
      <c r="AF77" s="185">
        <v>13978</v>
      </c>
      <c r="AG77" s="185">
        <v>43813</v>
      </c>
      <c r="AH77" s="185">
        <v>0</v>
      </c>
      <c r="AI77" s="185"/>
      <c r="AJ77" s="185">
        <v>179833</v>
      </c>
      <c r="AK77" s="185">
        <v>8826</v>
      </c>
      <c r="AL77" s="185"/>
      <c r="AM77" s="185">
        <v>6909</v>
      </c>
      <c r="AN77" s="185"/>
      <c r="AO77" s="185"/>
      <c r="AP77" s="185">
        <v>16227</v>
      </c>
      <c r="AQ77" s="185">
        <v>14289</v>
      </c>
      <c r="AR77" s="185"/>
      <c r="AS77" s="185"/>
      <c r="AT77" s="185"/>
      <c r="AU77" s="185"/>
      <c r="AV77" s="185">
        <v>0</v>
      </c>
      <c r="AW77" s="185">
        <v>0</v>
      </c>
      <c r="AX77" s="185"/>
      <c r="AY77" s="185">
        <v>37089</v>
      </c>
      <c r="AZ77" s="185"/>
      <c r="BA77" s="185">
        <v>12320</v>
      </c>
      <c r="BB77" s="185">
        <v>9972</v>
      </c>
      <c r="BC77" s="185"/>
      <c r="BD77" s="185">
        <v>6755</v>
      </c>
      <c r="BE77" s="185">
        <v>270206</v>
      </c>
      <c r="BF77" s="185">
        <v>33568</v>
      </c>
      <c r="BG77" s="185">
        <v>12255</v>
      </c>
      <c r="BH77" s="185">
        <v>77356</v>
      </c>
      <c r="BI77" s="185">
        <v>22513</v>
      </c>
      <c r="BJ77" s="185">
        <v>7317</v>
      </c>
      <c r="BK77" s="185">
        <v>5640</v>
      </c>
      <c r="BL77" s="185">
        <v>9378</v>
      </c>
      <c r="BM77" s="185">
        <v>5664</v>
      </c>
      <c r="BN77" s="185">
        <v>17517</v>
      </c>
      <c r="BO77" s="185">
        <v>1695</v>
      </c>
      <c r="BP77" s="185"/>
      <c r="BQ77" s="185"/>
      <c r="BR77" s="185">
        <v>4654</v>
      </c>
      <c r="BS77" s="185">
        <v>914</v>
      </c>
      <c r="BT77" s="185">
        <v>1076</v>
      </c>
      <c r="BU77" s="185"/>
      <c r="BV77" s="185">
        <v>20189</v>
      </c>
      <c r="BW77" s="185">
        <v>180879</v>
      </c>
      <c r="BX77" s="185">
        <v>4512</v>
      </c>
      <c r="BY77" s="185">
        <v>455</v>
      </c>
      <c r="BZ77" s="185"/>
      <c r="CA77" s="185">
        <v>17360</v>
      </c>
      <c r="CB77" s="185">
        <v>0</v>
      </c>
      <c r="CC77" s="185">
        <v>9846</v>
      </c>
      <c r="CD77" s="252" t="s">
        <v>221</v>
      </c>
      <c r="CE77" s="195">
        <f t="shared" si="7"/>
        <v>1599895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>
        <v>156073</v>
      </c>
      <c r="D78" s="184"/>
      <c r="E78" s="184">
        <v>475672</v>
      </c>
      <c r="F78" s="184"/>
      <c r="G78" s="184">
        <v>51493</v>
      </c>
      <c r="H78" s="184">
        <v>135934</v>
      </c>
      <c r="I78" s="184"/>
      <c r="J78" s="184"/>
      <c r="K78" s="184"/>
      <c r="L78" s="184"/>
      <c r="M78" s="184"/>
      <c r="N78" s="184"/>
      <c r="O78" s="184"/>
      <c r="P78" s="184">
        <v>0</v>
      </c>
      <c r="Q78" s="184">
        <v>0</v>
      </c>
      <c r="R78" s="184">
        <v>0</v>
      </c>
      <c r="S78" s="184">
        <v>0</v>
      </c>
      <c r="T78" s="184"/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/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/>
      <c r="AJ78" s="184">
        <v>0</v>
      </c>
      <c r="AK78" s="184">
        <v>0</v>
      </c>
      <c r="AL78" s="184"/>
      <c r="AM78" s="184">
        <v>0</v>
      </c>
      <c r="AN78" s="184"/>
      <c r="AO78" s="184"/>
      <c r="AP78" s="184">
        <v>0</v>
      </c>
      <c r="AQ78" s="184">
        <v>0</v>
      </c>
      <c r="AR78" s="184"/>
      <c r="AS78" s="184"/>
      <c r="AT78" s="184"/>
      <c r="AU78" s="184"/>
      <c r="AV78" s="184">
        <v>0</v>
      </c>
      <c r="AW78" s="184">
        <v>0</v>
      </c>
      <c r="AX78" s="252"/>
      <c r="AY78" s="252"/>
      <c r="AZ78" s="184"/>
      <c r="BA78" s="184">
        <v>0</v>
      </c>
      <c r="BB78" s="184">
        <v>0</v>
      </c>
      <c r="BC78" s="184"/>
      <c r="BD78" s="252"/>
      <c r="BE78" s="252"/>
      <c r="BF78" s="184">
        <v>0</v>
      </c>
      <c r="BG78" s="252"/>
      <c r="BH78" s="184">
        <v>0</v>
      </c>
      <c r="BI78" s="184">
        <v>0</v>
      </c>
      <c r="BJ78" s="252"/>
      <c r="BK78" s="184">
        <v>0</v>
      </c>
      <c r="BL78" s="184">
        <v>0</v>
      </c>
      <c r="BM78" s="184">
        <v>0</v>
      </c>
      <c r="BN78" s="252"/>
      <c r="BO78" s="252"/>
      <c r="BP78" s="252"/>
      <c r="BQ78" s="252"/>
      <c r="BR78" s="184">
        <v>0</v>
      </c>
      <c r="BS78" s="184">
        <v>0</v>
      </c>
      <c r="BT78" s="184">
        <v>0</v>
      </c>
      <c r="BU78" s="184"/>
      <c r="BV78" s="184">
        <v>0</v>
      </c>
      <c r="BW78" s="184">
        <v>0</v>
      </c>
      <c r="BX78" s="184">
        <v>0</v>
      </c>
      <c r="BY78" s="184">
        <v>0</v>
      </c>
      <c r="BZ78" s="184"/>
      <c r="CA78" s="184">
        <v>0</v>
      </c>
      <c r="CB78" s="184">
        <v>0</v>
      </c>
      <c r="CC78" s="252" t="s">
        <v>221</v>
      </c>
      <c r="CD78" s="252" t="s">
        <v>221</v>
      </c>
      <c r="CE78" s="195">
        <f>SUM(C78:CD78)</f>
        <v>819172</v>
      </c>
      <c r="CF78" s="195">
        <f>AY59-CE78</f>
        <v>-234291</v>
      </c>
    </row>
    <row r="79" spans="1:84" ht="12.6" customHeight="1" x14ac:dyDescent="0.25">
      <c r="A79" s="171" t="s">
        <v>250</v>
      </c>
      <c r="B79" s="175"/>
      <c r="C79" s="184">
        <v>33986</v>
      </c>
      <c r="D79" s="184"/>
      <c r="E79" s="184">
        <v>58920</v>
      </c>
      <c r="F79" s="184"/>
      <c r="G79" s="184">
        <v>6793</v>
      </c>
      <c r="H79" s="184">
        <v>16810</v>
      </c>
      <c r="I79" s="184"/>
      <c r="J79" s="184"/>
      <c r="K79" s="184"/>
      <c r="L79" s="184"/>
      <c r="M79" s="184"/>
      <c r="N79" s="184"/>
      <c r="O79" s="184"/>
      <c r="P79" s="184">
        <v>40559</v>
      </c>
      <c r="Q79" s="184">
        <v>5019</v>
      </c>
      <c r="R79" s="184">
        <v>1424</v>
      </c>
      <c r="S79" s="184">
        <v>7384</v>
      </c>
      <c r="T79" s="184"/>
      <c r="U79" s="184">
        <v>8923</v>
      </c>
      <c r="V79" s="184">
        <v>6151</v>
      </c>
      <c r="W79" s="184">
        <v>1236</v>
      </c>
      <c r="X79" s="184">
        <v>1003</v>
      </c>
      <c r="Y79" s="184">
        <v>12349</v>
      </c>
      <c r="Z79" s="184"/>
      <c r="AA79" s="184">
        <v>679</v>
      </c>
      <c r="AB79" s="184">
        <v>5500</v>
      </c>
      <c r="AC79" s="184">
        <v>2879</v>
      </c>
      <c r="AD79" s="184">
        <v>457</v>
      </c>
      <c r="AE79" s="184">
        <v>3402</v>
      </c>
      <c r="AF79" s="184">
        <v>3576</v>
      </c>
      <c r="AG79" s="184">
        <v>22209</v>
      </c>
      <c r="AH79" s="184">
        <v>0</v>
      </c>
      <c r="AI79" s="184"/>
      <c r="AJ79" s="184">
        <v>68455</v>
      </c>
      <c r="AK79" s="184">
        <v>2457</v>
      </c>
      <c r="AL79" s="184"/>
      <c r="AM79" s="184">
        <v>2004</v>
      </c>
      <c r="AN79" s="184"/>
      <c r="AO79" s="184"/>
      <c r="AP79" s="184">
        <v>3762</v>
      </c>
      <c r="AQ79" s="184">
        <v>4145</v>
      </c>
      <c r="AR79" s="184"/>
      <c r="AS79" s="184"/>
      <c r="AT79" s="184"/>
      <c r="AU79" s="184"/>
      <c r="AV79" s="184">
        <v>0</v>
      </c>
      <c r="AW79" s="184">
        <v>0</v>
      </c>
      <c r="AX79" s="252"/>
      <c r="AY79" s="252"/>
      <c r="AZ79" s="252"/>
      <c r="BA79" s="184">
        <v>1787</v>
      </c>
      <c r="BB79" s="184">
        <v>1500</v>
      </c>
      <c r="BC79" s="184"/>
      <c r="BD79" s="252"/>
      <c r="BE79" s="252"/>
      <c r="BF79" s="252"/>
      <c r="BG79" s="252"/>
      <c r="BH79" s="184">
        <v>11221</v>
      </c>
      <c r="BI79" s="184">
        <v>3266</v>
      </c>
      <c r="BJ79" s="252"/>
      <c r="BK79" s="184">
        <v>819</v>
      </c>
      <c r="BL79" s="184">
        <v>1361</v>
      </c>
      <c r="BM79" s="184">
        <v>545</v>
      </c>
      <c r="BN79" s="252"/>
      <c r="BO79" s="252"/>
      <c r="BP79" s="252"/>
      <c r="BQ79" s="252"/>
      <c r="BR79" s="252"/>
      <c r="BS79" s="184">
        <v>132</v>
      </c>
      <c r="BT79" s="184">
        <v>155</v>
      </c>
      <c r="BU79" s="184"/>
      <c r="BV79" s="184">
        <v>2929</v>
      </c>
      <c r="BW79" s="184">
        <v>26237</v>
      </c>
      <c r="BX79" s="184">
        <v>655</v>
      </c>
      <c r="BY79" s="184">
        <v>66</v>
      </c>
      <c r="BZ79" s="184"/>
      <c r="CA79" s="184">
        <v>2518</v>
      </c>
      <c r="CB79" s="184">
        <v>0</v>
      </c>
      <c r="CC79" s="252" t="s">
        <v>221</v>
      </c>
      <c r="CD79" s="252" t="s">
        <v>221</v>
      </c>
      <c r="CE79" s="195">
        <f t="shared" si="7"/>
        <v>373273</v>
      </c>
      <c r="CF79" s="195"/>
    </row>
    <row r="80" spans="1:84" ht="12.6" customHeight="1" x14ac:dyDescent="0.25">
      <c r="A80" s="171" t="s">
        <v>251</v>
      </c>
      <c r="B80" s="175"/>
      <c r="C80" s="225">
        <v>641775</v>
      </c>
      <c r="D80" s="225"/>
      <c r="E80" s="184">
        <v>1511066</v>
      </c>
      <c r="F80" s="184"/>
      <c r="G80" s="184">
        <v>149639</v>
      </c>
      <c r="H80" s="184">
        <v>143932</v>
      </c>
      <c r="I80" s="184"/>
      <c r="J80" s="184"/>
      <c r="K80" s="184"/>
      <c r="L80" s="184"/>
      <c r="M80" s="184"/>
      <c r="N80" s="184"/>
      <c r="O80" s="184"/>
      <c r="P80" s="184">
        <v>330264</v>
      </c>
      <c r="Q80" s="184">
        <v>181034</v>
      </c>
      <c r="R80" s="184">
        <v>9378</v>
      </c>
      <c r="S80" s="184">
        <v>11416</v>
      </c>
      <c r="T80" s="184"/>
      <c r="U80" s="184">
        <v>1635</v>
      </c>
      <c r="V80" s="184">
        <v>29357</v>
      </c>
      <c r="W80" s="184">
        <v>121506</v>
      </c>
      <c r="X80" s="184">
        <v>87253</v>
      </c>
      <c r="Y80" s="184">
        <v>49746</v>
      </c>
      <c r="Z80" s="184"/>
      <c r="AA80" s="184">
        <v>0</v>
      </c>
      <c r="AB80" s="184">
        <v>1631</v>
      </c>
      <c r="AC80" s="184">
        <v>0</v>
      </c>
      <c r="AD80" s="184">
        <v>0</v>
      </c>
      <c r="AE80" s="184">
        <v>5300</v>
      </c>
      <c r="AF80" s="184">
        <v>0</v>
      </c>
      <c r="AG80" s="184">
        <v>530869</v>
      </c>
      <c r="AH80" s="184">
        <v>0</v>
      </c>
      <c r="AI80" s="184"/>
      <c r="AJ80" s="184">
        <v>108861</v>
      </c>
      <c r="AK80" s="184">
        <v>0</v>
      </c>
      <c r="AL80" s="184"/>
      <c r="AM80" s="184">
        <v>14680</v>
      </c>
      <c r="AN80" s="184"/>
      <c r="AO80" s="184"/>
      <c r="AP80" s="184">
        <v>0</v>
      </c>
      <c r="AQ80" s="184">
        <v>0</v>
      </c>
      <c r="AR80" s="184"/>
      <c r="AS80" s="184"/>
      <c r="AT80" s="184"/>
      <c r="AU80" s="184"/>
      <c r="AV80" s="184">
        <v>0</v>
      </c>
      <c r="AW80" s="184">
        <v>68499</v>
      </c>
      <c r="AX80" s="252"/>
      <c r="AY80" s="252"/>
      <c r="AZ80" s="252"/>
      <c r="BA80" s="252"/>
      <c r="BB80" s="184">
        <v>0</v>
      </c>
      <c r="BC80" s="184"/>
      <c r="BD80" s="252"/>
      <c r="BE80" s="252"/>
      <c r="BF80" s="252"/>
      <c r="BG80" s="252"/>
      <c r="BH80" s="184">
        <v>0</v>
      </c>
      <c r="BI80" s="184">
        <v>0</v>
      </c>
      <c r="BJ80" s="252"/>
      <c r="BK80" s="184">
        <v>0</v>
      </c>
      <c r="BL80" s="184">
        <v>0</v>
      </c>
      <c r="BM80" s="184">
        <v>0</v>
      </c>
      <c r="BN80" s="252"/>
      <c r="BO80" s="252"/>
      <c r="BP80" s="252"/>
      <c r="BQ80" s="252"/>
      <c r="BR80" s="252"/>
      <c r="BS80" s="184">
        <v>0</v>
      </c>
      <c r="BT80" s="184">
        <v>0</v>
      </c>
      <c r="BU80" s="184"/>
      <c r="BV80" s="184">
        <v>0</v>
      </c>
      <c r="BW80" s="184">
        <v>23648</v>
      </c>
      <c r="BX80" s="184">
        <v>0</v>
      </c>
      <c r="BY80" s="184">
        <v>0</v>
      </c>
      <c r="BZ80" s="184"/>
      <c r="CA80" s="184">
        <v>0</v>
      </c>
      <c r="CB80" s="184">
        <v>0</v>
      </c>
      <c r="CC80" s="252" t="s">
        <v>221</v>
      </c>
      <c r="CD80" s="252" t="s">
        <v>221</v>
      </c>
      <c r="CE80" s="195">
        <f t="shared" si="7"/>
        <v>4021489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>
        <v>327.61</v>
      </c>
      <c r="D81" s="187"/>
      <c r="E81" s="187">
        <v>428.03</v>
      </c>
      <c r="F81" s="187"/>
      <c r="G81" s="187">
        <v>43.56</v>
      </c>
      <c r="H81" s="187">
        <v>74.16</v>
      </c>
      <c r="I81" s="187"/>
      <c r="J81" s="187"/>
      <c r="K81" s="187"/>
      <c r="L81" s="187"/>
      <c r="M81" s="187"/>
      <c r="N81" s="187"/>
      <c r="O81" s="187"/>
      <c r="P81" s="187">
        <v>104.83</v>
      </c>
      <c r="Q81" s="187">
        <v>60.5</v>
      </c>
      <c r="R81" s="187">
        <v>0</v>
      </c>
      <c r="S81" s="187">
        <v>0</v>
      </c>
      <c r="T81" s="187"/>
      <c r="U81" s="187">
        <v>0</v>
      </c>
      <c r="V81" s="187">
        <v>1.67</v>
      </c>
      <c r="W81" s="187">
        <v>0</v>
      </c>
      <c r="X81" s="187">
        <v>0</v>
      </c>
      <c r="Y81" s="187">
        <v>0</v>
      </c>
      <c r="Z81" s="187"/>
      <c r="AA81" s="187">
        <v>0</v>
      </c>
      <c r="AB81" s="187">
        <v>1.43</v>
      </c>
      <c r="AC81" s="187">
        <v>0</v>
      </c>
      <c r="AD81" s="187">
        <v>0</v>
      </c>
      <c r="AE81" s="187">
        <v>0</v>
      </c>
      <c r="AF81" s="187">
        <v>4.0599999999999996</v>
      </c>
      <c r="AG81" s="187">
        <v>94.9</v>
      </c>
      <c r="AH81" s="187">
        <v>0</v>
      </c>
      <c r="AI81" s="187"/>
      <c r="AJ81" s="187">
        <v>129.15</v>
      </c>
      <c r="AK81" s="187">
        <v>0.26</v>
      </c>
      <c r="AL81" s="187"/>
      <c r="AM81" s="187">
        <v>4.42</v>
      </c>
      <c r="AN81" s="187"/>
      <c r="AO81" s="187"/>
      <c r="AP81" s="187">
        <v>11.01</v>
      </c>
      <c r="AQ81" s="187">
        <v>0</v>
      </c>
      <c r="AR81" s="187"/>
      <c r="AS81" s="187"/>
      <c r="AT81" s="187"/>
      <c r="AU81" s="187"/>
      <c r="AV81" s="187">
        <v>11.17</v>
      </c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1296.7600000000004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9" t="s">
        <v>1280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88">
        <v>29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27" t="s">
        <v>1271</v>
      </c>
      <c r="D85" s="205"/>
      <c r="E85" s="204"/>
    </row>
    <row r="86" spans="1:84" ht="12.6" customHeight="1" x14ac:dyDescent="0.25">
      <c r="A86" s="173" t="s">
        <v>1251</v>
      </c>
      <c r="B86" s="172"/>
      <c r="C86" s="227" t="s">
        <v>1273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 t="s">
        <v>1273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 t="s">
        <v>1274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 t="s">
        <v>1275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 t="s">
        <v>1276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 t="s">
        <v>1277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 t="s">
        <v>1278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 t="s">
        <v>1279</v>
      </c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27"/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17158</v>
      </c>
      <c r="D112" s="174">
        <v>146805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3" t="s">
        <v>281</v>
      </c>
      <c r="B115" s="172" t="s">
        <v>256</v>
      </c>
      <c r="C115" s="189">
        <v>0</v>
      </c>
      <c r="D115" s="174">
        <v>0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>
        <v>89</v>
      </c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234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>
        <v>24</v>
      </c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>
        <v>66</v>
      </c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>
        <v>0</v>
      </c>
      <c r="D124" s="175"/>
      <c r="E124" s="175"/>
    </row>
    <row r="125" spans="1:5" ht="12.6" customHeight="1" x14ac:dyDescent="0.25">
      <c r="A125" s="173" t="s">
        <v>289</v>
      </c>
      <c r="B125" s="172"/>
      <c r="C125" s="189">
        <v>0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>
        <v>0</v>
      </c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413</v>
      </c>
    </row>
    <row r="129" spans="1:6" ht="12.6" customHeight="1" x14ac:dyDescent="0.25">
      <c r="A129" s="173" t="s">
        <v>292</v>
      </c>
      <c r="B129" s="172" t="s">
        <v>256</v>
      </c>
      <c r="C129" s="189">
        <v>413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>
        <v>0</v>
      </c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5755</v>
      </c>
      <c r="C139" s="189">
        <v>6215</v>
      </c>
      <c r="D139" s="174">
        <v>5188</v>
      </c>
      <c r="E139" s="175">
        <f>SUM(B139:D139)</f>
        <v>17158</v>
      </c>
    </row>
    <row r="140" spans="1:6" ht="12.6" customHeight="1" x14ac:dyDescent="0.25">
      <c r="A140" s="173" t="s">
        <v>215</v>
      </c>
      <c r="B140" s="174">
        <v>51934</v>
      </c>
      <c r="C140" s="189">
        <v>59723</v>
      </c>
      <c r="D140" s="174">
        <v>35148</v>
      </c>
      <c r="E140" s="175">
        <f>SUM(B140:D140)</f>
        <v>146805</v>
      </c>
    </row>
    <row r="141" spans="1:6" ht="12.6" customHeight="1" x14ac:dyDescent="0.25">
      <c r="A141" s="173" t="s">
        <v>298</v>
      </c>
      <c r="B141" s="174">
        <v>110576</v>
      </c>
      <c r="C141" s="174">
        <v>130957</v>
      </c>
      <c r="D141" s="174">
        <v>138193</v>
      </c>
      <c r="E141" s="175">
        <f>SUM(B141:D141)</f>
        <v>379726</v>
      </c>
    </row>
    <row r="142" spans="1:6" ht="12.6" customHeight="1" x14ac:dyDescent="0.25">
      <c r="A142" s="173" t="s">
        <v>245</v>
      </c>
      <c r="B142" s="174">
        <v>496033228</v>
      </c>
      <c r="C142" s="189">
        <v>516948061</v>
      </c>
      <c r="D142" s="174">
        <v>485997210</v>
      </c>
      <c r="E142" s="175">
        <f>SUM(B142:D142)</f>
        <v>1498978499</v>
      </c>
      <c r="F142" s="199"/>
    </row>
    <row r="143" spans="1:6" ht="12.6" customHeight="1" x14ac:dyDescent="0.25">
      <c r="A143" s="173" t="s">
        <v>246</v>
      </c>
      <c r="B143" s="174">
        <v>192453810</v>
      </c>
      <c r="C143" s="189">
        <v>258282090</v>
      </c>
      <c r="D143" s="174">
        <v>404298804</v>
      </c>
      <c r="E143" s="175">
        <f>SUM(B143:D143)</f>
        <v>855034704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215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298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245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173" t="s">
        <v>246</v>
      </c>
      <c r="B149" s="174">
        <v>0</v>
      </c>
      <c r="C149" s="189">
        <v>0</v>
      </c>
      <c r="D149" s="174">
        <v>0</v>
      </c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215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298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245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3" t="s">
        <v>246</v>
      </c>
      <c r="B155" s="174">
        <v>0</v>
      </c>
      <c r="C155" s="189">
        <v>0</v>
      </c>
      <c r="D155" s="174">
        <v>0</v>
      </c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>
        <v>38795955</v>
      </c>
      <c r="C158" s="174">
        <v>25471277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>
        <v>26104319.329999998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300219.87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3158992.06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v>54561318.450000003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33127403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2166962.4900000002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>
        <v>0</v>
      </c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119419215.2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>
        <v>11830390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v>2778281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14608671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>
        <v>3695824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>
        <v>827310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4523134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>
        <v>497134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6132283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>
        <v>1441285</v>
      </c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8070702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>
        <v>28450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v>0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28450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2432094.6800000002</v>
      </c>
      <c r="C196" s="189">
        <v>0</v>
      </c>
      <c r="D196" s="174">
        <v>0</v>
      </c>
      <c r="E196" s="175">
        <f t="shared" ref="E196:E204" si="9">SUM(B196:C196)-D196</f>
        <v>2432094.6800000002</v>
      </c>
    </row>
    <row r="197" spans="1:8" ht="12.6" customHeight="1" x14ac:dyDescent="0.25">
      <c r="A197" s="173" t="s">
        <v>333</v>
      </c>
      <c r="B197" s="174">
        <v>5595137.25</v>
      </c>
      <c r="C197" s="189">
        <v>342419.46</v>
      </c>
      <c r="D197" s="174">
        <v>32568.74</v>
      </c>
      <c r="E197" s="175">
        <f t="shared" si="9"/>
        <v>5904987.9699999997</v>
      </c>
    </row>
    <row r="198" spans="1:8" ht="12.6" customHeight="1" x14ac:dyDescent="0.25">
      <c r="A198" s="173" t="s">
        <v>334</v>
      </c>
      <c r="B198" s="174">
        <v>419700873.31</v>
      </c>
      <c r="C198" s="189">
        <v>4202469.1100000003</v>
      </c>
      <c r="D198" s="174">
        <v>2034266.4</v>
      </c>
      <c r="E198" s="175">
        <f t="shared" si="9"/>
        <v>421869076.02000004</v>
      </c>
    </row>
    <row r="199" spans="1:8" ht="12.6" customHeight="1" x14ac:dyDescent="0.25">
      <c r="A199" s="173" t="s">
        <v>335</v>
      </c>
      <c r="B199" s="174">
        <v>143814352</v>
      </c>
      <c r="C199" s="189">
        <v>70970.740000000005</v>
      </c>
      <c r="D199" s="174">
        <v>3339040.7</v>
      </c>
      <c r="E199" s="175">
        <f t="shared" si="9"/>
        <v>140546282.04000002</v>
      </c>
    </row>
    <row r="200" spans="1:8" ht="12.6" customHeight="1" x14ac:dyDescent="0.25">
      <c r="A200" s="173" t="s">
        <v>336</v>
      </c>
      <c r="B200" s="174">
        <v>0</v>
      </c>
      <c r="C200" s="189">
        <v>0</v>
      </c>
      <c r="D200" s="174">
        <v>0</v>
      </c>
      <c r="E200" s="175">
        <f t="shared" si="9"/>
        <v>0</v>
      </c>
    </row>
    <row r="201" spans="1:8" ht="12.6" customHeight="1" x14ac:dyDescent="0.25">
      <c r="A201" s="173" t="s">
        <v>337</v>
      </c>
      <c r="B201" s="174">
        <v>294453702.00999999</v>
      </c>
      <c r="C201" s="189">
        <v>11405590.640000001</v>
      </c>
      <c r="D201" s="174">
        <v>84833337.120000005</v>
      </c>
      <c r="E201" s="175">
        <f t="shared" si="9"/>
        <v>221025955.52999997</v>
      </c>
    </row>
    <row r="202" spans="1:8" ht="12.6" customHeight="1" x14ac:dyDescent="0.25">
      <c r="A202" s="173" t="s">
        <v>338</v>
      </c>
      <c r="B202" s="174">
        <v>0</v>
      </c>
      <c r="C202" s="189">
        <v>0</v>
      </c>
      <c r="D202" s="174">
        <v>0</v>
      </c>
      <c r="E202" s="175">
        <f t="shared" si="9"/>
        <v>0</v>
      </c>
    </row>
    <row r="203" spans="1:8" ht="12.6" customHeight="1" x14ac:dyDescent="0.25">
      <c r="A203" s="173" t="s">
        <v>339</v>
      </c>
      <c r="B203" s="174">
        <v>10501155</v>
      </c>
      <c r="C203" s="189">
        <v>49884</v>
      </c>
      <c r="D203" s="174">
        <v>67923.83</v>
      </c>
      <c r="E203" s="175">
        <f t="shared" si="9"/>
        <v>10483115.17</v>
      </c>
    </row>
    <row r="204" spans="1:8" ht="12.6" customHeight="1" x14ac:dyDescent="0.25">
      <c r="A204" s="173" t="s">
        <v>340</v>
      </c>
      <c r="B204" s="174">
        <v>12584492.550000001</v>
      </c>
      <c r="C204" s="189">
        <v>6682504.9999999981</v>
      </c>
      <c r="D204" s="174">
        <v>0</v>
      </c>
      <c r="E204" s="175">
        <f t="shared" si="9"/>
        <v>19266997.549999997</v>
      </c>
    </row>
    <row r="205" spans="1:8" ht="12.6" customHeight="1" x14ac:dyDescent="0.25">
      <c r="A205" s="173" t="s">
        <v>203</v>
      </c>
      <c r="B205" s="175">
        <f>SUM(B196:B204)</f>
        <v>889081806.79999995</v>
      </c>
      <c r="C205" s="191">
        <f>SUM(C196:C204)</f>
        <v>22753838.949999999</v>
      </c>
      <c r="D205" s="175">
        <f>SUM(D196:D204)</f>
        <v>90307136.790000007</v>
      </c>
      <c r="E205" s="175">
        <f>SUM(E196:E204)</f>
        <v>821528508.95999992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>
        <v>2939621.44</v>
      </c>
      <c r="C210" s="189">
        <v>455132.9</v>
      </c>
      <c r="D210" s="174">
        <v>32568.74</v>
      </c>
      <c r="E210" s="175">
        <f t="shared" ref="E210:E217" si="10">SUM(B210:C210)-D210</f>
        <v>3362185.5999999996</v>
      </c>
      <c r="H210" s="262"/>
    </row>
    <row r="211" spans="1:8" ht="12.6" customHeight="1" x14ac:dyDescent="0.25">
      <c r="A211" s="173" t="s">
        <v>334</v>
      </c>
      <c r="B211" s="174">
        <v>201978363</v>
      </c>
      <c r="C211" s="189">
        <v>13754202.970000001</v>
      </c>
      <c r="D211" s="174">
        <v>2034267.4</v>
      </c>
      <c r="E211" s="175">
        <f t="shared" si="10"/>
        <v>213698298.56999999</v>
      </c>
      <c r="H211" s="262"/>
    </row>
    <row r="212" spans="1:8" ht="12.6" customHeight="1" x14ac:dyDescent="0.25">
      <c r="A212" s="173" t="s">
        <v>335</v>
      </c>
      <c r="B212" s="174">
        <v>129463707.45999999</v>
      </c>
      <c r="C212" s="189">
        <v>4084179.86</v>
      </c>
      <c r="D212" s="174">
        <v>3335546.34</v>
      </c>
      <c r="E212" s="175">
        <f t="shared" si="10"/>
        <v>130212340.97999999</v>
      </c>
      <c r="H212" s="262"/>
    </row>
    <row r="213" spans="1:8" ht="12.6" customHeight="1" x14ac:dyDescent="0.25">
      <c r="A213" s="173" t="s">
        <v>336</v>
      </c>
      <c r="B213" s="174">
        <v>0</v>
      </c>
      <c r="C213" s="189">
        <v>0</v>
      </c>
      <c r="D213" s="174">
        <v>0</v>
      </c>
      <c r="E213" s="175">
        <f t="shared" si="10"/>
        <v>0</v>
      </c>
      <c r="H213" s="262"/>
    </row>
    <row r="214" spans="1:8" ht="12.6" customHeight="1" x14ac:dyDescent="0.25">
      <c r="A214" s="173" t="s">
        <v>337</v>
      </c>
      <c r="B214" s="174">
        <v>249783058.90000001</v>
      </c>
      <c r="C214" s="189">
        <v>13496229</v>
      </c>
      <c r="D214" s="174">
        <v>84486736.469999999</v>
      </c>
      <c r="E214" s="175">
        <f t="shared" si="10"/>
        <v>178792551.43000001</v>
      </c>
      <c r="H214" s="262"/>
    </row>
    <row r="215" spans="1:8" ht="12.6" customHeight="1" x14ac:dyDescent="0.25">
      <c r="A215" s="173" t="s">
        <v>338</v>
      </c>
      <c r="B215" s="174">
        <v>0</v>
      </c>
      <c r="C215" s="189">
        <v>0</v>
      </c>
      <c r="D215" s="174">
        <v>0</v>
      </c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>
        <v>4759653</v>
      </c>
      <c r="C216" s="189">
        <v>592249.1</v>
      </c>
      <c r="D216" s="174">
        <v>65924.83</v>
      </c>
      <c r="E216" s="175">
        <f t="shared" si="10"/>
        <v>5285977.2699999996</v>
      </c>
      <c r="H216" s="262"/>
    </row>
    <row r="217" spans="1:8" ht="12.6" customHeight="1" x14ac:dyDescent="0.25">
      <c r="A217" s="173" t="s">
        <v>340</v>
      </c>
      <c r="B217" s="174">
        <v>0</v>
      </c>
      <c r="C217" s="189">
        <v>0</v>
      </c>
      <c r="D217" s="174">
        <v>0</v>
      </c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588924403.79999995</v>
      </c>
      <c r="C218" s="191">
        <f>SUM(C209:C217)</f>
        <v>32381993.830000002</v>
      </c>
      <c r="D218" s="175">
        <f>SUM(D209:D217)</f>
        <v>89955043.780000001</v>
      </c>
      <c r="E218" s="175">
        <f>SUM(E209:E217)</f>
        <v>531351353.84999996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189">
        <v>501141973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585726211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>
        <v>0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>
        <v>301778457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1388646641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189">
        <v>6403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>
        <v>24785940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>
        <v>54542459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79328399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>
        <v>0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>
        <v>-51648230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-51648230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1416326810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189">
        <v>7320521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>
        <v>213093825</v>
      </c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v>145996761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v>0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>
        <v>24911644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>
        <v>4576767</v>
      </c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11908505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11741196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419549219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189">
        <v>92538216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>
        <v>3114645</v>
      </c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95652861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189">
        <v>2432095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>
        <v>5904988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>
        <v>421869076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>
        <v>140546282</v>
      </c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>
        <v>221025956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>
        <v>10483115</v>
      </c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19266998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821528510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531351354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290177156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>
        <v>0</v>
      </c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>
        <v>21356539</v>
      </c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21356539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>
        <v>0</v>
      </c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826735775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189">
        <v>0</v>
      </c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v>30923545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49461502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>
        <v>49700172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>
        <v>4734405</v>
      </c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>
        <v>686120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>
        <v>115000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135620744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189">
        <v>0</v>
      </c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>
        <v>11987452</v>
      </c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11987452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189">
        <v>0</v>
      </c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>
        <v>115000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>
        <v>0</v>
      </c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115000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115000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0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>
        <v>679127579</v>
      </c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>
        <v>0</v>
      </c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>
        <v>0</v>
      </c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826735775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826735775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189">
        <v>1498978499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>
        <v>855034704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2354013203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189">
        <v>1388646641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>
        <v>79328399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-51648230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1416326810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937686393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189">
        <v>79525998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0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79525998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1017212391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189">
        <v>367494361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119419215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26921323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180051687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>
        <v>10871329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208374646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v>32381994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14608671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4523134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8070702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28450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18782096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>
        <v>1920345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993447953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23764438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>
        <v>-17183262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6581176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>
        <v>0</v>
      </c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6581176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str">
        <f>C85&amp;"   "&amp;"H-"&amp;FIXED(C84,0,TRUE)&amp;"     FYE "&amp;C83</f>
        <v>Harborview Medical Center   H-29     FYE 06/30/2017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17158</v>
      </c>
      <c r="C413" s="194">
        <f>E139</f>
        <v>17158</v>
      </c>
      <c r="D413" s="179"/>
    </row>
    <row r="414" spans="1:5" ht="12.6" customHeight="1" x14ac:dyDescent="0.25">
      <c r="A414" s="179" t="s">
        <v>464</v>
      </c>
      <c r="B414" s="179">
        <f>D112</f>
        <v>146805</v>
      </c>
      <c r="C414" s="179">
        <f>E140</f>
        <v>146805</v>
      </c>
      <c r="D414" s="194">
        <f>SUM(C59:H59)+N59</f>
        <v>146805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367494361</v>
      </c>
      <c r="C426" s="179">
        <f t="shared" ref="C426:C433" si="12">CE61</f>
        <v>367494360.67999995</v>
      </c>
      <c r="D426" s="179"/>
    </row>
    <row r="427" spans="1:7" ht="12.6" customHeight="1" x14ac:dyDescent="0.25">
      <c r="A427" s="179" t="s">
        <v>3</v>
      </c>
      <c r="B427" s="179">
        <f t="shared" si="11"/>
        <v>119419215</v>
      </c>
      <c r="C427" s="179">
        <f t="shared" si="12"/>
        <v>119419215</v>
      </c>
      <c r="D427" s="179">
        <f>D174</f>
        <v>119419215.2</v>
      </c>
    </row>
    <row r="428" spans="1:7" ht="12.6" customHeight="1" x14ac:dyDescent="0.25">
      <c r="A428" s="179" t="s">
        <v>236</v>
      </c>
      <c r="B428" s="179">
        <f t="shared" si="11"/>
        <v>26921323</v>
      </c>
      <c r="C428" s="179">
        <f t="shared" si="12"/>
        <v>26921323.110000003</v>
      </c>
      <c r="D428" s="179"/>
    </row>
    <row r="429" spans="1:7" ht="12.6" customHeight="1" x14ac:dyDescent="0.25">
      <c r="A429" s="179" t="s">
        <v>237</v>
      </c>
      <c r="B429" s="179">
        <f t="shared" si="11"/>
        <v>180051687</v>
      </c>
      <c r="C429" s="179">
        <f t="shared" si="12"/>
        <v>180051687.03000003</v>
      </c>
      <c r="D429" s="179"/>
    </row>
    <row r="430" spans="1:7" ht="12.6" customHeight="1" x14ac:dyDescent="0.25">
      <c r="A430" s="179" t="s">
        <v>444</v>
      </c>
      <c r="B430" s="179">
        <f t="shared" si="11"/>
        <v>10871329</v>
      </c>
      <c r="C430" s="179">
        <f t="shared" si="12"/>
        <v>10871329.109999999</v>
      </c>
      <c r="D430" s="179"/>
    </row>
    <row r="431" spans="1:7" ht="12.6" customHeight="1" x14ac:dyDescent="0.25">
      <c r="A431" s="179" t="s">
        <v>445</v>
      </c>
      <c r="B431" s="179">
        <f t="shared" si="11"/>
        <v>208374646</v>
      </c>
      <c r="C431" s="179">
        <f t="shared" si="12"/>
        <v>208374645.93999997</v>
      </c>
      <c r="D431" s="179"/>
    </row>
    <row r="432" spans="1:7" ht="12.6" customHeight="1" x14ac:dyDescent="0.25">
      <c r="A432" s="179" t="s">
        <v>6</v>
      </c>
      <c r="B432" s="179">
        <f t="shared" si="11"/>
        <v>32381994</v>
      </c>
      <c r="C432" s="179">
        <f t="shared" si="12"/>
        <v>32381994</v>
      </c>
      <c r="D432" s="179">
        <f>C218</f>
        <v>32381993.830000002</v>
      </c>
    </row>
    <row r="433" spans="1:7" ht="12.6" customHeight="1" x14ac:dyDescent="0.25">
      <c r="A433" s="179" t="s">
        <v>474</v>
      </c>
      <c r="B433" s="179">
        <f t="shared" si="11"/>
        <v>14608671</v>
      </c>
      <c r="C433" s="179">
        <f t="shared" si="12"/>
        <v>14608671.279999997</v>
      </c>
      <c r="D433" s="179">
        <f>D178</f>
        <v>14608671</v>
      </c>
    </row>
    <row r="434" spans="1:7" ht="12.6" customHeight="1" x14ac:dyDescent="0.25">
      <c r="A434" s="179" t="s">
        <v>447</v>
      </c>
      <c r="B434" s="179">
        <f t="shared" si="11"/>
        <v>4523134</v>
      </c>
      <c r="C434" s="179"/>
      <c r="D434" s="179">
        <f>D182</f>
        <v>4523134</v>
      </c>
    </row>
    <row r="435" spans="1:7" ht="12.6" customHeight="1" x14ac:dyDescent="0.25">
      <c r="A435" s="179" t="s">
        <v>475</v>
      </c>
      <c r="B435" s="179">
        <f t="shared" si="11"/>
        <v>8070702</v>
      </c>
      <c r="C435" s="179"/>
      <c r="D435" s="179">
        <f>D187</f>
        <v>8070702</v>
      </c>
    </row>
    <row r="436" spans="1:7" ht="12.6" customHeight="1" x14ac:dyDescent="0.25">
      <c r="A436" s="194" t="s">
        <v>449</v>
      </c>
      <c r="B436" s="194">
        <f t="shared" si="11"/>
        <v>28450</v>
      </c>
      <c r="C436" s="194"/>
      <c r="D436" s="194">
        <f>D191</f>
        <v>28450</v>
      </c>
    </row>
    <row r="437" spans="1:7" ht="12.6" customHeight="1" x14ac:dyDescent="0.25">
      <c r="A437" s="194" t="s">
        <v>476</v>
      </c>
      <c r="B437" s="194">
        <f>C384+C385+C386</f>
        <v>12622286</v>
      </c>
      <c r="C437" s="194">
        <f>CD70</f>
        <v>0</v>
      </c>
      <c r="D437" s="194">
        <f>D182+D187+D191</f>
        <v>12622286</v>
      </c>
    </row>
    <row r="438" spans="1:7" ht="12.6" customHeight="1" x14ac:dyDescent="0.25">
      <c r="A438" s="179" t="s">
        <v>1262</v>
      </c>
      <c r="B438" s="179">
        <f>C387</f>
        <v>18782096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1920345</v>
      </c>
      <c r="C439" s="194">
        <f>SUM(C70:CC70)</f>
        <v>14542631</v>
      </c>
      <c r="D439" s="179"/>
    </row>
    <row r="440" spans="1:7" ht="12.6" customHeight="1" x14ac:dyDescent="0.25">
      <c r="A440" s="179" t="s">
        <v>477</v>
      </c>
      <c r="B440" s="194">
        <f>B437+B439</f>
        <v>14542631</v>
      </c>
      <c r="C440" s="194">
        <f>CE70</f>
        <v>14542631</v>
      </c>
      <c r="D440" s="179"/>
    </row>
    <row r="441" spans="1:7" ht="12.6" customHeight="1" x14ac:dyDescent="0.25">
      <c r="A441" s="179" t="s">
        <v>478</v>
      </c>
      <c r="B441" s="179">
        <f>D389</f>
        <v>993447953</v>
      </c>
      <c r="C441" s="179">
        <f>SUM(C426:C436)+C438+C440</f>
        <v>974665857.14999986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1388646641</v>
      </c>
      <c r="C444" s="179">
        <f>C362</f>
        <v>1388646641</v>
      </c>
      <c r="D444" s="179"/>
    </row>
    <row r="445" spans="1:7" ht="12.6" customHeight="1" x14ac:dyDescent="0.25">
      <c r="A445" s="179" t="s">
        <v>351</v>
      </c>
      <c r="B445" s="179">
        <f>D235</f>
        <v>79328399</v>
      </c>
      <c r="C445" s="179">
        <f>C363</f>
        <v>79328399</v>
      </c>
      <c r="D445" s="179"/>
    </row>
    <row r="446" spans="1:7" ht="12.6" customHeight="1" x14ac:dyDescent="0.25">
      <c r="A446" s="179" t="s">
        <v>356</v>
      </c>
      <c r="B446" s="179">
        <f>D239</f>
        <v>-51648230</v>
      </c>
      <c r="C446" s="179">
        <f>C364</f>
        <v>-51648230</v>
      </c>
      <c r="D446" s="179"/>
    </row>
    <row r="447" spans="1:7" ht="12.6" customHeight="1" x14ac:dyDescent="0.25">
      <c r="A447" s="179" t="s">
        <v>358</v>
      </c>
      <c r="B447" s="179">
        <f>D241</f>
        <v>1416326810</v>
      </c>
      <c r="C447" s="179">
        <f>D365</f>
        <v>1416326810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6403</v>
      </c>
    </row>
    <row r="453" spans="1:7" ht="12.6" customHeight="1" x14ac:dyDescent="0.25">
      <c r="A453" s="179" t="s">
        <v>168</v>
      </c>
      <c r="B453" s="179">
        <f>C232</f>
        <v>24785940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54542459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79525998</v>
      </c>
      <c r="C457" s="194">
        <f>CE71</f>
        <v>79525997.769999981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1498978499</v>
      </c>
      <c r="C462" s="194">
        <f>CE74</f>
        <v>1498978499.0700002</v>
      </c>
      <c r="D462" s="194">
        <f>E142+E148+E154</f>
        <v>1498978499</v>
      </c>
    </row>
    <row r="463" spans="1:7" ht="12.6" customHeight="1" x14ac:dyDescent="0.25">
      <c r="A463" s="179" t="s">
        <v>246</v>
      </c>
      <c r="B463" s="194">
        <f>C359</f>
        <v>855034704</v>
      </c>
      <c r="C463" s="194">
        <f>CE75</f>
        <v>855034704.09000003</v>
      </c>
      <c r="D463" s="194">
        <f>E143+E149+E155</f>
        <v>855034704</v>
      </c>
    </row>
    <row r="464" spans="1:7" ht="12.6" customHeight="1" x14ac:dyDescent="0.25">
      <c r="A464" s="179" t="s">
        <v>247</v>
      </c>
      <c r="B464" s="194">
        <f>D360</f>
        <v>2354013203</v>
      </c>
      <c r="C464" s="194">
        <f>CE76</f>
        <v>2354013203.1600003</v>
      </c>
      <c r="D464" s="194">
        <f>D462+D463</f>
        <v>2354013203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2432095</v>
      </c>
      <c r="C467" s="179">
        <f>E196</f>
        <v>2432094.6800000002</v>
      </c>
      <c r="D467" s="179"/>
    </row>
    <row r="468" spans="1:7" ht="12.6" customHeight="1" x14ac:dyDescent="0.25">
      <c r="A468" s="179" t="s">
        <v>333</v>
      </c>
      <c r="B468" s="179">
        <f t="shared" si="13"/>
        <v>5904988</v>
      </c>
      <c r="C468" s="179">
        <f>E197</f>
        <v>5904987.9699999997</v>
      </c>
      <c r="D468" s="179"/>
    </row>
    <row r="469" spans="1:7" ht="12.6" customHeight="1" x14ac:dyDescent="0.25">
      <c r="A469" s="179" t="s">
        <v>334</v>
      </c>
      <c r="B469" s="179">
        <f t="shared" si="13"/>
        <v>421869076</v>
      </c>
      <c r="C469" s="179">
        <f>E198</f>
        <v>421869076.02000004</v>
      </c>
      <c r="D469" s="179"/>
    </row>
    <row r="470" spans="1:7" ht="12.6" customHeight="1" x14ac:dyDescent="0.25">
      <c r="A470" s="179" t="s">
        <v>494</v>
      </c>
      <c r="B470" s="179">
        <f t="shared" si="13"/>
        <v>140546282</v>
      </c>
      <c r="C470" s="179">
        <f>E199</f>
        <v>140546282.04000002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221025956</v>
      </c>
      <c r="C472" s="179">
        <f>SUM(E201:E202)</f>
        <v>221025955.52999997</v>
      </c>
      <c r="D472" s="179"/>
    </row>
    <row r="473" spans="1:7" ht="12.6" customHeight="1" x14ac:dyDescent="0.25">
      <c r="A473" s="179" t="s">
        <v>339</v>
      </c>
      <c r="B473" s="179">
        <f t="shared" si="13"/>
        <v>10483115</v>
      </c>
      <c r="C473" s="179">
        <f>E203</f>
        <v>10483115.17</v>
      </c>
      <c r="D473" s="179"/>
    </row>
    <row r="474" spans="1:7" ht="12.6" customHeight="1" x14ac:dyDescent="0.25">
      <c r="A474" s="179" t="s">
        <v>340</v>
      </c>
      <c r="B474" s="179">
        <f t="shared" si="13"/>
        <v>19266998</v>
      </c>
      <c r="C474" s="179">
        <f>E204</f>
        <v>19266997.549999997</v>
      </c>
      <c r="D474" s="179"/>
    </row>
    <row r="475" spans="1:7" ht="12.6" customHeight="1" x14ac:dyDescent="0.25">
      <c r="A475" s="179" t="s">
        <v>203</v>
      </c>
      <c r="B475" s="179">
        <f>D274</f>
        <v>821528510</v>
      </c>
      <c r="C475" s="179">
        <f>E205</f>
        <v>821528508.95999992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531351354</v>
      </c>
      <c r="C477" s="179">
        <f>E218</f>
        <v>531351353.84999996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826735775</v>
      </c>
    </row>
    <row r="481" spans="1:12" ht="12.6" customHeight="1" x14ac:dyDescent="0.25">
      <c r="A481" s="180" t="s">
        <v>499</v>
      </c>
      <c r="C481" s="180">
        <f>D338</f>
        <v>826735775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Harborview Medical Center</v>
      </c>
      <c r="B492" s="264" t="s">
        <v>1264</v>
      </c>
      <c r="C492" s="264" t="str">
        <f>RIGHT(C83,4)</f>
        <v>2017</v>
      </c>
      <c r="D492" s="264" t="s">
        <v>1264</v>
      </c>
      <c r="E492" s="264" t="str">
        <f>RIGHT(C83,4)</f>
        <v>2017</v>
      </c>
      <c r="F492" s="264" t="s">
        <v>1264</v>
      </c>
      <c r="G492" s="264" t="str">
        <f>RIGHT(C83,4)</f>
        <v>2017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>
        <f>C72</f>
        <v>50371885.830000006</v>
      </c>
      <c r="D495" s="243">
        <v>9430</v>
      </c>
      <c r="E495" s="180">
        <f>C59</f>
        <v>27970</v>
      </c>
      <c r="F495" s="266">
        <f t="shared" ref="F495:G510" si="14">IF(B495=0,"",IF(D495=0,"",B495/D495))</f>
        <v>1708.2729586426299</v>
      </c>
      <c r="G495" s="267">
        <f t="shared" si="14"/>
        <v>1800.9254855202005</v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4"/>
        <v/>
      </c>
      <c r="G496" s="266" t="str">
        <f t="shared" si="14"/>
        <v/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>
        <f>E72</f>
        <v>73103122.919999957</v>
      </c>
      <c r="D497" s="243">
        <v>48942</v>
      </c>
      <c r="E497" s="180">
        <f>E59</f>
        <v>85246</v>
      </c>
      <c r="F497" s="266">
        <f t="shared" si="14"/>
        <v>853.76310735155903</v>
      </c>
      <c r="G497" s="266">
        <f t="shared" si="14"/>
        <v>857.55487553668161</v>
      </c>
      <c r="H497" s="268" t="str">
        <f t="shared" si="15"/>
        <v/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>
        <f>G72</f>
        <v>7205426.4699999997</v>
      </c>
      <c r="D499" s="243">
        <v>0</v>
      </c>
      <c r="E499" s="180">
        <f>G59</f>
        <v>9228</v>
      </c>
      <c r="F499" s="266" t="str">
        <f t="shared" si="14"/>
        <v/>
      </c>
      <c r="G499" s="266">
        <f t="shared" si="14"/>
        <v>780.8221142175986</v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>
        <f>H72</f>
        <v>13216265.199999996</v>
      </c>
      <c r="D500" s="243">
        <v>4243</v>
      </c>
      <c r="E500" s="180">
        <f>H59</f>
        <v>24361</v>
      </c>
      <c r="F500" s="266">
        <f t="shared" si="14"/>
        <v>694.27386283290127</v>
      </c>
      <c r="G500" s="266">
        <f t="shared" si="14"/>
        <v>542.5173515044537</v>
      </c>
      <c r="H500" s="268" t="str">
        <f t="shared" si="15"/>
        <v/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>
        <f>J72</f>
        <v>0</v>
      </c>
      <c r="D502" s="243">
        <v>0</v>
      </c>
      <c r="E502" s="180">
        <f>J59</f>
        <v>0</v>
      </c>
      <c r="F502" s="266" t="str">
        <f t="shared" si="14"/>
        <v/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>
        <f>L72</f>
        <v>0</v>
      </c>
      <c r="D504" s="243">
        <v>0</v>
      </c>
      <c r="E504" s="180">
        <f>L59</f>
        <v>0</v>
      </c>
      <c r="F504" s="266" t="str">
        <f t="shared" si="14"/>
        <v/>
      </c>
      <c r="G504" s="266" t="str">
        <f t="shared" si="14"/>
        <v/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>
        <f>O72</f>
        <v>0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str">
        <f t="shared" si="14"/>
        <v/>
      </c>
      <c r="H507" s="268" t="str">
        <f t="shared" si="15"/>
        <v/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>
        <f>P72</f>
        <v>69523095.189999998</v>
      </c>
      <c r="D508" s="243">
        <v>1391652</v>
      </c>
      <c r="E508" s="180">
        <f>P59</f>
        <v>2917236</v>
      </c>
      <c r="F508" s="266">
        <f t="shared" si="14"/>
        <v>33.312853357017417</v>
      </c>
      <c r="G508" s="266">
        <f t="shared" si="14"/>
        <v>23.831837804689094</v>
      </c>
      <c r="H508" s="268">
        <f t="shared" si="15"/>
        <v>-0.28460532788108128</v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>
        <f>Q72</f>
        <v>10354341.68</v>
      </c>
      <c r="D509" s="243">
        <v>693702</v>
      </c>
      <c r="E509" s="180">
        <f>Q59</f>
        <v>703616</v>
      </c>
      <c r="F509" s="266">
        <f t="shared" si="14"/>
        <v>5.2924555500776993</v>
      </c>
      <c r="G509" s="266">
        <f t="shared" si="14"/>
        <v>14.715898558304529</v>
      </c>
      <c r="H509" s="268">
        <f t="shared" si="15"/>
        <v>1.7805426836487048</v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>
        <f>R72</f>
        <v>11814327</v>
      </c>
      <c r="D510" s="243">
        <v>1385678</v>
      </c>
      <c r="E510" s="180">
        <f>R59</f>
        <v>2800126</v>
      </c>
      <c r="F510" s="266">
        <f t="shared" si="14"/>
        <v>1.4623029304066313</v>
      </c>
      <c r="G510" s="266">
        <f t="shared" si="14"/>
        <v>4.2192126354314059</v>
      </c>
      <c r="H510" s="268">
        <f t="shared" si="15"/>
        <v>1.8853205089715197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>
        <f>S72</f>
        <v>13362625.32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>
        <f>U72</f>
        <v>31841256.469999999</v>
      </c>
      <c r="D513" s="243">
        <v>1204214</v>
      </c>
      <c r="E513" s="180">
        <f>U59</f>
        <v>1480359</v>
      </c>
      <c r="F513" s="266">
        <f t="shared" si="16"/>
        <v>12.466768365091255</v>
      </c>
      <c r="G513" s="266">
        <f t="shared" si="16"/>
        <v>21.509145058732376</v>
      </c>
      <c r="H513" s="268">
        <f t="shared" si="15"/>
        <v>0.72531841683696285</v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>
        <f>V72</f>
        <v>6600048.0399999991</v>
      </c>
      <c r="D514" s="243">
        <v>23863</v>
      </c>
      <c r="E514" s="180">
        <f>V59</f>
        <v>49037</v>
      </c>
      <c r="F514" s="266">
        <f t="shared" si="16"/>
        <v>26.193563256924946</v>
      </c>
      <c r="G514" s="266">
        <f t="shared" si="16"/>
        <v>134.5932263392948</v>
      </c>
      <c r="H514" s="268">
        <f t="shared" si="15"/>
        <v>4.1384084333662239</v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>
        <f>W72</f>
        <v>1898467.27</v>
      </c>
      <c r="D515" s="243">
        <v>136581</v>
      </c>
      <c r="E515" s="180">
        <f>W59</f>
        <v>75386</v>
      </c>
      <c r="F515" s="266">
        <f t="shared" si="16"/>
        <v>22.146887195144274</v>
      </c>
      <c r="G515" s="266">
        <f t="shared" si="16"/>
        <v>25.183286949831533</v>
      </c>
      <c r="H515" s="268" t="str">
        <f t="shared" si="15"/>
        <v/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>
        <f>X72</f>
        <v>4101361.6500000004</v>
      </c>
      <c r="D516" s="243">
        <v>138430</v>
      </c>
      <c r="E516" s="180">
        <f>X59</f>
        <v>197872</v>
      </c>
      <c r="F516" s="266">
        <f t="shared" si="16"/>
        <v>16.979318066893015</v>
      </c>
      <c r="G516" s="266">
        <f t="shared" si="16"/>
        <v>20.727347224468346</v>
      </c>
      <c r="H516" s="268" t="str">
        <f t="shared" si="15"/>
        <v/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>
        <f>Y72</f>
        <v>26123086.000000004</v>
      </c>
      <c r="D517" s="243">
        <v>146839</v>
      </c>
      <c r="E517" s="180">
        <f>Y59</f>
        <v>128583</v>
      </c>
      <c r="F517" s="266">
        <f t="shared" si="16"/>
        <v>60.994640388452659</v>
      </c>
      <c r="G517" s="266">
        <f t="shared" si="16"/>
        <v>203.16127326318411</v>
      </c>
      <c r="H517" s="268">
        <f t="shared" si="15"/>
        <v>2.3308053292768665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>
        <f>Z72</f>
        <v>0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str">
        <f t="shared" si="16"/>
        <v/>
      </c>
      <c r="H518" s="268" t="str">
        <f t="shared" si="15"/>
        <v/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>
        <f>AA72</f>
        <v>960132.73</v>
      </c>
      <c r="D519" s="243">
        <v>38874.47</v>
      </c>
      <c r="E519" s="180">
        <f>AA59</f>
        <v>6424</v>
      </c>
      <c r="F519" s="266">
        <f t="shared" si="16"/>
        <v>53.854624899066145</v>
      </c>
      <c r="G519" s="266">
        <f t="shared" si="16"/>
        <v>149.46026307596512</v>
      </c>
      <c r="H519" s="268">
        <f t="shared" si="15"/>
        <v>1.7752539982607289</v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>
        <f>AB72</f>
        <v>104780622.18000001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>
        <f>AC72</f>
        <v>9292256.1999999993</v>
      </c>
      <c r="D521" s="243">
        <v>0</v>
      </c>
      <c r="E521" s="180">
        <f>AC59</f>
        <v>6891</v>
      </c>
      <c r="F521" s="266" t="str">
        <f t="shared" si="16"/>
        <v/>
      </c>
      <c r="G521" s="266">
        <f t="shared" si="16"/>
        <v>1348.462661442461</v>
      </c>
      <c r="H521" s="268" t="str">
        <f t="shared" si="15"/>
        <v/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>
        <f>AD72</f>
        <v>2453467.71</v>
      </c>
      <c r="D522" s="243">
        <v>0</v>
      </c>
      <c r="E522" s="180">
        <f>AD59</f>
        <v>9114</v>
      </c>
      <c r="F522" s="266" t="str">
        <f t="shared" si="16"/>
        <v/>
      </c>
      <c r="G522" s="266">
        <f t="shared" si="16"/>
        <v>269.19768597761686</v>
      </c>
      <c r="H522" s="268" t="str">
        <f t="shared" si="15"/>
        <v/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>
        <f>AE72</f>
        <v>9438934.6700000018</v>
      </c>
      <c r="D523" s="243">
        <v>0</v>
      </c>
      <c r="E523" s="180">
        <f>AE59</f>
        <v>103474</v>
      </c>
      <c r="F523" s="266" t="str">
        <f t="shared" si="16"/>
        <v/>
      </c>
      <c r="G523" s="266">
        <f t="shared" si="16"/>
        <v>91.220351682548284</v>
      </c>
      <c r="H523" s="268" t="str">
        <f t="shared" si="15"/>
        <v/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>
        <f>AF72</f>
        <v>1700048.7600000007</v>
      </c>
      <c r="D524" s="243">
        <v>32902</v>
      </c>
      <c r="E524" s="180">
        <f>AF59</f>
        <v>13001</v>
      </c>
      <c r="F524" s="266">
        <f t="shared" si="16"/>
        <v>120.74259923408911</v>
      </c>
      <c r="G524" s="266">
        <f t="shared" si="16"/>
        <v>130.76292285208837</v>
      </c>
      <c r="H524" s="268" t="str">
        <f t="shared" si="15"/>
        <v/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>
        <f>AG72</f>
        <v>28715943.640000004</v>
      </c>
      <c r="D525" s="243">
        <v>44098</v>
      </c>
      <c r="E525" s="180">
        <f>AG59</f>
        <v>58847</v>
      </c>
      <c r="F525" s="266">
        <f t="shared" si="16"/>
        <v>268.5709102453626</v>
      </c>
      <c r="G525" s="266">
        <f t="shared" si="16"/>
        <v>487.97633932061115</v>
      </c>
      <c r="H525" s="268">
        <f t="shared" si="15"/>
        <v>0.81693668489563098</v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>
        <f>AH72</f>
        <v>69813.609999999986</v>
      </c>
      <c r="D526" s="243">
        <v>0</v>
      </c>
      <c r="E526" s="180">
        <f>AH59</f>
        <v>0</v>
      </c>
      <c r="F526" s="266" t="str">
        <f t="shared" si="16"/>
        <v/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str">
        <f t="shared" si="17"/>
        <v/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>
        <f>AJ72</f>
        <v>59571681.889999971</v>
      </c>
      <c r="D528" s="243">
        <v>23069</v>
      </c>
      <c r="E528" s="180">
        <f>AJ59</f>
        <v>234195</v>
      </c>
      <c r="F528" s="266">
        <f t="shared" si="17"/>
        <v>92.037452858814859</v>
      </c>
      <c r="G528" s="266">
        <f t="shared" si="17"/>
        <v>254.36786391682134</v>
      </c>
      <c r="H528" s="268">
        <f t="shared" si="15"/>
        <v>1.763742976536093</v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>
        <f>AK72</f>
        <v>3608272.0800000005</v>
      </c>
      <c r="D529" s="243">
        <v>0</v>
      </c>
      <c r="E529" s="180">
        <f>AK59</f>
        <v>63110</v>
      </c>
      <c r="F529" s="266" t="str">
        <f t="shared" si="17"/>
        <v/>
      </c>
      <c r="G529" s="266">
        <f t="shared" si="17"/>
        <v>57.174331801616233</v>
      </c>
      <c r="H529" s="268" t="str">
        <f t="shared" si="15"/>
        <v/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>
        <f>AM72</f>
        <v>2352704.1600000011</v>
      </c>
      <c r="D531" s="243">
        <v>0</v>
      </c>
      <c r="E531" s="180">
        <f>AM59</f>
        <v>22378</v>
      </c>
      <c r="F531" s="266" t="str">
        <f t="shared" si="17"/>
        <v/>
      </c>
      <c r="G531" s="266">
        <f t="shared" si="17"/>
        <v>105.13469300205564</v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>
        <f>AP72</f>
        <v>4342358.4900000012</v>
      </c>
      <c r="D534" s="243">
        <v>190475</v>
      </c>
      <c r="E534" s="180">
        <f>AP59</f>
        <v>17681</v>
      </c>
      <c r="F534" s="266">
        <f t="shared" si="17"/>
        <v>276.81766111038195</v>
      </c>
      <c r="G534" s="266">
        <f t="shared" si="17"/>
        <v>245.59462077936774</v>
      </c>
      <c r="H534" s="268" t="str">
        <f t="shared" si="15"/>
        <v/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1444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>
        <f>AU72</f>
        <v>0</v>
      </c>
      <c r="D539" s="243">
        <v>0</v>
      </c>
      <c r="E539" s="180">
        <f>AU59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>
        <f>AV72</f>
        <v>3071658.24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>
        <f>AW72</f>
        <v>26596438.940000001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>
        <f>AY72</f>
        <v>9550474.1099999994</v>
      </c>
      <c r="D543" s="243">
        <v>285759</v>
      </c>
      <c r="E543" s="180">
        <f>AY59</f>
        <v>584881</v>
      </c>
      <c r="F543" s="266">
        <f t="shared" ref="F543:G549" si="18">IF(B543=0,"",IF(D543=0,"",B543/D543))</f>
        <v>2.2626758912230236</v>
      </c>
      <c r="G543" s="266">
        <f t="shared" si="18"/>
        <v>16.328918378268398</v>
      </c>
      <c r="H543" s="268">
        <f t="shared" si="15"/>
        <v>6.2166404572606622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>
        <f>AZ72</f>
        <v>0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str">
        <f t="shared" si="18"/>
        <v/>
      </c>
      <c r="H544" s="268" t="str">
        <f t="shared" si="15"/>
        <v/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>
        <f>BA72</f>
        <v>1074816.53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>
        <f>BB72</f>
        <v>14002709.120000001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>
        <f>BD72</f>
        <v>3901322.51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>
        <f>BE72</f>
        <v>27715299.470000003</v>
      </c>
      <c r="D549" s="243">
        <v>564884</v>
      </c>
      <c r="E549" s="180">
        <f>BE59</f>
        <v>1599895</v>
      </c>
      <c r="F549" s="266">
        <f t="shared" si="18"/>
        <v>17.27373761692666</v>
      </c>
      <c r="G549" s="266">
        <f t="shared" si="18"/>
        <v>17.323199003684618</v>
      </c>
      <c r="H549" s="268" t="str">
        <f t="shared" si="15"/>
        <v/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>
        <f>BF72</f>
        <v>14372445.329999998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>
        <f>BG72</f>
        <v>2985885.4499999997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>
        <f>BH72</f>
        <v>66889008.329999998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>
        <f>BI72</f>
        <v>1402815.77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>
        <f>BJ72</f>
        <v>8895512.5600000005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>
        <f>BK72</f>
        <v>17234658.919999998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>
        <f>BL72</f>
        <v>6858518.4000000004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>
        <f>BM72</f>
        <v>2932850.32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>
        <f>BN72</f>
        <v>37257605.099999994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>
        <f>BO72</f>
        <v>761643.72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>
        <f>BP72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>
        <f>BR72</f>
        <v>4192402.41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>
        <f>BS72</f>
        <v>615761.41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>
        <f>BT72</f>
        <v>612852.07999999996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>
        <f>BV72</f>
        <v>6806352.1899999995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>
        <f>BW72</f>
        <v>46655592.270000003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>
        <f>BX72</f>
        <v>9870587.839999998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>
        <f>BY72</f>
        <v>6920123.8499999996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>
        <f>BZ72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>
        <f>CA72</f>
        <v>4693091.29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>
        <f>CB72</f>
        <v>1891876.19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>
        <f>CC72</f>
        <v>20576011.870000005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1329689</v>
      </c>
      <c r="E611" s="180">
        <f>SUM(C623:D646)+SUM(C667:D712)</f>
        <v>822554681.12134671</v>
      </c>
      <c r="F611" s="180">
        <f>CE64-(AX64+BD64+BE64+BG64+BJ64+BN64+BP64+BQ64+CB64+CC64+CD64)</f>
        <v>180340691.84000003</v>
      </c>
      <c r="G611" s="180">
        <f>CE78-(AX78+AY78+BD78+BE78+BG78+BJ78+BN78+BP78+BQ78+CB78+CC78+CD78)</f>
        <v>819172</v>
      </c>
      <c r="H611" s="197">
        <f>CE60-(AX60+AY60+AZ60+BD60+BE60+BG60+BJ60+BN60+BO60+BP60+BQ60+BR60+CB60+CC60+CD60)</f>
        <v>3987.6600000000008</v>
      </c>
      <c r="I611" s="180">
        <f>CE79-(AX79+AY79+AZ79+BD79+BE79+BF79+BG79+BJ79+BN79+BO79+BP79+BQ79+BR79+CB79+CC79+CD79)</f>
        <v>373273</v>
      </c>
      <c r="J611" s="180">
        <f>CE80-(AX80+AY80+AZ80+BA80+BD80+BE80+BF80+BG80+BJ80+BN80+BO80+BP80+BQ80+BR80+CB80+CC80+CD80)</f>
        <v>4021489</v>
      </c>
      <c r="K611" s="180">
        <f>CE76-(AW76+AX76+AY76+AZ76+BA76+BB76+BC76+BD76+BE76+BF76+BG76+BH76+BI76+BJ76+BK76+BL76+BM76+BN76+BO76+BP76+BQ76+BR76+BS76+BT76+BU76+BV76+BW76+BX76+CB76+CC76+CD76)</f>
        <v>2354013203.1600003</v>
      </c>
      <c r="L611" s="197">
        <f>CE81-(AW81+AX81+AY81+AZ81+BA81+BB81+BC81+BD81+BE81+BF81+BG81+BH81+BI81+BJ81+BK81+BL81+BM81+BN81+BO81+BP81+BQ81+BR81+BS81+BT81+BU81+BV81+BW81+BX81+BY81+BZ81+CA81+CB81+CC81+CD81)</f>
        <v>1296.7600000000004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27715299.470000003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9">
        <f>SUM(C613:C614)</f>
        <v>27715299.470000003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8895512.5600000005</v>
      </c>
      <c r="D616" s="180">
        <f>(D614/D611)*BJ77</f>
        <v>152511.48668748108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2985885.4499999997</v>
      </c>
      <c r="D617" s="180">
        <f>(D614/D611)*BG77</f>
        <v>255436.41784270611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37257605.099999994</v>
      </c>
      <c r="D618" s="180">
        <f>(D614/D611)*BN77</f>
        <v>365114.62516121444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20576011.870000005</v>
      </c>
      <c r="D619" s="180">
        <f>(D614/D611)*CC77</f>
        <v>205224.55896199791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1891876.19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72585178.258653402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3901322.51</v>
      </c>
      <c r="D623" s="180">
        <f>(D614/D611)*BD77</f>
        <v>140797.47062647733</v>
      </c>
      <c r="E623" s="180">
        <f>(E622/E611)*SUM(C623:D623)</f>
        <v>356691.17940786987</v>
      </c>
      <c r="F623" s="180">
        <f>SUM(C623:E623)</f>
        <v>4398811.1600343464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9550474.1099999994</v>
      </c>
      <c r="D624" s="180">
        <f>(D614/D611)*AY77</f>
        <v>773062.52969140164</v>
      </c>
      <c r="E624" s="180">
        <f>(E622/E611)*SUM(C624:D624)</f>
        <v>910985.9374093028</v>
      </c>
      <c r="F624" s="180">
        <f>(F623/F611)*AY64</f>
        <v>126559.02947250895</v>
      </c>
      <c r="G624" s="180">
        <f>SUM(C624:F624)</f>
        <v>11361081.606573213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4192402.41</v>
      </c>
      <c r="D625" s="180">
        <f>(D614/D611)*BR77</f>
        <v>97005.392789877951</v>
      </c>
      <c r="E625" s="180">
        <f>(E622/E611)*SUM(C625:D625)</f>
        <v>378512.74466655287</v>
      </c>
      <c r="F625" s="180">
        <f>(F623/F611)*BR64</f>
        <v>0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761643.72</v>
      </c>
      <c r="D626" s="180">
        <f>(D614/D611)*BO77</f>
        <v>35329.639187546869</v>
      </c>
      <c r="E626" s="180">
        <f>(E622/E611)*SUM(C626:D626)</f>
        <v>70327.79056726546</v>
      </c>
      <c r="F626" s="180">
        <f>(F623/F611)*BO64</f>
        <v>4730.7100713601831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5539952.407282603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14372445.329999998</v>
      </c>
      <c r="D628" s="180">
        <f>(D614/D611)*BF77</f>
        <v>699672.76002806681</v>
      </c>
      <c r="E628" s="180">
        <f>(E622/E611)*SUM(C628:D628)</f>
        <v>1330017.813294492</v>
      </c>
      <c r="F628" s="180">
        <f>(F623/F611)*BF64</f>
        <v>44092.384333460999</v>
      </c>
      <c r="G628" s="180">
        <f>(G624/G611)*BF78</f>
        <v>0</v>
      </c>
      <c r="H628" s="180">
        <f>(H627/H611)*BF60</f>
        <v>286690.58514688758</v>
      </c>
      <c r="I628" s="180">
        <f>SUM(C628:H628)</f>
        <v>16732918.872802906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1074816.53</v>
      </c>
      <c r="D629" s="180">
        <f>(D614/D611)*BA77</f>
        <v>256791.24176435245</v>
      </c>
      <c r="E629" s="180">
        <f>(E622/E611)*SUM(C629:D629)</f>
        <v>117505.85061695713</v>
      </c>
      <c r="F629" s="180">
        <f>(F623/F611)*BA64</f>
        <v>2118.6565586743513</v>
      </c>
      <c r="G629" s="180">
        <f>(G624/G611)*BA78</f>
        <v>0</v>
      </c>
      <c r="H629" s="180">
        <f>(H627/H611)*BA60</f>
        <v>16935.250208085672</v>
      </c>
      <c r="I629" s="180">
        <f>(I628/I611)*BA79</f>
        <v>80106.854837341016</v>
      </c>
      <c r="J629" s="180">
        <f>SUM(C629:I629)</f>
        <v>1548274.3839854104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26596438.940000001</v>
      </c>
      <c r="D630" s="180">
        <f>(D614/D611)*AW77</f>
        <v>0</v>
      </c>
      <c r="E630" s="180">
        <f>(E622/E611)*SUM(C630:D630)</f>
        <v>2346965.2605630173</v>
      </c>
      <c r="F630" s="180">
        <f>(F623/F611)*AW64</f>
        <v>8698.1315236821247</v>
      </c>
      <c r="G630" s="180">
        <f>(G624/G611)*AW78</f>
        <v>0</v>
      </c>
      <c r="H630" s="180">
        <f>(H627/H611)*AW60</f>
        <v>2806.3335045392173</v>
      </c>
      <c r="I630" s="180">
        <f>(I628/I611)*AW79</f>
        <v>0</v>
      </c>
      <c r="J630" s="180">
        <f>(J629/J611)*AW80</f>
        <v>26372.134059950586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14002709.120000001</v>
      </c>
      <c r="D631" s="180">
        <f>(D614/D611)*BB77</f>
        <v>207850.83302549698</v>
      </c>
      <c r="E631" s="180">
        <f>(E622/E611)*SUM(C631:D631)</f>
        <v>1253990.8300557947</v>
      </c>
      <c r="F631" s="180">
        <f>(F623/F611)*BB64</f>
        <v>3827.2544602729372</v>
      </c>
      <c r="G631" s="180">
        <f>(G624/G611)*BB78</f>
        <v>0</v>
      </c>
      <c r="H631" s="180">
        <f>(H627/H611)*BB60</f>
        <v>191080.74763085347</v>
      </c>
      <c r="I631" s="180">
        <f>(I628/I611)*BB79</f>
        <v>67241.344295473711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1402815.77</v>
      </c>
      <c r="D633" s="180">
        <f>(D614/D611)*BI77</f>
        <v>469248.47612344701</v>
      </c>
      <c r="E633" s="180">
        <f>(E622/E611)*SUM(C633:D633)</f>
        <v>165197.67030111377</v>
      </c>
      <c r="F633" s="180">
        <f>(F623/F611)*BI64</f>
        <v>-34.021261398662595</v>
      </c>
      <c r="G633" s="180">
        <f>(G624/G611)*BI78</f>
        <v>0</v>
      </c>
      <c r="H633" s="180">
        <f>(H627/H611)*BI60</f>
        <v>18935.804785578977</v>
      </c>
      <c r="I633" s="180">
        <f>(I628/I611)*BI79</f>
        <v>146406.82031267809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17234658.919999998</v>
      </c>
      <c r="D634" s="180">
        <f>(D614/D611)*BK77</f>
        <v>117557.0295090055</v>
      </c>
      <c r="E634" s="180">
        <f>(E622/E611)*SUM(C634:D634)</f>
        <v>1531221.8345906551</v>
      </c>
      <c r="F634" s="180">
        <f>(F623/F611)*BK64</f>
        <v>-4.5061447519239184E-15</v>
      </c>
      <c r="G634" s="180">
        <f>(G624/G611)*BK78</f>
        <v>0</v>
      </c>
      <c r="H634" s="180">
        <f>(H627/H611)*BK60</f>
        <v>2625.7278829599609</v>
      </c>
      <c r="I634" s="180">
        <f>(I628/I611)*BK79</f>
        <v>36713.773985328648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66889008.329999998</v>
      </c>
      <c r="D635" s="180">
        <f>(D614/D611)*BH77</f>
        <v>1612365.5274288352</v>
      </c>
      <c r="E635" s="180">
        <f>(E622/E611)*SUM(C635:D635)</f>
        <v>6044807.1678661015</v>
      </c>
      <c r="F635" s="180">
        <f>(F623/F611)*BH64</f>
        <v>0</v>
      </c>
      <c r="G635" s="180">
        <f>(G624/G611)*BH78</f>
        <v>0</v>
      </c>
      <c r="H635" s="180">
        <f>(H627/H611)*BH60</f>
        <v>0</v>
      </c>
      <c r="I635" s="180">
        <f>(I628/I611)*BH79</f>
        <v>503010.08289300703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6858518.4000000004</v>
      </c>
      <c r="D636" s="180">
        <f>(D614/D611)*BL77</f>
        <v>195469.82672614427</v>
      </c>
      <c r="E636" s="180">
        <f>(E622/E611)*SUM(C636:D636)</f>
        <v>622469.24687530298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61010.31305742648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2932850.32</v>
      </c>
      <c r="D637" s="180">
        <f>(D614/D611)*BM77</f>
        <v>118057.27218776723</v>
      </c>
      <c r="E637" s="180">
        <f>(E622/E611)*SUM(C637:D637)</f>
        <v>269223.03952818766</v>
      </c>
      <c r="F637" s="180">
        <f>(F623/F611)*BM64</f>
        <v>1569.1072906381962</v>
      </c>
      <c r="G637" s="180">
        <f>(G624/G611)*BM78</f>
        <v>0</v>
      </c>
      <c r="H637" s="180">
        <f>(H627/H611)*BM60</f>
        <v>15143.086732414589</v>
      </c>
      <c r="I637" s="180">
        <f>(I628/I611)*BM79</f>
        <v>24431.021760688782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615761.41</v>
      </c>
      <c r="D638" s="180">
        <f>(D614/D611)*BS77</f>
        <v>19050.908682842382</v>
      </c>
      <c r="E638" s="180">
        <f>(E622/E611)*SUM(C638:D638)</f>
        <v>56018.11815059818</v>
      </c>
      <c r="F638" s="180">
        <f>(F623/F611)*BS64</f>
        <v>4115.105470115207</v>
      </c>
      <c r="G638" s="180">
        <f>(G624/G611)*BS78</f>
        <v>0</v>
      </c>
      <c r="H638" s="180">
        <f>(H627/H611)*BS60</f>
        <v>8210.6094117954326</v>
      </c>
      <c r="I638" s="180">
        <f>(I628/I611)*BS79</f>
        <v>5917.2382980016864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612852.07999999996</v>
      </c>
      <c r="D639" s="180">
        <f>(D614/D611)*BT77</f>
        <v>22427.546764484028</v>
      </c>
      <c r="E639" s="180">
        <f>(E622/E611)*SUM(C639:D639)</f>
        <v>56059.355093486185</v>
      </c>
      <c r="F639" s="180">
        <f>(F623/F611)*BT64</f>
        <v>127.70357896396885</v>
      </c>
      <c r="G639" s="180">
        <f>(G624/G611)*BT78</f>
        <v>0</v>
      </c>
      <c r="H639" s="180">
        <f>(H627/H611)*BT60</f>
        <v>9169.20848017764</v>
      </c>
      <c r="I639" s="180">
        <f>(I628/I611)*BT79</f>
        <v>6948.2722438656174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6806352.1899999995</v>
      </c>
      <c r="D641" s="180">
        <f>(D614/D611)*BV77</f>
        <v>420808.31006335322</v>
      </c>
      <c r="E641" s="180">
        <f>(E622/E611)*SUM(C641:D641)</f>
        <v>637750.5900104508</v>
      </c>
      <c r="F641" s="180">
        <f>(F623/F611)*BV64</f>
        <v>0</v>
      </c>
      <c r="G641" s="180">
        <f>(G624/G611)*BV78</f>
        <v>0</v>
      </c>
      <c r="H641" s="180">
        <f>(H627/H611)*BV60</f>
        <v>0</v>
      </c>
      <c r="I641" s="180">
        <f>(I628/I611)*BV79</f>
        <v>131299.93162762834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46655592.270000003</v>
      </c>
      <c r="D642" s="180">
        <f>(D614/D611)*BW77</f>
        <v>3770141.4788225899</v>
      </c>
      <c r="E642" s="180">
        <f>(E622/E611)*SUM(C642:D642)</f>
        <v>4449747.788185915</v>
      </c>
      <c r="F642" s="180">
        <f>(F623/F611)*BW64</f>
        <v>501.21497299892667</v>
      </c>
      <c r="G642" s="180">
        <f>(G624/G611)*BW78</f>
        <v>0</v>
      </c>
      <c r="H642" s="180">
        <f>(H627/H611)*BW60</f>
        <v>130758.47002338176</v>
      </c>
      <c r="I642" s="180">
        <f>(I628/I611)*BW79</f>
        <v>1176140.7668535626</v>
      </c>
      <c r="J642" s="180">
        <f>(J629/J611)*BW80</f>
        <v>9104.4865800918487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9870587.839999998</v>
      </c>
      <c r="D643" s="180">
        <f>(D614/D611)*BX77</f>
        <v>94045.623607204398</v>
      </c>
      <c r="E643" s="180">
        <f>(E622/E611)*SUM(C643:D643)</f>
        <v>879315.03259096981</v>
      </c>
      <c r="F643" s="180">
        <f>(F623/F611)*BX64</f>
        <v>2563.7611713259357</v>
      </c>
      <c r="G643" s="180">
        <f>(G624/G611)*BX78</f>
        <v>0</v>
      </c>
      <c r="H643" s="180">
        <f>(H627/H611)*BX60</f>
        <v>97846.568675592629</v>
      </c>
      <c r="I643" s="180">
        <f>(I628/I611)*BX79</f>
        <v>29362.053675690189</v>
      </c>
      <c r="J643" s="180">
        <f>(J629/J611)*BX80</f>
        <v>0</v>
      </c>
      <c r="K643" s="180">
        <f>SUM(C630:J643)</f>
        <v>228559837.41073021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6920123.8499999996</v>
      </c>
      <c r="D644" s="180">
        <f>(D614/D611)*BY77</f>
        <v>9483.7674515243798</v>
      </c>
      <c r="E644" s="180">
        <f>(E622/E611)*SUM(C644:D644)</f>
        <v>611493.45535247005</v>
      </c>
      <c r="F644" s="180">
        <f>(F623/F611)*BY64</f>
        <v>218.86038272058883</v>
      </c>
      <c r="G644" s="180">
        <f>(G624/G611)*BY78</f>
        <v>0</v>
      </c>
      <c r="H644" s="180">
        <f>(H627/H611)*BY60</f>
        <v>91928.261383841571</v>
      </c>
      <c r="I644" s="180">
        <f>(I628/I611)*BY79</f>
        <v>2958.6191490008432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4693091.29</v>
      </c>
      <c r="D646" s="180">
        <f>(D614/D611)*CA77</f>
        <v>361842.2043043148</v>
      </c>
      <c r="E646" s="180">
        <f>(E622/E611)*SUM(C646:D646)</f>
        <v>446065.4801326064</v>
      </c>
      <c r="F646" s="180">
        <f>(F623/F611)*CA64</f>
        <v>2722.1699637622496</v>
      </c>
      <c r="G646" s="180">
        <f>(G624/G611)*CA78</f>
        <v>0</v>
      </c>
      <c r="H646" s="180">
        <f>(H627/H611)*CA60</f>
        <v>35495.951010384655</v>
      </c>
      <c r="I646" s="180">
        <f>(I628/I611)*CA79</f>
        <v>112875.80329066854</v>
      </c>
      <c r="J646" s="180">
        <f>(J629/J611)*CA80</f>
        <v>0</v>
      </c>
      <c r="K646" s="180">
        <v>0</v>
      </c>
      <c r="L646" s="180">
        <f>SUM(C644:K646)</f>
        <v>13288299.712421296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345266655.98000002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50371885.830000006</v>
      </c>
      <c r="D667" s="180">
        <f>(D614/D611)*C77</f>
        <v>1627914.7373603454</v>
      </c>
      <c r="E667" s="180">
        <f>(E622/E611)*SUM(C667:D667)</f>
        <v>4588649.0955845155</v>
      </c>
      <c r="F667" s="180">
        <f>(F623/F611)*C64</f>
        <v>130584.45724991024</v>
      </c>
      <c r="G667" s="180">
        <f>(G624/G611)*C78</f>
        <v>2164573.6055220407</v>
      </c>
      <c r="H667" s="180">
        <f>(H627/H611)*C60</f>
        <v>493886.91131865932</v>
      </c>
      <c r="I667" s="180">
        <f>(I628/I611)*C79</f>
        <v>1523509.5514839797</v>
      </c>
      <c r="J667" s="180">
        <f>(J629/J611)*C80</f>
        <v>247083.55357486662</v>
      </c>
      <c r="K667" s="180">
        <f>(K643/K611)*C76</f>
        <v>17693387.636845153</v>
      </c>
      <c r="L667" s="180">
        <f>(L646/L611)*C81</f>
        <v>3357120.7230222551</v>
      </c>
      <c r="M667" s="180">
        <f t="shared" ref="M667:M712" si="19">ROUND(SUM(D667:L667),0)</f>
        <v>31826710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73103122.919999957</v>
      </c>
      <c r="D669" s="180">
        <f>(D614/D611)*E77</f>
        <v>2822577.6280231397</v>
      </c>
      <c r="E669" s="180">
        <f>(E622/E611)*SUM(C669:D669)</f>
        <v>6699956.4104096042</v>
      </c>
      <c r="F669" s="180">
        <f>(F623/F611)*E64</f>
        <v>108196.12320982764</v>
      </c>
      <c r="G669" s="180">
        <f>(G624/G611)*E78</f>
        <v>6597086.3383537196</v>
      </c>
      <c r="H669" s="180">
        <f>(H627/H611)*E60</f>
        <v>899916.13410907087</v>
      </c>
      <c r="I669" s="180">
        <f>(I628/I611)*E79</f>
        <v>2641240.0039262073</v>
      </c>
      <c r="J669" s="180">
        <f>(J629/J611)*E80</f>
        <v>581760.83045640506</v>
      </c>
      <c r="K669" s="180">
        <f>(K643/K611)*E76</f>
        <v>20763330.890091274</v>
      </c>
      <c r="L669" s="180">
        <f>(L646/L611)*E81</f>
        <v>4386155.4380977862</v>
      </c>
      <c r="M669" s="180">
        <f t="shared" si="19"/>
        <v>45500220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7205426.4699999997</v>
      </c>
      <c r="D671" s="180">
        <f>(D614/D611)*G77</f>
        <v>325387.01908955409</v>
      </c>
      <c r="E671" s="180">
        <f>(E622/E611)*SUM(C671:D671)</f>
        <v>664546.01995948819</v>
      </c>
      <c r="F671" s="180">
        <f>(F623/F611)*G64</f>
        <v>8393.9139452625859</v>
      </c>
      <c r="G671" s="180">
        <f>(G624/G611)*G78</f>
        <v>714155.48281346832</v>
      </c>
      <c r="H671" s="180">
        <f>(H627/H611)*G60</f>
        <v>82092.201377832855</v>
      </c>
      <c r="I671" s="180">
        <f>(I628/I611)*G79</f>
        <v>304513.63453276863</v>
      </c>
      <c r="J671" s="180">
        <f>(J629/J611)*G80</f>
        <v>57611.056637278583</v>
      </c>
      <c r="K671" s="180">
        <f>(K643/K611)*G76</f>
        <v>2475917.4179326012</v>
      </c>
      <c r="L671" s="180">
        <f>(L646/L611)*G81</f>
        <v>446372.75631039782</v>
      </c>
      <c r="M671" s="180">
        <f t="shared" si="19"/>
        <v>5078990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13216265.199999996</v>
      </c>
      <c r="D672" s="180">
        <f>(D614/D611)*H77</f>
        <v>805182.27835689415</v>
      </c>
      <c r="E672" s="180">
        <f>(E622/E611)*SUM(C672:D672)</f>
        <v>1237302.8663254771</v>
      </c>
      <c r="F672" s="180">
        <f>(F623/F611)*H64</f>
        <v>4050.0975153393106</v>
      </c>
      <c r="G672" s="180">
        <f>(G624/G611)*H78</f>
        <v>1885266.1798839842</v>
      </c>
      <c r="H672" s="180">
        <f>(H627/H611)*H60</f>
        <v>174728.99250786999</v>
      </c>
      <c r="I672" s="180">
        <f>(I628/I611)*H79</f>
        <v>753551.33173794206</v>
      </c>
      <c r="J672" s="180">
        <f>(J629/J611)*H80</f>
        <v>55413.860049297189</v>
      </c>
      <c r="K672" s="180">
        <f>(K643/K611)*H76</f>
        <v>6026137.9292964619</v>
      </c>
      <c r="L672" s="180">
        <f>(L646/L611)*H81</f>
        <v>759940.39504084247</v>
      </c>
      <c r="M672" s="180">
        <f t="shared" si="19"/>
        <v>11701574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19"/>
        <v>0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69523095.189999998</v>
      </c>
      <c r="D680" s="180">
        <f>(D614/D611)*P77</f>
        <v>1578078.0604887086</v>
      </c>
      <c r="E680" s="180">
        <f>(E622/E611)*SUM(C680:D680)</f>
        <v>6274222.8003013041</v>
      </c>
      <c r="F680" s="180">
        <f>(F623/F611)*P64</f>
        <v>1099671.8313656331</v>
      </c>
      <c r="G680" s="180">
        <f>(G624/G611)*P78</f>
        <v>0</v>
      </c>
      <c r="H680" s="180">
        <f>(H627/H611)*P60</f>
        <v>254778.96108784512</v>
      </c>
      <c r="I680" s="180">
        <f>(I628/I611)*P79</f>
        <v>1818161.1221867455</v>
      </c>
      <c r="J680" s="180">
        <f>(J629/J611)*P80</f>
        <v>127151.73189645864</v>
      </c>
      <c r="K680" s="180">
        <f>(K643/K611)*P76</f>
        <v>50503824.534703352</v>
      </c>
      <c r="L680" s="180">
        <f>(L646/L611)*P81</f>
        <v>1074225.3453631543</v>
      </c>
      <c r="M680" s="180">
        <f t="shared" si="19"/>
        <v>62730114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10354341.68</v>
      </c>
      <c r="D681" s="180">
        <f>(D614/D611)*Q77</f>
        <v>240429.13747985434</v>
      </c>
      <c r="E681" s="180">
        <f>(E622/E611)*SUM(C681:D681)</f>
        <v>934920.61506231315</v>
      </c>
      <c r="F681" s="180">
        <f>(F623/F611)*Q64</f>
        <v>22058.374465785731</v>
      </c>
      <c r="G681" s="180">
        <f>(G624/G611)*Q78</f>
        <v>0</v>
      </c>
      <c r="H681" s="180">
        <f>(H627/H611)*Q60</f>
        <v>99694.303111749614</v>
      </c>
      <c r="I681" s="180">
        <f>(I628/I611)*Q79</f>
        <v>224989.53801265504</v>
      </c>
      <c r="J681" s="180">
        <f>(J629/J611)*Q80</f>
        <v>69698.140372984926</v>
      </c>
      <c r="K681" s="180">
        <f>(K643/K611)*Q76</f>
        <v>1817593.5101847388</v>
      </c>
      <c r="L681" s="180">
        <f>(L646/L611)*Q81</f>
        <v>619962.16154221911</v>
      </c>
      <c r="M681" s="180">
        <f t="shared" si="19"/>
        <v>4029346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11814327</v>
      </c>
      <c r="D682" s="180">
        <f>(D614/D611)*R77</f>
        <v>113117.37573499519</v>
      </c>
      <c r="E682" s="180">
        <f>(E622/E611)*SUM(C682:D682)</f>
        <v>1052520.5145056827</v>
      </c>
      <c r="F682" s="180">
        <f>(F623/F611)*R64</f>
        <v>54248.263697055561</v>
      </c>
      <c r="G682" s="180">
        <f>(G624/G611)*R78</f>
        <v>0</v>
      </c>
      <c r="H682" s="180">
        <f>(H627/H611)*R60</f>
        <v>73548.166203121858</v>
      </c>
      <c r="I682" s="180">
        <f>(I628/I611)*R79</f>
        <v>63834.44951783638</v>
      </c>
      <c r="J682" s="180">
        <f>(J629/J611)*R80</f>
        <v>3610.532609442716</v>
      </c>
      <c r="K682" s="180">
        <f>(K643/K611)*R76</f>
        <v>7865700.437343983</v>
      </c>
      <c r="L682" s="180">
        <f>(L646/L611)*R81</f>
        <v>0</v>
      </c>
      <c r="M682" s="180">
        <f t="shared" si="19"/>
        <v>9226580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13362625.32</v>
      </c>
      <c r="D683" s="180">
        <f>(D614/D611)*S77</f>
        <v>707093.02642969904</v>
      </c>
      <c r="E683" s="180">
        <f>(E622/E611)*SUM(C683:D683)</f>
        <v>1241562.4610298539</v>
      </c>
      <c r="F683" s="180">
        <f>(F623/F611)*S64</f>
        <v>110127.23268365837</v>
      </c>
      <c r="G683" s="180">
        <f>(G624/G611)*S78</f>
        <v>0</v>
      </c>
      <c r="H683" s="180">
        <f>(H627/H611)*S60</f>
        <v>123506.45967996854</v>
      </c>
      <c r="I683" s="180">
        <f>(I628/I611)*S79</f>
        <v>331006.72418518527</v>
      </c>
      <c r="J683" s="180">
        <f>(J629/J611)*S80</f>
        <v>4395.1631765193051</v>
      </c>
      <c r="K683" s="180">
        <f>(K643/K611)*S76</f>
        <v>34869.033036988316</v>
      </c>
      <c r="L683" s="180">
        <f>(L646/L611)*S81</f>
        <v>0</v>
      </c>
      <c r="M683" s="180">
        <f t="shared" si="19"/>
        <v>2552560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31841256.469999999</v>
      </c>
      <c r="D685" s="180">
        <f>(D614/D611)*U77</f>
        <v>690084.77535180037</v>
      </c>
      <c r="E685" s="180">
        <f>(E622/E611)*SUM(C685:D685)</f>
        <v>2870682.3479114044</v>
      </c>
      <c r="F685" s="180">
        <f>(F623/F611)*U64</f>
        <v>146459.56654766013</v>
      </c>
      <c r="G685" s="180">
        <f>(G624/G611)*U78</f>
        <v>0</v>
      </c>
      <c r="H685" s="180">
        <f>(H627/H611)*U60</f>
        <v>236079.33288433129</v>
      </c>
      <c r="I685" s="180">
        <f>(I628/I611)*U79</f>
        <v>399996.34343234129</v>
      </c>
      <c r="J685" s="180">
        <f>(J629/J611)*U80</f>
        <v>629.47545494122846</v>
      </c>
      <c r="K685" s="180">
        <f>(K643/K611)*U76</f>
        <v>13177377.681371465</v>
      </c>
      <c r="L685" s="180">
        <f>(L646/L611)*U81</f>
        <v>0</v>
      </c>
      <c r="M685" s="180">
        <f t="shared" si="19"/>
        <v>17521310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6600048.0399999991</v>
      </c>
      <c r="D686" s="180">
        <f>(D614/D611)*V77</f>
        <v>442026.93702082976</v>
      </c>
      <c r="E686" s="180">
        <f>(E622/E611)*SUM(C686:D686)</f>
        <v>621417.97894947778</v>
      </c>
      <c r="F686" s="180">
        <f>(F623/F611)*V64</f>
        <v>7549.393250240727</v>
      </c>
      <c r="G686" s="180">
        <f>(G624/G611)*V78</f>
        <v>0</v>
      </c>
      <c r="H686" s="180">
        <f>(H627/H611)*V60</f>
        <v>70186.123093723392</v>
      </c>
      <c r="I686" s="180">
        <f>(I628/I611)*V79</f>
        <v>275734.33917430585</v>
      </c>
      <c r="J686" s="180">
        <f>(J629/J611)*V80</f>
        <v>11302.453168629752</v>
      </c>
      <c r="K686" s="180">
        <f>(K643/K611)*V76</f>
        <v>4429246.2548159547</v>
      </c>
      <c r="L686" s="180">
        <f>(L646/L611)*V81</f>
        <v>17113.005120256297</v>
      </c>
      <c r="M686" s="180">
        <f t="shared" si="19"/>
        <v>5874576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1898467.27</v>
      </c>
      <c r="D687" s="180">
        <f>(D614/D611)*W77</f>
        <v>89501.752608452065</v>
      </c>
      <c r="E687" s="180">
        <f>(E622/E611)*SUM(C687:D687)</f>
        <v>175425.52390803082</v>
      </c>
      <c r="F687" s="180">
        <f>(F623/F611)*W64</f>
        <v>2831.0160965157352</v>
      </c>
      <c r="G687" s="180">
        <f>(G624/G611)*W78</f>
        <v>0</v>
      </c>
      <c r="H687" s="180">
        <f>(H627/H611)*W60</f>
        <v>15768.260037881246</v>
      </c>
      <c r="I687" s="180">
        <f>(I628/I611)*W79</f>
        <v>55406.867699470342</v>
      </c>
      <c r="J687" s="180">
        <f>(J629/J611)*W80</f>
        <v>46779.843809228689</v>
      </c>
      <c r="K687" s="180">
        <f>(K643/K611)*W76</f>
        <v>2546682.4527455093</v>
      </c>
      <c r="L687" s="180">
        <f>(L646/L611)*W81</f>
        <v>0</v>
      </c>
      <c r="M687" s="180">
        <f t="shared" si="19"/>
        <v>2932396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4101361.6500000004</v>
      </c>
      <c r="D688" s="180">
        <f>(D614/D611)*X77</f>
        <v>72055.789186636888</v>
      </c>
      <c r="E688" s="180">
        <f>(E622/E611)*SUM(C688:D688)</f>
        <v>368277.33854504151</v>
      </c>
      <c r="F688" s="180">
        <f>(F623/F611)*X64</f>
        <v>11520.473697409498</v>
      </c>
      <c r="G688" s="180">
        <f>(G624/G611)*X78</f>
        <v>0</v>
      </c>
      <c r="H688" s="180">
        <f>(H627/H611)*X60</f>
        <v>37899.395051400919</v>
      </c>
      <c r="I688" s="180">
        <f>(I628/I611)*X79</f>
        <v>44962.045552240088</v>
      </c>
      <c r="J688" s="180">
        <f>(J629/J611)*X80</f>
        <v>33592.429278279516</v>
      </c>
      <c r="K688" s="180">
        <f>(K643/K611)*X76</f>
        <v>8548179.1492038127</v>
      </c>
      <c r="L688" s="180">
        <f>(L646/L611)*X81</f>
        <v>0</v>
      </c>
      <c r="M688" s="180">
        <f t="shared" si="19"/>
        <v>9116487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26123086.000000004</v>
      </c>
      <c r="D689" s="180">
        <f>(D614/D611)*Y77</f>
        <v>957610.39126458159</v>
      </c>
      <c r="E689" s="180">
        <f>(E622/E611)*SUM(C689:D689)</f>
        <v>2389697.8766794349</v>
      </c>
      <c r="F689" s="180">
        <f>(F623/F611)*Y64</f>
        <v>193303.05546682223</v>
      </c>
      <c r="G689" s="180">
        <f>(G624/G611)*Y78</f>
        <v>0</v>
      </c>
      <c r="H689" s="180">
        <f>(H627/H611)*Y60</f>
        <v>210211.05077813315</v>
      </c>
      <c r="I689" s="180">
        <f>(I628/I611)*Y79</f>
        <v>553575.5738032033</v>
      </c>
      <c r="J689" s="180">
        <f>(J629/J611)*Y80</f>
        <v>19152.223841899911</v>
      </c>
      <c r="K689" s="180">
        <f>(K643/K611)*Y76</f>
        <v>15560485.775323434</v>
      </c>
      <c r="L689" s="180">
        <f>(L646/L611)*Y81</f>
        <v>0</v>
      </c>
      <c r="M689" s="180">
        <f t="shared" si="19"/>
        <v>19884036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960132.73</v>
      </c>
      <c r="D691" s="180">
        <f>(D614/D611)*AA77</f>
        <v>48773.661179268245</v>
      </c>
      <c r="E691" s="180">
        <f>(E622/E611)*SUM(C691:D691)</f>
        <v>89029.522207823233</v>
      </c>
      <c r="F691" s="180">
        <f>(F623/F611)*AA64</f>
        <v>5912.9695769064638</v>
      </c>
      <c r="G691" s="180">
        <f>(G624/G611)*AA78</f>
        <v>0</v>
      </c>
      <c r="H691" s="180">
        <f>(H627/H611)*AA60</f>
        <v>5932.2000318725031</v>
      </c>
      <c r="I691" s="180">
        <f>(I628/I611)*AA79</f>
        <v>30437.915184417769</v>
      </c>
      <c r="J691" s="180">
        <f>(J629/J611)*AA80</f>
        <v>0</v>
      </c>
      <c r="K691" s="180">
        <f>(K643/K611)*AA76</f>
        <v>296643.48294798506</v>
      </c>
      <c r="L691" s="180">
        <f>(L646/L611)*AA81</f>
        <v>0</v>
      </c>
      <c r="M691" s="180">
        <f t="shared" si="19"/>
        <v>476730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104780622.18000001</v>
      </c>
      <c r="D692" s="180">
        <f>(D614/D611)*AB77</f>
        <v>395129.18588691799</v>
      </c>
      <c r="E692" s="180">
        <f>(E622/E611)*SUM(C692:D692)</f>
        <v>9281085.9102684781</v>
      </c>
      <c r="F692" s="180">
        <f>(F623/F611)*AB64</f>
        <v>2018877.705900057</v>
      </c>
      <c r="G692" s="180">
        <f>(G624/G611)*AB78</f>
        <v>0</v>
      </c>
      <c r="H692" s="180">
        <f>(H627/H611)*AB60</f>
        <v>329035.65703716245</v>
      </c>
      <c r="I692" s="180">
        <f>(I628/I611)*AB79</f>
        <v>246551.59575007029</v>
      </c>
      <c r="J692" s="180">
        <f>(J629/J611)*AB80</f>
        <v>627.93545382822242</v>
      </c>
      <c r="K692" s="180">
        <f>(K643/K611)*AB76</f>
        <v>31498635.406320054</v>
      </c>
      <c r="L692" s="180">
        <f>(L646/L611)*AB81</f>
        <v>14653.651090997906</v>
      </c>
      <c r="M692" s="180">
        <f t="shared" si="19"/>
        <v>43784597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9292256.1999999993</v>
      </c>
      <c r="D693" s="180">
        <f>(D614/D611)*AC77</f>
        <v>206829.50422302511</v>
      </c>
      <c r="E693" s="180">
        <f>(E622/E611)*SUM(C693:D693)</f>
        <v>838233.42685899511</v>
      </c>
      <c r="F693" s="180">
        <f>(F623/F611)*AC64</f>
        <v>18335.097072528497</v>
      </c>
      <c r="G693" s="180">
        <f>(G624/G611)*AC78</f>
        <v>0</v>
      </c>
      <c r="H693" s="180">
        <f>(H627/H611)*AC60</f>
        <v>105168.04271961325</v>
      </c>
      <c r="I693" s="180">
        <f>(I628/I611)*AC79</f>
        <v>129058.55348444587</v>
      </c>
      <c r="J693" s="180">
        <f>(J629/J611)*AC80</f>
        <v>0</v>
      </c>
      <c r="K693" s="180">
        <f>(K643/K611)*AC76</f>
        <v>3386299.2484532162</v>
      </c>
      <c r="L693" s="180">
        <f>(L646/L611)*AC81</f>
        <v>0</v>
      </c>
      <c r="M693" s="180">
        <f t="shared" si="19"/>
        <v>4683924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2453467.71</v>
      </c>
      <c r="D694" s="180">
        <f>(D614/D611)*AD77</f>
        <v>32849.269238686647</v>
      </c>
      <c r="E694" s="180">
        <f>(E622/E611)*SUM(C694:D694)</f>
        <v>219401.53680668565</v>
      </c>
      <c r="F694" s="180">
        <f>(F623/F611)*AD64</f>
        <v>162.14023055156264</v>
      </c>
      <c r="G694" s="180">
        <f>(G624/G611)*AD78</f>
        <v>0</v>
      </c>
      <c r="H694" s="180">
        <f>(H627/H611)*AD60</f>
        <v>0</v>
      </c>
      <c r="I694" s="180">
        <f>(I628/I611)*AD79</f>
        <v>20486.196228687659</v>
      </c>
      <c r="J694" s="180">
        <f>(J629/J611)*AD80</f>
        <v>0</v>
      </c>
      <c r="K694" s="180">
        <f>(K643/K611)*AD76</f>
        <v>1115269.6279227417</v>
      </c>
      <c r="L694" s="180">
        <f>(L646/L611)*AD81</f>
        <v>0</v>
      </c>
      <c r="M694" s="180">
        <f t="shared" si="19"/>
        <v>1388169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9438934.6700000018</v>
      </c>
      <c r="D695" s="180">
        <f>(D614/D611)*AE77</f>
        <v>244431.07890994815</v>
      </c>
      <c r="E695" s="180">
        <f>(E622/E611)*SUM(C695:D695)</f>
        <v>854494.95961798239</v>
      </c>
      <c r="F695" s="180">
        <f>(F623/F611)*AE64</f>
        <v>2671.7323747736687</v>
      </c>
      <c r="G695" s="180">
        <f>(G624/G611)*AE78</f>
        <v>0</v>
      </c>
      <c r="H695" s="180">
        <f>(H627/H611)*AE60</f>
        <v>109627.61229860873</v>
      </c>
      <c r="I695" s="180">
        <f>(I628/I611)*AE79</f>
        <v>152503.36886213438</v>
      </c>
      <c r="J695" s="180">
        <f>(J629/J611)*AE80</f>
        <v>2040.5014747330342</v>
      </c>
      <c r="K695" s="180">
        <f>(K643/K611)*AE76</f>
        <v>1378890.5425936421</v>
      </c>
      <c r="L695" s="180">
        <f>(L646/L611)*AE81</f>
        <v>0</v>
      </c>
      <c r="M695" s="180">
        <f t="shared" si="19"/>
        <v>2744660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1700048.7600000007</v>
      </c>
      <c r="D696" s="180">
        <f>(D614/D611)*AF77</f>
        <v>291349.67348880833</v>
      </c>
      <c r="E696" s="180">
        <f>(E622/E611)*SUM(C696:D696)</f>
        <v>175728.14743663749</v>
      </c>
      <c r="F696" s="180">
        <f>(F623/F611)*AF64</f>
        <v>2141.388622119814</v>
      </c>
      <c r="G696" s="180">
        <f>(G624/G611)*AF78</f>
        <v>0</v>
      </c>
      <c r="H696" s="180">
        <f>(H627/H611)*AF60</f>
        <v>88205.007031284607</v>
      </c>
      <c r="I696" s="180">
        <f>(I628/I611)*AF79</f>
        <v>160303.36480040933</v>
      </c>
      <c r="J696" s="180">
        <f>(J629/J611)*AF80</f>
        <v>0</v>
      </c>
      <c r="K696" s="180">
        <f>(K643/K611)*AF76</f>
        <v>473998.12154817535</v>
      </c>
      <c r="L696" s="180">
        <f>(L646/L611)*AF81</f>
        <v>41604.072328287759</v>
      </c>
      <c r="M696" s="180">
        <f t="shared" si="19"/>
        <v>1233330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28715943.640000004</v>
      </c>
      <c r="D697" s="180">
        <f>(D614/D611)*AG77</f>
        <v>913213.85352447839</v>
      </c>
      <c r="E697" s="180">
        <f>(E622/E611)*SUM(C697:D697)</f>
        <v>2614583.2340159281</v>
      </c>
      <c r="F697" s="180">
        <f>(F623/F611)*AG64</f>
        <v>82264.816729740473</v>
      </c>
      <c r="G697" s="180">
        <f>(G624/G611)*AG78</f>
        <v>0</v>
      </c>
      <c r="H697" s="180">
        <f>(H627/H611)*AG60</f>
        <v>245206.86314414444</v>
      </c>
      <c r="I697" s="180">
        <f>(I628/I611)*AG79</f>
        <v>995575.34363878379</v>
      </c>
      <c r="J697" s="180">
        <f>(J629/J611)*AG80</f>
        <v>204384.71271510399</v>
      </c>
      <c r="K697" s="180">
        <f>(K643/K611)*AG76</f>
        <v>22643788.268745739</v>
      </c>
      <c r="L697" s="180">
        <f>(L646/L611)*AG81</f>
        <v>972469.57240258844</v>
      </c>
      <c r="M697" s="180">
        <f t="shared" si="19"/>
        <v>28671487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69813.609999999986</v>
      </c>
      <c r="D698" s="180">
        <f>(D614/D611)*AH77</f>
        <v>0</v>
      </c>
      <c r="E698" s="180">
        <f>(E622/E611)*SUM(C698:D698)</f>
        <v>6160.6035963735985</v>
      </c>
      <c r="F698" s="180">
        <f>(F623/F611)*AH64</f>
        <v>88.521771336759244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6249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59571681.889999971</v>
      </c>
      <c r="D700" s="180">
        <f>(D614/D611)*AJ77</f>
        <v>3748339.235406558</v>
      </c>
      <c r="E700" s="180">
        <f>(E622/E611)*SUM(C700:D700)</f>
        <v>5587586.0003175847</v>
      </c>
      <c r="F700" s="180">
        <f>(F623/F611)*AJ64</f>
        <v>152742.35949766394</v>
      </c>
      <c r="G700" s="180">
        <f>(G624/G611)*AJ78</f>
        <v>0</v>
      </c>
      <c r="H700" s="180">
        <f>(H627/H611)*AJ60</f>
        <v>773519.98448383471</v>
      </c>
      <c r="I700" s="180">
        <f>(I628/I611)*AJ79</f>
        <v>3068670.815831102</v>
      </c>
      <c r="J700" s="180">
        <f>(J629/J611)*AJ80</f>
        <v>41911.515290738273</v>
      </c>
      <c r="K700" s="180">
        <f>(K643/K611)*AJ76</f>
        <v>13835660.431102479</v>
      </c>
      <c r="L700" s="180">
        <f>(L646/L611)*AJ81</f>
        <v>1323439.8869946713</v>
      </c>
      <c r="M700" s="180">
        <f t="shared" si="19"/>
        <v>28531870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3608272.0800000005</v>
      </c>
      <c r="D701" s="180">
        <f>(D614/D611)*AK77</f>
        <v>183964.24511462459</v>
      </c>
      <c r="E701" s="180">
        <f>(E622/E611)*SUM(C701:D701)</f>
        <v>334640.54849476716</v>
      </c>
      <c r="F701" s="180">
        <f>(F623/F611)*AK64</f>
        <v>830.77062119307539</v>
      </c>
      <c r="G701" s="180">
        <f>(G624/G611)*AK78</f>
        <v>0</v>
      </c>
      <c r="H701" s="180">
        <f>(H627/H611)*AK60</f>
        <v>42914.674235255654</v>
      </c>
      <c r="I701" s="180">
        <f>(I628/I611)*AK79</f>
        <v>110141.32195598594</v>
      </c>
      <c r="J701" s="180">
        <f>(J629/J611)*AK80</f>
        <v>0</v>
      </c>
      <c r="K701" s="180">
        <f>(K643/K611)*AK76</f>
        <v>648710.59217718325</v>
      </c>
      <c r="L701" s="180">
        <f>(L646/L611)*AK81</f>
        <v>2664.3001983632562</v>
      </c>
      <c r="M701" s="180">
        <f t="shared" si="19"/>
        <v>1323866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2352704.1600000011</v>
      </c>
      <c r="D703" s="180">
        <f>(D614/D611)*AM77</f>
        <v>144007.36114853175</v>
      </c>
      <c r="E703" s="180">
        <f>(E622/E611)*SUM(C703:D703)</f>
        <v>220318.78850406175</v>
      </c>
      <c r="F703" s="180">
        <f>(F623/F611)*AM64</f>
        <v>2522.9346331972802</v>
      </c>
      <c r="G703" s="180">
        <f>(G624/G611)*AM78</f>
        <v>0</v>
      </c>
      <c r="H703" s="180">
        <f>(H627/H611)*AM60</f>
        <v>41066.939799098647</v>
      </c>
      <c r="I703" s="180">
        <f>(I628/I611)*AM79</f>
        <v>89834.435978752881</v>
      </c>
      <c r="J703" s="180">
        <f>(J629/J611)*AM80</f>
        <v>5651.8040847322536</v>
      </c>
      <c r="K703" s="180">
        <f>(K643/K611)*AM76</f>
        <v>427246.77778531553</v>
      </c>
      <c r="L703" s="180">
        <f>(L646/L611)*AM81</f>
        <v>45293.103372175348</v>
      </c>
      <c r="M703" s="180">
        <f t="shared" si="19"/>
        <v>975942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4342358.4900000012</v>
      </c>
      <c r="D706" s="180">
        <f>(D614/D611)*AP77</f>
        <v>338226.58117777167</v>
      </c>
      <c r="E706" s="180">
        <f>(E622/E611)*SUM(C706:D706)</f>
        <v>413031.63126259152</v>
      </c>
      <c r="F706" s="180">
        <f>(F623/F611)*AP64</f>
        <v>5915.0431130169191</v>
      </c>
      <c r="G706" s="180">
        <f>(G624/G611)*AP78</f>
        <v>0</v>
      </c>
      <c r="H706" s="180">
        <f>(H627/H611)*AP60</f>
        <v>68518.994279145641</v>
      </c>
      <c r="I706" s="180">
        <f>(I628/I611)*AP79</f>
        <v>168641.29149304808</v>
      </c>
      <c r="J706" s="180">
        <f>(J629/J611)*AP80</f>
        <v>0</v>
      </c>
      <c r="K706" s="180">
        <f>(K643/K611)*AP76</f>
        <v>753973.08925704053</v>
      </c>
      <c r="L706" s="180">
        <f>(L646/L611)*AP81</f>
        <v>112822.86609222864</v>
      </c>
      <c r="M706" s="180">
        <f t="shared" si="19"/>
        <v>1861129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297831.98486776237</v>
      </c>
      <c r="E707" s="180">
        <f>(E622/E611)*SUM(C707:D707)</f>
        <v>26281.76364309802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185810.2480698257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509924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3071658.24</v>
      </c>
      <c r="D712" s="180">
        <f>(D614/D611)*AV77</f>
        <v>0</v>
      </c>
      <c r="E712" s="180">
        <f>(E622/E611)*SUM(C712:D712)</f>
        <v>271054.15119164588</v>
      </c>
      <c r="F712" s="180">
        <f>(F623/F611)*AV64</f>
        <v>5541.8127110533933</v>
      </c>
      <c r="G712" s="180">
        <f>(G624/G611)*AV78</f>
        <v>0</v>
      </c>
      <c r="H712" s="180">
        <f>(H627/H611)*AV60</f>
        <v>50833.536104499981</v>
      </c>
      <c r="I712" s="180">
        <f>(I628/I611)*AV79</f>
        <v>0</v>
      </c>
      <c r="J712" s="180">
        <f>(J629/J611)*AV80</f>
        <v>0</v>
      </c>
      <c r="K712" s="180">
        <f>(K643/K611)*AV76</f>
        <v>657989.11898188642</v>
      </c>
      <c r="L712" s="180">
        <f>(L646/L611)*AV81</f>
        <v>114462.43544506757</v>
      </c>
      <c r="M712" s="180">
        <f t="shared" si="19"/>
        <v>1099881</v>
      </c>
      <c r="N712" s="199" t="s">
        <v>741</v>
      </c>
    </row>
    <row r="714" spans="1:82" ht="12.6" customHeight="1" x14ac:dyDescent="0.25">
      <c r="C714" s="180">
        <f>SUM(C613:C646)+SUM(C667:C712)</f>
        <v>895139859.37999988</v>
      </c>
      <c r="D714" s="180">
        <f>SUM(D615:D646)+SUM(D667:D712)</f>
        <v>27715299.470000006</v>
      </c>
      <c r="E714" s="180">
        <f>SUM(E623:E646)+SUM(E667:E712)</f>
        <v>72585178.258653402</v>
      </c>
      <c r="F714" s="180">
        <f>SUM(F624:F647)+SUM(F667:F712)</f>
        <v>4398811.1600343464</v>
      </c>
      <c r="G714" s="180">
        <f>SUM(G625:G646)+SUM(G667:G712)</f>
        <v>11361081.606573213</v>
      </c>
      <c r="H714" s="180">
        <f>SUM(H628:H646)+SUM(H667:H712)</f>
        <v>5539952.4072826011</v>
      </c>
      <c r="I714" s="180">
        <f>SUM(I629:I646)+SUM(I667:I712)</f>
        <v>16732918.872802909</v>
      </c>
      <c r="J714" s="180">
        <f>SUM(J630:J646)+SUM(J667:J712)</f>
        <v>1548274.3839854102</v>
      </c>
      <c r="K714" s="180">
        <f>SUM(K667:K712)</f>
        <v>228559837.41073018</v>
      </c>
      <c r="L714" s="180">
        <f>SUM(L667:L712)</f>
        <v>13288299.712421294</v>
      </c>
      <c r="M714" s="180">
        <f>SUM(M667:M712)</f>
        <v>345266657</v>
      </c>
      <c r="N714" s="198" t="s">
        <v>742</v>
      </c>
    </row>
    <row r="715" spans="1:82" ht="12.6" customHeight="1" x14ac:dyDescent="0.25">
      <c r="C715" s="180">
        <f>CE72</f>
        <v>895139859.37999988</v>
      </c>
      <c r="D715" s="180">
        <f>D614</f>
        <v>27715299.470000003</v>
      </c>
      <c r="E715" s="180">
        <f>E622</f>
        <v>72585178.258653402</v>
      </c>
      <c r="F715" s="180">
        <f>F623</f>
        <v>4398811.1600343464</v>
      </c>
      <c r="G715" s="180">
        <f>G624</f>
        <v>11361081.606573213</v>
      </c>
      <c r="H715" s="180">
        <f>H627</f>
        <v>5539952.407282603</v>
      </c>
      <c r="I715" s="180">
        <f>I628</f>
        <v>16732918.872802906</v>
      </c>
      <c r="J715" s="180">
        <f>J629</f>
        <v>1548274.3839854104</v>
      </c>
      <c r="K715" s="180">
        <f>K643</f>
        <v>228559837.41073021</v>
      </c>
      <c r="L715" s="180">
        <f>L646</f>
        <v>13288299.712421296</v>
      </c>
      <c r="M715" s="180">
        <f>C647</f>
        <v>345266655.98000002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2" t="e">
        <f>RIGHT(C84,3)&amp;"*"&amp;RIGHT(C83,4)&amp;"*"&amp;"A"</f>
        <v>#VALUE!</v>
      </c>
      <c r="B721" s="280">
        <f>ROUND(C166,0)</f>
        <v>26104319</v>
      </c>
      <c r="C721" s="280">
        <f>ROUND(C167,0)</f>
        <v>300220</v>
      </c>
      <c r="D721" s="280">
        <f>ROUND(C168,0)</f>
        <v>3158992</v>
      </c>
      <c r="E721" s="280">
        <f>ROUND(C169,0)</f>
        <v>54561318</v>
      </c>
      <c r="F721" s="280">
        <f>ROUND(C170,0)</f>
        <v>0</v>
      </c>
      <c r="G721" s="280">
        <f>ROUND(C171,0)</f>
        <v>33127403</v>
      </c>
      <c r="H721" s="280">
        <f>ROUND(C172+C173,0)</f>
        <v>2166962</v>
      </c>
      <c r="I721" s="280">
        <f>ROUND(C176,0)</f>
        <v>11830390</v>
      </c>
      <c r="J721" s="280">
        <f>ROUND(C177,0)</f>
        <v>2778281</v>
      </c>
      <c r="K721" s="280">
        <f>ROUND(C180,0)</f>
        <v>3695824</v>
      </c>
      <c r="L721" s="280">
        <f>ROUND(C181,0)</f>
        <v>827310</v>
      </c>
      <c r="M721" s="280">
        <f>ROUND(C184,0)</f>
        <v>497134</v>
      </c>
      <c r="N721" s="280">
        <f>ROUND(C185,0)</f>
        <v>6132283</v>
      </c>
      <c r="O721" s="280">
        <f>ROUND(C186,0)</f>
        <v>1441285</v>
      </c>
      <c r="P721" s="280">
        <f>ROUND(C189,0)</f>
        <v>28450</v>
      </c>
      <c r="Q721" s="280">
        <f>ROUND(C190,0)</f>
        <v>0</v>
      </c>
      <c r="R721" s="280">
        <f>ROUND(B196,0)</f>
        <v>2432095</v>
      </c>
      <c r="S721" s="280">
        <f>ROUND(C196,0)</f>
        <v>0</v>
      </c>
      <c r="T721" s="280">
        <f>ROUND(D196,0)</f>
        <v>0</v>
      </c>
      <c r="U721" s="280">
        <f>ROUND(B197,0)</f>
        <v>5595137</v>
      </c>
      <c r="V721" s="280">
        <f>ROUND(C197,0)</f>
        <v>342419</v>
      </c>
      <c r="W721" s="280">
        <f>ROUND(D197,0)</f>
        <v>32569</v>
      </c>
      <c r="X721" s="280">
        <f>ROUND(B198,0)</f>
        <v>419700873</v>
      </c>
      <c r="Y721" s="280">
        <f>ROUND(C198,0)</f>
        <v>4202469</v>
      </c>
      <c r="Z721" s="280">
        <f>ROUND(D198,0)</f>
        <v>2034266</v>
      </c>
      <c r="AA721" s="280">
        <f>ROUND(B199,0)</f>
        <v>143814352</v>
      </c>
      <c r="AB721" s="280">
        <f>ROUND(C199,0)</f>
        <v>70971</v>
      </c>
      <c r="AC721" s="280">
        <f>ROUND(D199,0)</f>
        <v>3339041</v>
      </c>
      <c r="AD721" s="280">
        <f>ROUND(B200,0)</f>
        <v>0</v>
      </c>
      <c r="AE721" s="280">
        <f>ROUND(C200,0)</f>
        <v>0</v>
      </c>
      <c r="AF721" s="280">
        <f>ROUND(D200,0)</f>
        <v>0</v>
      </c>
      <c r="AG721" s="280">
        <f>ROUND(B201,0)</f>
        <v>294453702</v>
      </c>
      <c r="AH721" s="280">
        <f>ROUND(C201,0)</f>
        <v>11405591</v>
      </c>
      <c r="AI721" s="280">
        <f>ROUND(D201,0)</f>
        <v>84833337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10501155</v>
      </c>
      <c r="AN721" s="280">
        <f>ROUND(C203,0)</f>
        <v>49884</v>
      </c>
      <c r="AO721" s="280">
        <f>ROUND(D203,0)</f>
        <v>67924</v>
      </c>
      <c r="AP721" s="280">
        <f>ROUND(B204,0)</f>
        <v>12584493</v>
      </c>
      <c r="AQ721" s="280">
        <f>ROUND(C204,0)</f>
        <v>6682505</v>
      </c>
      <c r="AR721" s="280">
        <f>ROUND(D204,0)</f>
        <v>0</v>
      </c>
      <c r="AS721" s="280"/>
      <c r="AT721" s="280"/>
      <c r="AU721" s="280"/>
      <c r="AV721" s="280">
        <f>ROUND(B210,0)</f>
        <v>2939621</v>
      </c>
      <c r="AW721" s="280">
        <f>ROUND(C210,0)</f>
        <v>455133</v>
      </c>
      <c r="AX721" s="280">
        <f>ROUND(D210,0)</f>
        <v>32569</v>
      </c>
      <c r="AY721" s="280">
        <f>ROUND(B211,0)</f>
        <v>201978363</v>
      </c>
      <c r="AZ721" s="280">
        <f>ROUND(C211,0)</f>
        <v>13754203</v>
      </c>
      <c r="BA721" s="280">
        <f>ROUND(D211,0)</f>
        <v>2034267</v>
      </c>
      <c r="BB721" s="280">
        <f>ROUND(B212,0)</f>
        <v>129463707</v>
      </c>
      <c r="BC721" s="280">
        <f>ROUND(C212,0)</f>
        <v>4084180</v>
      </c>
      <c r="BD721" s="280">
        <f>ROUND(D212,0)</f>
        <v>3335546</v>
      </c>
      <c r="BE721" s="280">
        <f>ROUND(B213,0)</f>
        <v>0</v>
      </c>
      <c r="BF721" s="280">
        <f>ROUND(C213,0)</f>
        <v>0</v>
      </c>
      <c r="BG721" s="280">
        <f>ROUND(D213,0)</f>
        <v>0</v>
      </c>
      <c r="BH721" s="280">
        <f>ROUND(B214,0)</f>
        <v>249783059</v>
      </c>
      <c r="BI721" s="280">
        <f>ROUND(C214,0)</f>
        <v>13496229</v>
      </c>
      <c r="BJ721" s="280">
        <f>ROUND(D214,0)</f>
        <v>84486736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4759653</v>
      </c>
      <c r="BO721" s="280">
        <f>ROUND(C216,0)</f>
        <v>592249</v>
      </c>
      <c r="BP721" s="280">
        <f>ROUND(D216,0)</f>
        <v>65925</v>
      </c>
      <c r="BQ721" s="280">
        <f>ROUND(B217,0)</f>
        <v>0</v>
      </c>
      <c r="BR721" s="280">
        <f>ROUND(C217,0)</f>
        <v>0</v>
      </c>
      <c r="BS721" s="280">
        <f>ROUND(D217,0)</f>
        <v>0</v>
      </c>
      <c r="BT721" s="280">
        <f>ROUND(C222,0)</f>
        <v>501141973</v>
      </c>
      <c r="BU721" s="280">
        <f>ROUND(C223,0)</f>
        <v>585726211</v>
      </c>
      <c r="BV721" s="280">
        <f>ROUND(C224,0)</f>
        <v>0</v>
      </c>
      <c r="BW721" s="280">
        <f>ROUND(C225,0)</f>
        <v>0</v>
      </c>
      <c r="BX721" s="280">
        <f>ROUND(C226,0)</f>
        <v>0</v>
      </c>
      <c r="BY721" s="280">
        <f>ROUND(C227,0)</f>
        <v>301778457</v>
      </c>
      <c r="BZ721" s="280">
        <f>ROUND(C230,0)</f>
        <v>6403</v>
      </c>
      <c r="CA721" s="280">
        <f>ROUND(C232,0)</f>
        <v>24785940</v>
      </c>
      <c r="CB721" s="280">
        <f>ROUND(C233,0)</f>
        <v>54542459</v>
      </c>
      <c r="CC721" s="280">
        <f>ROUND(C237+C238,0)</f>
        <v>-51648230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2" t="e">
        <f>RIGHT(C84,3)&amp;"*"&amp;RIGHT(C83,4)&amp;"*"&amp;"A"</f>
        <v>#VALUE!</v>
      </c>
      <c r="B725" s="280">
        <f>ROUND(C112,0)</f>
        <v>17158</v>
      </c>
      <c r="C725" s="280">
        <f>ROUND(C113,0)</f>
        <v>0</v>
      </c>
      <c r="D725" s="280">
        <f>ROUND(C114,0)</f>
        <v>0</v>
      </c>
      <c r="E725" s="280">
        <f>ROUND(C115,0)</f>
        <v>0</v>
      </c>
      <c r="F725" s="280">
        <f>ROUND(D112,0)</f>
        <v>146805</v>
      </c>
      <c r="G725" s="280">
        <f>ROUND(D113,0)</f>
        <v>0</v>
      </c>
      <c r="H725" s="280">
        <f>ROUND(D114,0)</f>
        <v>0</v>
      </c>
      <c r="I725" s="280">
        <f>ROUND(D115,0)</f>
        <v>0</v>
      </c>
      <c r="J725" s="280">
        <f>ROUND(C117,0)</f>
        <v>89</v>
      </c>
      <c r="K725" s="280">
        <f>ROUND(C118,0)</f>
        <v>0</v>
      </c>
      <c r="L725" s="280">
        <f>ROUND(C119,0)</f>
        <v>234</v>
      </c>
      <c r="M725" s="280">
        <f>ROUND(C120,0)</f>
        <v>0</v>
      </c>
      <c r="N725" s="280">
        <f>ROUND(C121,0)</f>
        <v>0</v>
      </c>
      <c r="O725" s="280">
        <f>ROUND(C122,0)</f>
        <v>24</v>
      </c>
      <c r="P725" s="280">
        <f>ROUND(C123,0)</f>
        <v>66</v>
      </c>
      <c r="Q725" s="280">
        <f>ROUND(C124,0)</f>
        <v>0</v>
      </c>
      <c r="R725" s="280">
        <f>ROUND(C125,0)</f>
        <v>0</v>
      </c>
      <c r="S725" s="280">
        <f>ROUND(C126,0)</f>
        <v>0</v>
      </c>
      <c r="T725" s="280"/>
      <c r="U725" s="280">
        <f>ROUND(C127,0)</f>
        <v>0</v>
      </c>
      <c r="V725" s="280">
        <f>ROUND(C129,0)</f>
        <v>413</v>
      </c>
      <c r="W725" s="280">
        <f>ROUND(C130,0)</f>
        <v>0</v>
      </c>
      <c r="X725" s="280">
        <f>ROUND(B139,0)</f>
        <v>5755</v>
      </c>
      <c r="Y725" s="280">
        <f>ROUND(B140,0)</f>
        <v>51934</v>
      </c>
      <c r="Z725" s="280">
        <f>ROUND(B141,0)</f>
        <v>110576</v>
      </c>
      <c r="AA725" s="280">
        <f>ROUND(B142,0)</f>
        <v>496033228</v>
      </c>
      <c r="AB725" s="280">
        <f>ROUND(B143,0)</f>
        <v>192453810</v>
      </c>
      <c r="AC725" s="280">
        <f>ROUND(C139,0)</f>
        <v>6215</v>
      </c>
      <c r="AD725" s="280">
        <f>ROUND(C140,0)</f>
        <v>59723</v>
      </c>
      <c r="AE725" s="280">
        <f>ROUND(C141,0)</f>
        <v>130957</v>
      </c>
      <c r="AF725" s="280">
        <f>ROUND(C142,0)</f>
        <v>516948061</v>
      </c>
      <c r="AG725" s="280">
        <f>ROUND(C143,0)</f>
        <v>258282090</v>
      </c>
      <c r="AH725" s="280">
        <f>ROUND(D139,0)</f>
        <v>5188</v>
      </c>
      <c r="AI725" s="280">
        <f>ROUND(D140,0)</f>
        <v>35148</v>
      </c>
      <c r="AJ725" s="280">
        <f>ROUND(D141,0)</f>
        <v>138193</v>
      </c>
      <c r="AK725" s="280">
        <f>ROUND(D142,0)</f>
        <v>485997210</v>
      </c>
      <c r="AL725" s="280">
        <f>ROUND(D143,0)</f>
        <v>404298804</v>
      </c>
      <c r="AM725" s="280">
        <f>ROUND(B145,0)</f>
        <v>0</v>
      </c>
      <c r="AN725" s="280">
        <f>ROUND(B146,0)</f>
        <v>0</v>
      </c>
      <c r="AO725" s="280">
        <f>ROUND(B147,0)</f>
        <v>0</v>
      </c>
      <c r="AP725" s="280">
        <f>ROUND(B148,0)</f>
        <v>0</v>
      </c>
      <c r="AQ725" s="280">
        <f>ROUND(B149,0)</f>
        <v>0</v>
      </c>
      <c r="AR725" s="280">
        <f>ROUND(C145,0)</f>
        <v>0</v>
      </c>
      <c r="AS725" s="280">
        <f>ROUND(C146,0)</f>
        <v>0</v>
      </c>
      <c r="AT725" s="280">
        <f>ROUND(C147,0)</f>
        <v>0</v>
      </c>
      <c r="AU725" s="280">
        <f>ROUND(C148,0)</f>
        <v>0</v>
      </c>
      <c r="AV725" s="280">
        <f>ROUND(C149,0)</f>
        <v>0</v>
      </c>
      <c r="AW725" s="280">
        <f>ROUND(D145,0)</f>
        <v>0</v>
      </c>
      <c r="AX725" s="280">
        <f>ROUND(D146,0)</f>
        <v>0</v>
      </c>
      <c r="AY725" s="280">
        <f>ROUND(D147,0)</f>
        <v>0</v>
      </c>
      <c r="AZ725" s="280">
        <f>ROUND(D148,0)</f>
        <v>0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38795955</v>
      </c>
      <c r="BR725" s="280">
        <f>ROUND(C158,0)</f>
        <v>25471277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2" t="e">
        <f>RIGHT(C84,3)&amp;"*"&amp;RIGHT(C83,4)&amp;"*"&amp;"A"</f>
        <v>#VALUE!</v>
      </c>
      <c r="B729" s="280">
        <f>ROUND(C249,0)</f>
        <v>7320521</v>
      </c>
      <c r="C729" s="280">
        <f>ROUND(C250,0)</f>
        <v>213093825</v>
      </c>
      <c r="D729" s="280">
        <f>ROUND(C251,0)</f>
        <v>145996761</v>
      </c>
      <c r="E729" s="280">
        <f>ROUND(C252,0)</f>
        <v>0</v>
      </c>
      <c r="F729" s="280">
        <f>ROUND(C253,0)</f>
        <v>24911644</v>
      </c>
      <c r="G729" s="280">
        <f>ROUND(C254,0)</f>
        <v>0</v>
      </c>
      <c r="H729" s="280">
        <f>ROUND(C255,0)</f>
        <v>4576767</v>
      </c>
      <c r="I729" s="280">
        <f>ROUND(C256,0)</f>
        <v>11908505</v>
      </c>
      <c r="J729" s="280">
        <f>ROUND(C257,0)</f>
        <v>11741196</v>
      </c>
      <c r="K729" s="280">
        <f>ROUND(C258,0)</f>
        <v>0</v>
      </c>
      <c r="L729" s="280">
        <f>ROUND(C261,0)</f>
        <v>92538216</v>
      </c>
      <c r="M729" s="280">
        <f>ROUND(C262,0)</f>
        <v>3114645</v>
      </c>
      <c r="N729" s="280">
        <f>ROUND(C263,0)</f>
        <v>0</v>
      </c>
      <c r="O729" s="280">
        <f>ROUND(C266,0)</f>
        <v>2432095</v>
      </c>
      <c r="P729" s="280">
        <f>ROUND(C267,0)</f>
        <v>5904988</v>
      </c>
      <c r="Q729" s="280">
        <f>ROUND(C268,0)</f>
        <v>421869076</v>
      </c>
      <c r="R729" s="280">
        <f>ROUND(C269,0)</f>
        <v>140546282</v>
      </c>
      <c r="S729" s="280">
        <f>ROUND(C270,0)</f>
        <v>0</v>
      </c>
      <c r="T729" s="280">
        <f>ROUND(C271,0)</f>
        <v>221025956</v>
      </c>
      <c r="U729" s="280">
        <f>ROUND(C272,0)</f>
        <v>10483115</v>
      </c>
      <c r="V729" s="280">
        <f>ROUND(C273,0)</f>
        <v>19266998</v>
      </c>
      <c r="W729" s="280">
        <f>ROUND(C274,0)</f>
        <v>0</v>
      </c>
      <c r="X729" s="280">
        <f>ROUND(C275,0)</f>
        <v>531351354</v>
      </c>
      <c r="Y729" s="280">
        <f>ROUND(C278,0)</f>
        <v>0</v>
      </c>
      <c r="Z729" s="280">
        <f>ROUND(C279,0)</f>
        <v>0</v>
      </c>
      <c r="AA729" s="280">
        <f>ROUND(C280,0)</f>
        <v>21356539</v>
      </c>
      <c r="AB729" s="280">
        <f>ROUND(C281,0)</f>
        <v>0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30923545</v>
      </c>
      <c r="AI729" s="280">
        <f>ROUND(C305,0)</f>
        <v>49461502</v>
      </c>
      <c r="AJ729" s="280">
        <f>ROUND(C306,0)</f>
        <v>0</v>
      </c>
      <c r="AK729" s="280">
        <f>ROUND(C307,0)</f>
        <v>0</v>
      </c>
      <c r="AL729" s="280">
        <f>ROUND(C308,0)</f>
        <v>49700172</v>
      </c>
      <c r="AM729" s="280">
        <f>ROUND(C309,0)</f>
        <v>4734405</v>
      </c>
      <c r="AN729" s="280">
        <f>ROUND(C310,0)</f>
        <v>0</v>
      </c>
      <c r="AO729" s="280">
        <f>ROUND(C311,0)</f>
        <v>686120</v>
      </c>
      <c r="AP729" s="280">
        <f>ROUND(C312,0)</f>
        <v>115000</v>
      </c>
      <c r="AQ729" s="280">
        <f>ROUND(C315,0)</f>
        <v>0</v>
      </c>
      <c r="AR729" s="280">
        <f>ROUND(C316,0)</f>
        <v>0</v>
      </c>
      <c r="AS729" s="280">
        <f>ROUND(C317,0)</f>
        <v>11987452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0</v>
      </c>
      <c r="AX729" s="280">
        <f>ROUND(C324,0)</f>
        <v>115000</v>
      </c>
      <c r="AY729" s="280">
        <f>ROUND(C325,0)</f>
        <v>0</v>
      </c>
      <c r="AZ729" s="280">
        <f>ROUND(C326,0)</f>
        <v>0</v>
      </c>
      <c r="BA729" s="280">
        <f>ROUND(C327,0)</f>
        <v>0</v>
      </c>
      <c r="BB729" s="280">
        <f>ROUND(C331,0)</f>
        <v>679127579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4438</v>
      </c>
      <c r="BJ729" s="280">
        <f>ROUND(C358,0)</f>
        <v>1498978499</v>
      </c>
      <c r="BK729" s="280">
        <f>ROUND(C359,0)</f>
        <v>855034704</v>
      </c>
      <c r="BL729" s="280">
        <f>ROUND(C362,0)</f>
        <v>1388646641</v>
      </c>
      <c r="BM729" s="280">
        <f>ROUND(C363,0)</f>
        <v>79328399</v>
      </c>
      <c r="BN729" s="280">
        <f>ROUND(C364,0)</f>
        <v>-51648230</v>
      </c>
      <c r="BO729" s="280">
        <f>ROUND(C368,0)</f>
        <v>79525998</v>
      </c>
      <c r="BP729" s="280">
        <f>ROUND(C369,0)</f>
        <v>0</v>
      </c>
      <c r="BQ729" s="280">
        <f>ROUND(C376,0)</f>
        <v>367494361</v>
      </c>
      <c r="BR729" s="280">
        <f>ROUND(C377,0)</f>
        <v>119419215</v>
      </c>
      <c r="BS729" s="280">
        <f>ROUND(C378,0)</f>
        <v>26921323</v>
      </c>
      <c r="BT729" s="280">
        <f>ROUND(C379,0)</f>
        <v>180051687</v>
      </c>
      <c r="BU729" s="280">
        <f>ROUND(C380,0)</f>
        <v>10871329</v>
      </c>
      <c r="BV729" s="280">
        <f>ROUND(C381,0)</f>
        <v>208374646</v>
      </c>
      <c r="BW729" s="280">
        <f>ROUND(C382,0)</f>
        <v>32381994</v>
      </c>
      <c r="BX729" s="280">
        <f>ROUND(C383,0)</f>
        <v>14608671</v>
      </c>
      <c r="BY729" s="280">
        <f>ROUND(C384,0)</f>
        <v>4523134</v>
      </c>
      <c r="BZ729" s="280">
        <f>ROUND(C385,0)</f>
        <v>8070702</v>
      </c>
      <c r="CA729" s="280">
        <f>ROUND(C386,0)</f>
        <v>28450</v>
      </c>
      <c r="CB729" s="280">
        <f>ROUND(C387,0)</f>
        <v>18782096</v>
      </c>
      <c r="CC729" s="280">
        <f>ROUND(C388,0)</f>
        <v>1920345</v>
      </c>
      <c r="CD729" s="280">
        <f>ROUND(C391,0)</f>
        <v>-17183262</v>
      </c>
      <c r="CE729" s="280">
        <f>ROUND(C393,0)</f>
        <v>0</v>
      </c>
      <c r="CF729" s="28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e">
        <f>RIGHT($C$84,3)&amp;"*"&amp;RIGHT($C$83,4)&amp;"*"&amp;C$55&amp;"*"&amp;"A"</f>
        <v>#VALUE!</v>
      </c>
      <c r="B733" s="280">
        <f>ROUND(C59,0)</f>
        <v>27970</v>
      </c>
      <c r="C733" s="283">
        <f>ROUND(C60,2)</f>
        <v>355.5</v>
      </c>
      <c r="D733" s="280">
        <f>ROUND(C61,0)</f>
        <v>33187793</v>
      </c>
      <c r="E733" s="280">
        <f>ROUND(C62,0)</f>
        <v>10867250</v>
      </c>
      <c r="F733" s="280">
        <f>ROUND(C63,0)</f>
        <v>0</v>
      </c>
      <c r="G733" s="280">
        <f>ROUND(C64,0)</f>
        <v>5353649</v>
      </c>
      <c r="H733" s="280">
        <f>ROUND(C65,0)</f>
        <v>9799</v>
      </c>
      <c r="I733" s="280">
        <f>ROUND(C66,0)</f>
        <v>421973</v>
      </c>
      <c r="J733" s="280">
        <f>ROUND(C67,0)</f>
        <v>478080</v>
      </c>
      <c r="K733" s="280">
        <f>ROUND(C68,0)</f>
        <v>61713</v>
      </c>
      <c r="L733" s="280">
        <f>ROUND(C70,0)</f>
        <v>1332</v>
      </c>
      <c r="M733" s="280">
        <f>ROUND(C71,0)</f>
        <v>9703</v>
      </c>
      <c r="N733" s="280">
        <f>ROUND(C76,0)</f>
        <v>182230039</v>
      </c>
      <c r="O733" s="280">
        <f>ROUND(C74,0)</f>
        <v>181758194</v>
      </c>
      <c r="P733" s="280">
        <f>IF(C77&gt;0,ROUND(C77,0),0)</f>
        <v>78102</v>
      </c>
      <c r="Q733" s="280">
        <f>IF(C78&gt;0,ROUND(C78,0),0)</f>
        <v>156073</v>
      </c>
      <c r="R733" s="280">
        <f>IF(C79&gt;0,ROUND(C79,0),0)</f>
        <v>33986</v>
      </c>
      <c r="S733" s="280">
        <f>IF(C80&gt;0,ROUND(C80,0),0)</f>
        <v>641775</v>
      </c>
      <c r="T733" s="283">
        <f>IF(C81&gt;0,ROUND(C81,2),0)</f>
        <v>327.61</v>
      </c>
      <c r="U733" s="280"/>
      <c r="X733" s="280"/>
      <c r="Y733" s="280"/>
      <c r="Z733" s="280">
        <f>IF(M667&lt;&gt;0,ROUND(M667,0),0)</f>
        <v>31826710</v>
      </c>
    </row>
    <row r="734" spans="1:84" ht="12.6" customHeight="1" x14ac:dyDescent="0.25">
      <c r="A734" s="209" t="e">
        <f>RIGHT($C$84,3)&amp;"*"&amp;RIGHT($C$83,4)&amp;"*"&amp;D$55&amp;"*"&amp;"A"</f>
        <v>#VALUE!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>
        <f>ROUND(D62,0)</f>
        <v>0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>
        <f>ROUND(D67,0)</f>
        <v>0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>
        <f t="shared" ref="Z734:Z778" si="20">IF(M668&lt;&gt;0,ROUND(M668,0),0)</f>
        <v>0</v>
      </c>
    </row>
    <row r="735" spans="1:84" ht="12.6" customHeight="1" x14ac:dyDescent="0.25">
      <c r="A735" s="209" t="e">
        <f>RIGHT($C$84,3)&amp;"*"&amp;RIGHT($C$83,4)&amp;"*"&amp;E$55&amp;"*"&amp;"A"</f>
        <v>#VALUE!</v>
      </c>
      <c r="B735" s="280">
        <f>ROUND(E59,0)</f>
        <v>85246</v>
      </c>
      <c r="C735" s="283">
        <f>ROUND(E60,2)</f>
        <v>647.76</v>
      </c>
      <c r="D735" s="280">
        <f>ROUND(E61,0)</f>
        <v>52249683</v>
      </c>
      <c r="E735" s="280">
        <f>ROUND(E62,0)</f>
        <v>15388964</v>
      </c>
      <c r="F735" s="280">
        <f>ROUND(E63,0)</f>
        <v>0</v>
      </c>
      <c r="G735" s="280">
        <f>ROUND(E64,0)</f>
        <v>4435781</v>
      </c>
      <c r="H735" s="280">
        <f>ROUND(E65,0)</f>
        <v>75631</v>
      </c>
      <c r="I735" s="280">
        <f>ROUND(E66,0)</f>
        <v>632311</v>
      </c>
      <c r="J735" s="280">
        <f>ROUND(E67,0)</f>
        <v>304774</v>
      </c>
      <c r="K735" s="280">
        <f>ROUND(E68,0)</f>
        <v>665</v>
      </c>
      <c r="L735" s="280">
        <f>ROUND(E70,0)</f>
        <v>15314</v>
      </c>
      <c r="M735" s="280">
        <f>ROUND(E71,0)</f>
        <v>0</v>
      </c>
      <c r="N735" s="280">
        <f>ROUND(E76,0)</f>
        <v>213848398</v>
      </c>
      <c r="O735" s="280">
        <f>ROUND(E74,0)</f>
        <v>205820866</v>
      </c>
      <c r="P735" s="280">
        <f>IF(E77&gt;0,ROUND(E77,0),0)</f>
        <v>135418</v>
      </c>
      <c r="Q735" s="280">
        <f>IF(E78&gt;0,ROUND(E78,0),0)</f>
        <v>475672</v>
      </c>
      <c r="R735" s="280">
        <f>IF(E79&gt;0,ROUND(E79,0),0)</f>
        <v>58920</v>
      </c>
      <c r="S735" s="280">
        <f>IF(E80&gt;0,ROUND(E80,0),0)</f>
        <v>1511066</v>
      </c>
      <c r="T735" s="283">
        <f>IF(E81&gt;0,ROUND(E81,2),0)</f>
        <v>428.03</v>
      </c>
      <c r="U735" s="280"/>
      <c r="X735" s="280"/>
      <c r="Y735" s="280"/>
      <c r="Z735" s="280">
        <f t="shared" si="20"/>
        <v>45500220</v>
      </c>
    </row>
    <row r="736" spans="1:84" ht="12.6" customHeight="1" x14ac:dyDescent="0.25">
      <c r="A736" s="209" t="e">
        <f>RIGHT($C$84,3)&amp;"*"&amp;RIGHT($C$83,4)&amp;"*"&amp;F$55&amp;"*"&amp;"A"</f>
        <v>#VALUE!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>
        <f>ROUND(F62,0)</f>
        <v>0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>
        <f>ROUND(F67,0)</f>
        <v>0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>
        <f t="shared" si="20"/>
        <v>0</v>
      </c>
    </row>
    <row r="737" spans="1:26" ht="12.6" customHeight="1" x14ac:dyDescent="0.25">
      <c r="A737" s="209" t="e">
        <f>RIGHT($C$84,3)&amp;"*"&amp;RIGHT($C$83,4)&amp;"*"&amp;G$55&amp;"*"&amp;"A"</f>
        <v>#VALUE!</v>
      </c>
      <c r="B737" s="280">
        <f>ROUND(G59,0)</f>
        <v>9228</v>
      </c>
      <c r="C737" s="283">
        <f>ROUND(G60,2)</f>
        <v>59.09</v>
      </c>
      <c r="D737" s="280">
        <f>ROUND(G61,0)</f>
        <v>5072455</v>
      </c>
      <c r="E737" s="280">
        <f>ROUND(G62,0)</f>
        <v>1656052</v>
      </c>
      <c r="F737" s="280">
        <f>ROUND(G63,0)</f>
        <v>0</v>
      </c>
      <c r="G737" s="280">
        <f>ROUND(G64,0)</f>
        <v>344130</v>
      </c>
      <c r="H737" s="280">
        <f>ROUND(G65,0)</f>
        <v>8293</v>
      </c>
      <c r="I737" s="280">
        <f>ROUND(G66,0)</f>
        <v>80388</v>
      </c>
      <c r="J737" s="280">
        <f>ROUND(G67,0)</f>
        <v>43631</v>
      </c>
      <c r="K737" s="280">
        <f>ROUND(G68,0)</f>
        <v>60</v>
      </c>
      <c r="L737" s="280">
        <f>ROUND(G70,0)</f>
        <v>417</v>
      </c>
      <c r="M737" s="280">
        <f>ROUND(G71,0)</f>
        <v>0</v>
      </c>
      <c r="N737" s="280">
        <f>ROUND(G76,0)</f>
        <v>25500291</v>
      </c>
      <c r="O737" s="280">
        <f>ROUND(G74,0)</f>
        <v>25493676</v>
      </c>
      <c r="P737" s="280">
        <f>IF(G77&gt;0,ROUND(G77,0),0)</f>
        <v>15611</v>
      </c>
      <c r="Q737" s="280">
        <f>IF(G78&gt;0,ROUND(G78,0),0)</f>
        <v>51493</v>
      </c>
      <c r="R737" s="280">
        <f>IF(G79&gt;0,ROUND(G79,0),0)</f>
        <v>6793</v>
      </c>
      <c r="S737" s="280">
        <f>IF(G80&gt;0,ROUND(G80,0),0)</f>
        <v>149639</v>
      </c>
      <c r="T737" s="283">
        <f>IF(G81&gt;0,ROUND(G81,2),0)</f>
        <v>43.56</v>
      </c>
      <c r="U737" s="280"/>
      <c r="X737" s="280"/>
      <c r="Y737" s="280"/>
      <c r="Z737" s="280">
        <f t="shared" si="20"/>
        <v>5078990</v>
      </c>
    </row>
    <row r="738" spans="1:26" ht="12.6" customHeight="1" x14ac:dyDescent="0.25">
      <c r="A738" s="209" t="e">
        <f>RIGHT($C$84,3)&amp;"*"&amp;RIGHT($C$83,4)&amp;"*"&amp;H$55&amp;"*"&amp;"A"</f>
        <v>#VALUE!</v>
      </c>
      <c r="B738" s="280">
        <f>ROUND(H59,0)</f>
        <v>24361</v>
      </c>
      <c r="C738" s="283">
        <f>ROUND(H60,2)</f>
        <v>125.77</v>
      </c>
      <c r="D738" s="280">
        <f>ROUND(H61,0)</f>
        <v>9686682</v>
      </c>
      <c r="E738" s="280">
        <f>ROUND(H62,0)</f>
        <v>3191030</v>
      </c>
      <c r="F738" s="280">
        <f>ROUND(H63,0)</f>
        <v>0</v>
      </c>
      <c r="G738" s="280">
        <f>ROUND(H64,0)</f>
        <v>166044</v>
      </c>
      <c r="H738" s="280">
        <f>ROUND(H65,0)</f>
        <v>6543</v>
      </c>
      <c r="I738" s="280">
        <f>ROUND(H66,0)</f>
        <v>89378</v>
      </c>
      <c r="J738" s="280">
        <f>ROUND(H67,0)</f>
        <v>65811</v>
      </c>
      <c r="K738" s="280">
        <f>ROUND(H68,0)</f>
        <v>1501</v>
      </c>
      <c r="L738" s="280">
        <f>ROUND(H70,0)</f>
        <v>9275</v>
      </c>
      <c r="M738" s="280">
        <f>ROUND(H71,0)</f>
        <v>0</v>
      </c>
      <c r="N738" s="280">
        <f>ROUND(H76,0)</f>
        <v>62065184</v>
      </c>
      <c r="O738" s="280">
        <f>ROUND(H74,0)</f>
        <v>62057168</v>
      </c>
      <c r="P738" s="280">
        <f>IF(H77&gt;0,ROUND(H77,0),0)</f>
        <v>38630</v>
      </c>
      <c r="Q738" s="280">
        <f>IF(H78&gt;0,ROUND(H78,0),0)</f>
        <v>135934</v>
      </c>
      <c r="R738" s="280">
        <f>IF(H79&gt;0,ROUND(H79,0),0)</f>
        <v>16810</v>
      </c>
      <c r="S738" s="280">
        <f>IF(H80&gt;0,ROUND(H80,0),0)</f>
        <v>143932</v>
      </c>
      <c r="T738" s="283">
        <f>IF(H81&gt;0,ROUND(H81,2),0)</f>
        <v>74.16</v>
      </c>
      <c r="U738" s="280"/>
      <c r="X738" s="280"/>
      <c r="Y738" s="280"/>
      <c r="Z738" s="280">
        <f t="shared" si="20"/>
        <v>11701574</v>
      </c>
    </row>
    <row r="739" spans="1:26" ht="12.6" customHeight="1" x14ac:dyDescent="0.25">
      <c r="A739" s="209" t="e">
        <f>RIGHT($C$84,3)&amp;"*"&amp;RIGHT($C$83,4)&amp;"*"&amp;I$55&amp;"*"&amp;"A"</f>
        <v>#VALUE!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>
        <f>ROUND(I62,0)</f>
        <v>0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>
        <f>ROUND(I67,0)</f>
        <v>0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>
        <f t="shared" si="20"/>
        <v>0</v>
      </c>
    </row>
    <row r="740" spans="1:26" ht="12.6" customHeight="1" x14ac:dyDescent="0.25">
      <c r="A740" s="209" t="e">
        <f>RIGHT($C$84,3)&amp;"*"&amp;RIGHT($C$83,4)&amp;"*"&amp;J$55&amp;"*"&amp;"A"</f>
        <v>#VALUE!</v>
      </c>
      <c r="B740" s="280">
        <f>ROUND(J59,0)</f>
        <v>0</v>
      </c>
      <c r="C740" s="283">
        <f>ROUND(J60,2)</f>
        <v>0</v>
      </c>
      <c r="D740" s="280">
        <f>ROUND(J61,0)</f>
        <v>0</v>
      </c>
      <c r="E740" s="280">
        <f>ROUND(J62,0)</f>
        <v>0</v>
      </c>
      <c r="F740" s="280">
        <f>ROUND(J63,0)</f>
        <v>0</v>
      </c>
      <c r="G740" s="280">
        <f>ROUND(J64,0)</f>
        <v>0</v>
      </c>
      <c r="H740" s="280">
        <f>ROUND(J65,0)</f>
        <v>0</v>
      </c>
      <c r="I740" s="280">
        <f>ROUND(J66,0)</f>
        <v>0</v>
      </c>
      <c r="J740" s="280">
        <f>ROUND(J67,0)</f>
        <v>0</v>
      </c>
      <c r="K740" s="280">
        <f>ROUND(J68,0)</f>
        <v>0</v>
      </c>
      <c r="L740" s="280">
        <f>ROUND(J70,0)</f>
        <v>0</v>
      </c>
      <c r="M740" s="280">
        <f>ROUND(J71,0)</f>
        <v>0</v>
      </c>
      <c r="N740" s="280">
        <f>ROUND(J76,0)</f>
        <v>0</v>
      </c>
      <c r="O740" s="280">
        <f>ROUND(J74,0)</f>
        <v>0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>
        <f t="shared" si="20"/>
        <v>0</v>
      </c>
    </row>
    <row r="741" spans="1:26" ht="12.6" customHeight="1" x14ac:dyDescent="0.25">
      <c r="A741" s="209" t="e">
        <f>RIGHT($C$84,3)&amp;"*"&amp;RIGHT($C$83,4)&amp;"*"&amp;K$55&amp;"*"&amp;"A"</f>
        <v>#VALUE!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>
        <f>ROUND(K62,0)</f>
        <v>0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>
        <f>ROUND(K67,0)</f>
        <v>0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>
        <f t="shared" si="20"/>
        <v>0</v>
      </c>
    </row>
    <row r="742" spans="1:26" ht="12.6" customHeight="1" x14ac:dyDescent="0.25">
      <c r="A742" s="209" t="e">
        <f>RIGHT($C$84,3)&amp;"*"&amp;RIGHT($C$83,4)&amp;"*"&amp;L$55&amp;"*"&amp;"A"</f>
        <v>#VALUE!</v>
      </c>
      <c r="B742" s="280">
        <f>ROUND(L59,0)</f>
        <v>0</v>
      </c>
      <c r="C742" s="283">
        <f>ROUND(L60,2)</f>
        <v>0</v>
      </c>
      <c r="D742" s="280">
        <f>ROUND(L61,0)</f>
        <v>0</v>
      </c>
      <c r="E742" s="280">
        <f>ROUND(L62,0)</f>
        <v>0</v>
      </c>
      <c r="F742" s="280">
        <f>ROUND(L63,0)</f>
        <v>0</v>
      </c>
      <c r="G742" s="280">
        <f>ROUND(L64,0)</f>
        <v>0</v>
      </c>
      <c r="H742" s="280">
        <f>ROUND(L65,0)</f>
        <v>0</v>
      </c>
      <c r="I742" s="280">
        <f>ROUND(L66,0)</f>
        <v>0</v>
      </c>
      <c r="J742" s="280">
        <f>ROUND(L67,0)</f>
        <v>0</v>
      </c>
      <c r="K742" s="280">
        <f>ROUND(L68,0)</f>
        <v>0</v>
      </c>
      <c r="L742" s="280">
        <f>ROUND(L70,0)</f>
        <v>0</v>
      </c>
      <c r="M742" s="280">
        <f>ROUND(L71,0)</f>
        <v>0</v>
      </c>
      <c r="N742" s="280">
        <f>ROUND(L76,0)</f>
        <v>0</v>
      </c>
      <c r="O742" s="280">
        <f>ROUND(L74,0)</f>
        <v>0</v>
      </c>
      <c r="P742" s="280">
        <f>IF(L77&gt;0,ROUND(L77,0),0)</f>
        <v>0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0</v>
      </c>
      <c r="U742" s="280"/>
      <c r="X742" s="280"/>
      <c r="Y742" s="280"/>
      <c r="Z742" s="280">
        <f t="shared" si="20"/>
        <v>0</v>
      </c>
    </row>
    <row r="743" spans="1:26" ht="12.6" customHeight="1" x14ac:dyDescent="0.25">
      <c r="A743" s="209" t="e">
        <f>RIGHT($C$84,3)&amp;"*"&amp;RIGHT($C$83,4)&amp;"*"&amp;M$55&amp;"*"&amp;"A"</f>
        <v>#VALUE!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>
        <f>ROUND(M62,0)</f>
        <v>0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>
        <f>ROUND(M67,0)</f>
        <v>0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>
        <f t="shared" si="20"/>
        <v>0</v>
      </c>
    </row>
    <row r="744" spans="1:26" ht="12.6" customHeight="1" x14ac:dyDescent="0.25">
      <c r="A744" s="209" t="e">
        <f>RIGHT($C$84,3)&amp;"*"&amp;RIGHT($C$83,4)&amp;"*"&amp;N$55&amp;"*"&amp;"A"</f>
        <v>#VALUE!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>
        <f>ROUND(N62,0)</f>
        <v>0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>
        <f>ROUND(N67,0)</f>
        <v>0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>
        <f t="shared" si="20"/>
        <v>0</v>
      </c>
    </row>
    <row r="745" spans="1:26" ht="12.6" customHeight="1" x14ac:dyDescent="0.25">
      <c r="A745" s="209" t="e">
        <f>RIGHT($C$84,3)&amp;"*"&amp;RIGHT($C$83,4)&amp;"*"&amp;O$55&amp;"*"&amp;"A"</f>
        <v>#VALUE!</v>
      </c>
      <c r="B745" s="280">
        <f>ROUND(O59,0)</f>
        <v>0</v>
      </c>
      <c r="C745" s="283">
        <f>ROUND(O60,2)</f>
        <v>0</v>
      </c>
      <c r="D745" s="280">
        <f>ROUND(O61,0)</f>
        <v>0</v>
      </c>
      <c r="E745" s="280">
        <f>ROUND(O62,0)</f>
        <v>0</v>
      </c>
      <c r="F745" s="280">
        <f>ROUND(O63,0)</f>
        <v>0</v>
      </c>
      <c r="G745" s="280">
        <f>ROUND(O64,0)</f>
        <v>0</v>
      </c>
      <c r="H745" s="280">
        <f>ROUND(O65,0)</f>
        <v>0</v>
      </c>
      <c r="I745" s="280">
        <f>ROUND(O66,0)</f>
        <v>0</v>
      </c>
      <c r="J745" s="280">
        <f>ROUND(O67,0)</f>
        <v>0</v>
      </c>
      <c r="K745" s="280">
        <f>ROUND(O68,0)</f>
        <v>0</v>
      </c>
      <c r="L745" s="280">
        <f>ROUND(O70,0)</f>
        <v>0</v>
      </c>
      <c r="M745" s="280">
        <f>ROUND(O71,0)</f>
        <v>0</v>
      </c>
      <c r="N745" s="280">
        <f>ROUND(O76,0)</f>
        <v>0</v>
      </c>
      <c r="O745" s="280">
        <f>ROUND(O74,0)</f>
        <v>0</v>
      </c>
      <c r="P745" s="280">
        <f>IF(O77&gt;0,ROUND(O77,0),0)</f>
        <v>0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0</v>
      </c>
      <c r="T745" s="283">
        <f>IF(O81&gt;0,ROUND(O81,2),0)</f>
        <v>0</v>
      </c>
      <c r="U745" s="280"/>
      <c r="X745" s="280"/>
      <c r="Y745" s="280"/>
      <c r="Z745" s="280">
        <f t="shared" si="20"/>
        <v>0</v>
      </c>
    </row>
    <row r="746" spans="1:26" ht="12.6" customHeight="1" x14ac:dyDescent="0.25">
      <c r="A746" s="209" t="e">
        <f>RIGHT($C$84,3)&amp;"*"&amp;RIGHT($C$83,4)&amp;"*"&amp;P$55&amp;"*"&amp;"A"</f>
        <v>#VALUE!</v>
      </c>
      <c r="B746" s="280">
        <f>ROUND(P59,0)</f>
        <v>2917236</v>
      </c>
      <c r="C746" s="283">
        <f>ROUND(P60,2)</f>
        <v>183.39</v>
      </c>
      <c r="D746" s="280">
        <f>ROUND(P61,0)</f>
        <v>14619226</v>
      </c>
      <c r="E746" s="280">
        <f>ROUND(P62,0)</f>
        <v>4925633</v>
      </c>
      <c r="F746" s="280">
        <f>ROUND(P63,0)</f>
        <v>0</v>
      </c>
      <c r="G746" s="280">
        <f>ROUND(P64,0)</f>
        <v>45083904</v>
      </c>
      <c r="H746" s="280">
        <f>ROUND(P65,0)</f>
        <v>20696</v>
      </c>
      <c r="I746" s="280">
        <f>ROUND(P66,0)</f>
        <v>1354104</v>
      </c>
      <c r="J746" s="280">
        <f>ROUND(P67,0)</f>
        <v>3429123</v>
      </c>
      <c r="K746" s="280">
        <f>ROUND(P68,0)</f>
        <v>18491</v>
      </c>
      <c r="L746" s="280">
        <f>ROUND(P70,0)</f>
        <v>71918</v>
      </c>
      <c r="M746" s="280">
        <f>ROUND(P71,0)</f>
        <v>0</v>
      </c>
      <c r="N746" s="280">
        <f>ROUND(P76,0)</f>
        <v>520155558</v>
      </c>
      <c r="O746" s="280">
        <f>ROUND(P74,0)</f>
        <v>413972539</v>
      </c>
      <c r="P746" s="280">
        <f>IF(P77&gt;0,ROUND(P77,0),0)</f>
        <v>75711</v>
      </c>
      <c r="Q746" s="280">
        <f>IF(P78&gt;0,ROUND(P78,0),0)</f>
        <v>0</v>
      </c>
      <c r="R746" s="280">
        <f>IF(P79&gt;0,ROUND(P79,0),0)</f>
        <v>40559</v>
      </c>
      <c r="S746" s="280">
        <f>IF(P80&gt;0,ROUND(P80,0),0)</f>
        <v>330264</v>
      </c>
      <c r="T746" s="283">
        <f>IF(P81&gt;0,ROUND(P81,2),0)</f>
        <v>104.83</v>
      </c>
      <c r="U746" s="280"/>
      <c r="X746" s="280"/>
      <c r="Y746" s="280"/>
      <c r="Z746" s="280">
        <f t="shared" si="20"/>
        <v>62730114</v>
      </c>
    </row>
    <row r="747" spans="1:26" ht="12.6" customHeight="1" x14ac:dyDescent="0.25">
      <c r="A747" s="209" t="e">
        <f>RIGHT($C$84,3)&amp;"*"&amp;RIGHT($C$83,4)&amp;"*"&amp;Q$55&amp;"*"&amp;"A"</f>
        <v>#VALUE!</v>
      </c>
      <c r="B747" s="280">
        <f>ROUND(Q59,0)</f>
        <v>703616</v>
      </c>
      <c r="C747" s="283">
        <f>ROUND(Q60,2)</f>
        <v>71.760000000000005</v>
      </c>
      <c r="D747" s="280">
        <f>ROUND(Q61,0)</f>
        <v>6892164</v>
      </c>
      <c r="E747" s="280">
        <f>ROUND(Q62,0)</f>
        <v>2369650</v>
      </c>
      <c r="F747" s="280">
        <f>ROUND(Q63,0)</f>
        <v>0</v>
      </c>
      <c r="G747" s="280">
        <f>ROUND(Q64,0)</f>
        <v>904340</v>
      </c>
      <c r="H747" s="280">
        <f>ROUND(Q65,0)</f>
        <v>5437</v>
      </c>
      <c r="I747" s="280">
        <f>ROUND(Q66,0)</f>
        <v>106803</v>
      </c>
      <c r="J747" s="280">
        <f>ROUND(Q67,0)</f>
        <v>59908</v>
      </c>
      <c r="K747" s="280">
        <f>ROUND(Q68,0)</f>
        <v>0</v>
      </c>
      <c r="L747" s="280">
        <f>ROUND(Q70,0)</f>
        <v>16485</v>
      </c>
      <c r="M747" s="280">
        <f>ROUND(Q71,0)</f>
        <v>446</v>
      </c>
      <c r="N747" s="280">
        <f>ROUND(Q76,0)</f>
        <v>18719995</v>
      </c>
      <c r="O747" s="280">
        <f>ROUND(Q74,0)</f>
        <v>9968235</v>
      </c>
      <c r="P747" s="280">
        <f>IF(Q77&gt;0,ROUND(Q77,0),0)</f>
        <v>11535</v>
      </c>
      <c r="Q747" s="280">
        <f>IF(Q78&gt;0,ROUND(Q78,0),0)</f>
        <v>0</v>
      </c>
      <c r="R747" s="280">
        <f>IF(Q79&gt;0,ROUND(Q79,0),0)</f>
        <v>5019</v>
      </c>
      <c r="S747" s="280">
        <f>IF(Q80&gt;0,ROUND(Q80,0),0)</f>
        <v>181034</v>
      </c>
      <c r="T747" s="283">
        <f>IF(Q81&gt;0,ROUND(Q81,2),0)</f>
        <v>60.5</v>
      </c>
      <c r="U747" s="280"/>
      <c r="X747" s="280"/>
      <c r="Y747" s="280"/>
      <c r="Z747" s="280">
        <f t="shared" si="20"/>
        <v>4029346</v>
      </c>
    </row>
    <row r="748" spans="1:26" ht="12.6" customHeight="1" x14ac:dyDescent="0.25">
      <c r="A748" s="209" t="e">
        <f>RIGHT($C$84,3)&amp;"*"&amp;RIGHT($C$83,4)&amp;"*"&amp;R$55&amp;"*"&amp;"A"</f>
        <v>#VALUE!</v>
      </c>
      <c r="B748" s="280">
        <f>ROUND(R59,0)</f>
        <v>2800126</v>
      </c>
      <c r="C748" s="283">
        <f>ROUND(R60,2)</f>
        <v>52.94</v>
      </c>
      <c r="D748" s="280">
        <f>ROUND(R61,0)</f>
        <v>6880472</v>
      </c>
      <c r="E748" s="280">
        <f>ROUND(R62,0)</f>
        <v>2184184</v>
      </c>
      <c r="F748" s="280">
        <f>ROUND(R63,0)</f>
        <v>0</v>
      </c>
      <c r="G748" s="280">
        <f>ROUND(R64,0)</f>
        <v>2224049</v>
      </c>
      <c r="H748" s="280">
        <f>ROUND(R65,0)</f>
        <v>29099</v>
      </c>
      <c r="I748" s="280">
        <f>ROUND(R66,0)</f>
        <v>58007</v>
      </c>
      <c r="J748" s="280">
        <f>ROUND(R67,0)</f>
        <v>428189</v>
      </c>
      <c r="K748" s="280">
        <f>ROUND(R68,0)</f>
        <v>10183</v>
      </c>
      <c r="L748" s="280">
        <f>ROUND(R70,0)</f>
        <v>145</v>
      </c>
      <c r="M748" s="280">
        <f>ROUND(R71,0)</f>
        <v>0</v>
      </c>
      <c r="N748" s="280">
        <f>ROUND(R76,0)</f>
        <v>81011445</v>
      </c>
      <c r="O748" s="280">
        <f>ROUND(R74,0)</f>
        <v>44251451</v>
      </c>
      <c r="P748" s="280">
        <f>IF(R77&gt;0,ROUND(R77,0),0)</f>
        <v>5427</v>
      </c>
      <c r="Q748" s="280">
        <f>IF(R78&gt;0,ROUND(R78,0),0)</f>
        <v>0</v>
      </c>
      <c r="R748" s="280">
        <f>IF(R79&gt;0,ROUND(R79,0),0)</f>
        <v>1424</v>
      </c>
      <c r="S748" s="280">
        <f>IF(R80&gt;0,ROUND(R80,0),0)</f>
        <v>9378</v>
      </c>
      <c r="T748" s="283">
        <f>IF(R81&gt;0,ROUND(R81,2),0)</f>
        <v>0</v>
      </c>
      <c r="U748" s="280"/>
      <c r="X748" s="280"/>
      <c r="Y748" s="280"/>
      <c r="Z748" s="280">
        <f t="shared" si="20"/>
        <v>9226580</v>
      </c>
    </row>
    <row r="749" spans="1:26" ht="12.6" customHeight="1" x14ac:dyDescent="0.25">
      <c r="A749" s="209" t="e">
        <f>RIGHT($C$84,3)&amp;"*"&amp;RIGHT($C$83,4)&amp;"*"&amp;S$55&amp;"*"&amp;"A"</f>
        <v>#VALUE!</v>
      </c>
      <c r="B749" s="280"/>
      <c r="C749" s="283">
        <f>ROUND(S60,2)</f>
        <v>88.9</v>
      </c>
      <c r="D749" s="280">
        <f>ROUND(S61,0)</f>
        <v>4262322</v>
      </c>
      <c r="E749" s="280">
        <f>ROUND(S62,0)</f>
        <v>1396134</v>
      </c>
      <c r="F749" s="280">
        <f>ROUND(S63,0)</f>
        <v>0</v>
      </c>
      <c r="G749" s="280">
        <f>ROUND(S64,0)</f>
        <v>4514952</v>
      </c>
      <c r="H749" s="280">
        <f>ROUND(S65,0)</f>
        <v>19053</v>
      </c>
      <c r="I749" s="280">
        <f>ROUND(S66,0)</f>
        <v>1428421</v>
      </c>
      <c r="J749" s="280">
        <f>ROUND(S67,0)</f>
        <v>529171</v>
      </c>
      <c r="K749" s="280">
        <f>ROUND(S68,0)</f>
        <v>1226611</v>
      </c>
      <c r="L749" s="280">
        <f>ROUND(S70,0)</f>
        <v>5289</v>
      </c>
      <c r="M749" s="280">
        <f>ROUND(S71,0)</f>
        <v>19326</v>
      </c>
      <c r="N749" s="280">
        <f>ROUND(S76,0)</f>
        <v>359128</v>
      </c>
      <c r="O749" s="280">
        <f>ROUND(S74,0)</f>
        <v>310457</v>
      </c>
      <c r="P749" s="280">
        <f>IF(S77&gt;0,ROUND(S77,0),0)</f>
        <v>33924</v>
      </c>
      <c r="Q749" s="280">
        <f>IF(S78&gt;0,ROUND(S78,0),0)</f>
        <v>0</v>
      </c>
      <c r="R749" s="280">
        <f>IF(S79&gt;0,ROUND(S79,0),0)</f>
        <v>7384</v>
      </c>
      <c r="S749" s="280">
        <f>IF(S80&gt;0,ROUND(S80,0),0)</f>
        <v>11416</v>
      </c>
      <c r="T749" s="283">
        <f>IF(S81&gt;0,ROUND(S81,2),0)</f>
        <v>0</v>
      </c>
      <c r="U749" s="280"/>
      <c r="X749" s="280"/>
      <c r="Y749" s="280"/>
      <c r="Z749" s="280">
        <f t="shared" si="20"/>
        <v>2552560</v>
      </c>
    </row>
    <row r="750" spans="1:26" ht="12.6" customHeight="1" x14ac:dyDescent="0.25">
      <c r="A750" s="209" t="e">
        <f>RIGHT($C$84,3)&amp;"*"&amp;RIGHT($C$83,4)&amp;"*"&amp;T$55&amp;"*"&amp;"A"</f>
        <v>#VALUE!</v>
      </c>
      <c r="B750" s="280"/>
      <c r="C750" s="283">
        <f>ROUND(T60,2)</f>
        <v>0</v>
      </c>
      <c r="D750" s="280">
        <f>ROUND(T61,0)</f>
        <v>0</v>
      </c>
      <c r="E750" s="280">
        <f>ROUND(T62,0)</f>
        <v>0</v>
      </c>
      <c r="F750" s="280">
        <f>ROUND(T63,0)</f>
        <v>0</v>
      </c>
      <c r="G750" s="280">
        <f>ROUND(T64,0)</f>
        <v>0</v>
      </c>
      <c r="H750" s="280">
        <f>ROUND(T65,0)</f>
        <v>0</v>
      </c>
      <c r="I750" s="280">
        <f>ROUND(T66,0)</f>
        <v>0</v>
      </c>
      <c r="J750" s="280">
        <f>ROUND(T67,0)</f>
        <v>0</v>
      </c>
      <c r="K750" s="280">
        <f>ROUND(T68,0)</f>
        <v>0</v>
      </c>
      <c r="L750" s="280">
        <f>ROUND(T70,0)</f>
        <v>0</v>
      </c>
      <c r="M750" s="280">
        <f>ROUND(T71,0)</f>
        <v>0</v>
      </c>
      <c r="N750" s="280">
        <f>ROUND(T76,0)</f>
        <v>0</v>
      </c>
      <c r="O750" s="280">
        <f>ROUND(T74,0)</f>
        <v>0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>
        <f t="shared" si="20"/>
        <v>0</v>
      </c>
    </row>
    <row r="751" spans="1:26" ht="12.6" customHeight="1" x14ac:dyDescent="0.25">
      <c r="A751" s="209" t="e">
        <f>RIGHT($C$84,3)&amp;"*"&amp;RIGHT($C$83,4)&amp;"*"&amp;U$55&amp;"*"&amp;"A"</f>
        <v>#VALUE!</v>
      </c>
      <c r="B751" s="280">
        <f>ROUND(U59,0)</f>
        <v>1480359</v>
      </c>
      <c r="C751" s="283">
        <f>ROUND(U60,2)</f>
        <v>169.93</v>
      </c>
      <c r="D751" s="280">
        <f>ROUND(U61,0)</f>
        <v>11993805</v>
      </c>
      <c r="E751" s="280">
        <f>ROUND(U62,0)</f>
        <v>4151074</v>
      </c>
      <c r="F751" s="280">
        <f>ROUND(U63,0)</f>
        <v>0</v>
      </c>
      <c r="G751" s="280">
        <f>ROUND(U64,0)</f>
        <v>6004490</v>
      </c>
      <c r="H751" s="280">
        <f>ROUND(U65,0)</f>
        <v>9312</v>
      </c>
      <c r="I751" s="280">
        <f>ROUND(U66,0)</f>
        <v>10893052</v>
      </c>
      <c r="J751" s="280">
        <f>ROUND(U67,0)</f>
        <v>555094</v>
      </c>
      <c r="K751" s="280">
        <f>ROUND(U68,0)</f>
        <v>4788</v>
      </c>
      <c r="L751" s="280">
        <f>ROUND(U70,0)</f>
        <v>31363</v>
      </c>
      <c r="M751" s="280">
        <f>ROUND(U71,0)</f>
        <v>1801722</v>
      </c>
      <c r="N751" s="280">
        <f>ROUND(U76,0)</f>
        <v>135718162</v>
      </c>
      <c r="O751" s="280">
        <f>ROUND(U74,0)</f>
        <v>71496899</v>
      </c>
      <c r="P751" s="280">
        <f>IF(U77&gt;0,ROUND(U77,0),0)</f>
        <v>33108</v>
      </c>
      <c r="Q751" s="280">
        <f>IF(U78&gt;0,ROUND(U78,0),0)</f>
        <v>0</v>
      </c>
      <c r="R751" s="280">
        <f>IF(U79&gt;0,ROUND(U79,0),0)</f>
        <v>8923</v>
      </c>
      <c r="S751" s="280">
        <f>IF(U80&gt;0,ROUND(U80,0),0)</f>
        <v>1635</v>
      </c>
      <c r="T751" s="283">
        <f>IF(U81&gt;0,ROUND(U81,2),0)</f>
        <v>0</v>
      </c>
      <c r="U751" s="280"/>
      <c r="X751" s="280"/>
      <c r="Y751" s="280"/>
      <c r="Z751" s="280">
        <f t="shared" si="20"/>
        <v>17521310</v>
      </c>
    </row>
    <row r="752" spans="1:26" ht="12.6" customHeight="1" x14ac:dyDescent="0.25">
      <c r="A752" s="209" t="e">
        <f>RIGHT($C$84,3)&amp;"*"&amp;RIGHT($C$83,4)&amp;"*"&amp;V$55&amp;"*"&amp;"A"</f>
        <v>#VALUE!</v>
      </c>
      <c r="B752" s="280">
        <f>ROUND(V59,0)</f>
        <v>49037</v>
      </c>
      <c r="C752" s="283">
        <f>ROUND(V60,2)</f>
        <v>50.52</v>
      </c>
      <c r="D752" s="280">
        <f>ROUND(V61,0)</f>
        <v>4113294</v>
      </c>
      <c r="E752" s="280">
        <f>ROUND(V62,0)</f>
        <v>1317382</v>
      </c>
      <c r="F752" s="280">
        <f>ROUND(V63,0)</f>
        <v>150878</v>
      </c>
      <c r="G752" s="280">
        <f>ROUND(V64,0)</f>
        <v>309507</v>
      </c>
      <c r="H752" s="280">
        <f>ROUND(V65,0)</f>
        <v>3544</v>
      </c>
      <c r="I752" s="280">
        <f>ROUND(V66,0)</f>
        <v>91625</v>
      </c>
      <c r="J752" s="280">
        <f>ROUND(V67,0)</f>
        <v>562630</v>
      </c>
      <c r="K752" s="280">
        <f>ROUND(V68,0)</f>
        <v>52177</v>
      </c>
      <c r="L752" s="280">
        <f>ROUND(V70,0)</f>
        <v>6279</v>
      </c>
      <c r="M752" s="280">
        <f>ROUND(V71,0)</f>
        <v>7269</v>
      </c>
      <c r="N752" s="280">
        <f>ROUND(V76,0)</f>
        <v>45618269</v>
      </c>
      <c r="O752" s="280">
        <f>ROUND(V74,0)</f>
        <v>22937561</v>
      </c>
      <c r="P752" s="280">
        <f>IF(V77&gt;0,ROUND(V77,0),0)</f>
        <v>21207</v>
      </c>
      <c r="Q752" s="280">
        <f>IF(V78&gt;0,ROUND(V78,0),0)</f>
        <v>0</v>
      </c>
      <c r="R752" s="280">
        <f>IF(V79&gt;0,ROUND(V79,0),0)</f>
        <v>6151</v>
      </c>
      <c r="S752" s="280">
        <f>IF(V80&gt;0,ROUND(V80,0),0)</f>
        <v>29357</v>
      </c>
      <c r="T752" s="283">
        <f>IF(V81&gt;0,ROUND(V81,2),0)</f>
        <v>1.67</v>
      </c>
      <c r="U752" s="280"/>
      <c r="X752" s="280"/>
      <c r="Y752" s="280"/>
      <c r="Z752" s="280">
        <f t="shared" si="20"/>
        <v>5874576</v>
      </c>
    </row>
    <row r="753" spans="1:26" ht="12.6" customHeight="1" x14ac:dyDescent="0.25">
      <c r="A753" s="209" t="e">
        <f>RIGHT($C$84,3)&amp;"*"&amp;RIGHT($C$83,4)&amp;"*"&amp;W$55&amp;"*"&amp;"A"</f>
        <v>#VALUE!</v>
      </c>
      <c r="B753" s="280">
        <f>ROUND(W59,0)</f>
        <v>75386</v>
      </c>
      <c r="C753" s="283">
        <f>ROUND(W60,2)</f>
        <v>11.35</v>
      </c>
      <c r="D753" s="280">
        <f>ROUND(W61,0)</f>
        <v>1210567</v>
      </c>
      <c r="E753" s="280">
        <f>ROUND(W62,0)</f>
        <v>423019</v>
      </c>
      <c r="F753" s="280">
        <f>ROUND(W63,0)</f>
        <v>0</v>
      </c>
      <c r="G753" s="280">
        <f>ROUND(W64,0)</f>
        <v>116065</v>
      </c>
      <c r="H753" s="280">
        <f>ROUND(W65,0)</f>
        <v>0</v>
      </c>
      <c r="I753" s="280">
        <f>ROUND(W66,0)</f>
        <v>76887</v>
      </c>
      <c r="J753" s="280">
        <f>ROUND(W67,0)</f>
        <v>72640</v>
      </c>
      <c r="K753" s="280">
        <f>ROUND(W68,0)</f>
        <v>0</v>
      </c>
      <c r="L753" s="280">
        <f>ROUND(W70,0)</f>
        <v>0</v>
      </c>
      <c r="M753" s="280">
        <f>ROUND(W71,0)</f>
        <v>711</v>
      </c>
      <c r="N753" s="280">
        <f>ROUND(W76,0)</f>
        <v>26229123</v>
      </c>
      <c r="O753" s="280">
        <f>ROUND(W74,0)</f>
        <v>9369814</v>
      </c>
      <c r="P753" s="280">
        <f>IF(W77&gt;0,ROUND(W77,0),0)</f>
        <v>4294</v>
      </c>
      <c r="Q753" s="280">
        <f>IF(W78&gt;0,ROUND(W78,0),0)</f>
        <v>0</v>
      </c>
      <c r="R753" s="280">
        <f>IF(W79&gt;0,ROUND(W79,0),0)</f>
        <v>1236</v>
      </c>
      <c r="S753" s="280">
        <f>IF(W80&gt;0,ROUND(W80,0),0)</f>
        <v>121506</v>
      </c>
      <c r="T753" s="283">
        <f>IF(W81&gt;0,ROUND(W81,2),0)</f>
        <v>0</v>
      </c>
      <c r="U753" s="280"/>
      <c r="X753" s="280"/>
      <c r="Y753" s="280"/>
      <c r="Z753" s="280">
        <f t="shared" si="20"/>
        <v>2932396</v>
      </c>
    </row>
    <row r="754" spans="1:26" ht="12.6" customHeight="1" x14ac:dyDescent="0.25">
      <c r="A754" s="209" t="e">
        <f>RIGHT($C$84,3)&amp;"*"&amp;RIGHT($C$83,4)&amp;"*"&amp;X$55&amp;"*"&amp;"A"</f>
        <v>#VALUE!</v>
      </c>
      <c r="B754" s="280">
        <f>ROUND(X59,0)</f>
        <v>197872</v>
      </c>
      <c r="C754" s="283">
        <f>ROUND(X60,2)</f>
        <v>27.28</v>
      </c>
      <c r="D754" s="280">
        <f>ROUND(X61,0)</f>
        <v>2569406</v>
      </c>
      <c r="E754" s="280">
        <f>ROUND(X62,0)</f>
        <v>911339</v>
      </c>
      <c r="F754" s="280">
        <f>ROUND(X63,0)</f>
        <v>0</v>
      </c>
      <c r="G754" s="280">
        <f>ROUND(X64,0)</f>
        <v>472312</v>
      </c>
      <c r="H754" s="280">
        <f>ROUND(X65,0)</f>
        <v>748</v>
      </c>
      <c r="I754" s="280">
        <f>ROUND(X66,0)</f>
        <v>40256</v>
      </c>
      <c r="J754" s="280">
        <f>ROUND(X67,0)</f>
        <v>107301</v>
      </c>
      <c r="K754" s="280">
        <f>ROUND(X68,0)</f>
        <v>0</v>
      </c>
      <c r="L754" s="280">
        <f>ROUND(X70,0)</f>
        <v>0</v>
      </c>
      <c r="M754" s="280">
        <f>ROUND(X71,0)</f>
        <v>0</v>
      </c>
      <c r="N754" s="280">
        <f>ROUND(X76,0)</f>
        <v>88040518</v>
      </c>
      <c r="O754" s="280">
        <f>ROUND(X74,0)</f>
        <v>48504134</v>
      </c>
      <c r="P754" s="280">
        <f>IF(X77&gt;0,ROUND(X77,0),0)</f>
        <v>3457</v>
      </c>
      <c r="Q754" s="280">
        <f>IF(X78&gt;0,ROUND(X78,0),0)</f>
        <v>0</v>
      </c>
      <c r="R754" s="280">
        <f>IF(X79&gt;0,ROUND(X79,0),0)</f>
        <v>1003</v>
      </c>
      <c r="S754" s="280">
        <f>IF(X80&gt;0,ROUND(X80,0),0)</f>
        <v>87253</v>
      </c>
      <c r="T754" s="283">
        <f>IF(X81&gt;0,ROUND(X81,2),0)</f>
        <v>0</v>
      </c>
      <c r="U754" s="280"/>
      <c r="X754" s="280"/>
      <c r="Y754" s="280"/>
      <c r="Z754" s="280">
        <f t="shared" si="20"/>
        <v>9116487</v>
      </c>
    </row>
    <row r="755" spans="1:26" ht="12.6" customHeight="1" x14ac:dyDescent="0.25">
      <c r="A755" s="209" t="e">
        <f>RIGHT($C$84,3)&amp;"*"&amp;RIGHT($C$83,4)&amp;"*"&amp;Y$55&amp;"*"&amp;"A"</f>
        <v>#VALUE!</v>
      </c>
      <c r="B755" s="280">
        <f>ROUND(Y59,0)</f>
        <v>128583</v>
      </c>
      <c r="C755" s="283">
        <f>ROUND(Y60,2)</f>
        <v>151.31</v>
      </c>
      <c r="D755" s="280">
        <f>ROUND(Y61,0)</f>
        <v>11886511</v>
      </c>
      <c r="E755" s="280">
        <f>ROUND(Y62,0)</f>
        <v>4195372</v>
      </c>
      <c r="F755" s="280">
        <f>ROUND(Y63,0)</f>
        <v>0</v>
      </c>
      <c r="G755" s="280">
        <f>ROUND(Y64,0)</f>
        <v>7924961</v>
      </c>
      <c r="H755" s="280">
        <f>ROUND(Y65,0)</f>
        <v>16897</v>
      </c>
      <c r="I755" s="280">
        <f>ROUND(Y66,0)</f>
        <v>65103</v>
      </c>
      <c r="J755" s="280">
        <f>ROUND(Y67,0)</f>
        <v>1997018</v>
      </c>
      <c r="K755" s="280">
        <f>ROUND(Y68,0)</f>
        <v>49981</v>
      </c>
      <c r="L755" s="280">
        <f>ROUND(Y70,0)</f>
        <v>21056</v>
      </c>
      <c r="M755" s="280">
        <f>ROUND(Y71,0)</f>
        <v>33812</v>
      </c>
      <c r="N755" s="280">
        <f>ROUND(Y76,0)</f>
        <v>160262579</v>
      </c>
      <c r="O755" s="280">
        <f>ROUND(Y74,0)</f>
        <v>100401157</v>
      </c>
      <c r="P755" s="280">
        <f>IF(Y77&gt;0,ROUND(Y77,0),0)</f>
        <v>45943</v>
      </c>
      <c r="Q755" s="280">
        <f>IF(Y78&gt;0,ROUND(Y78,0),0)</f>
        <v>0</v>
      </c>
      <c r="R755" s="280">
        <f>IF(Y79&gt;0,ROUND(Y79,0),0)</f>
        <v>12349</v>
      </c>
      <c r="S755" s="280">
        <f>IF(Y80&gt;0,ROUND(Y80,0),0)</f>
        <v>49746</v>
      </c>
      <c r="T755" s="283">
        <f>IF(Y81&gt;0,ROUND(Y81,2),0)</f>
        <v>0</v>
      </c>
      <c r="U755" s="280"/>
      <c r="X755" s="280"/>
      <c r="Y755" s="280"/>
      <c r="Z755" s="280">
        <f t="shared" si="20"/>
        <v>19884036</v>
      </c>
    </row>
    <row r="756" spans="1:26" ht="12.6" customHeight="1" x14ac:dyDescent="0.25">
      <c r="A756" s="209" t="e">
        <f>RIGHT($C$84,3)&amp;"*"&amp;RIGHT($C$83,4)&amp;"*"&amp;Z$55&amp;"*"&amp;"A"</f>
        <v>#VALUE!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>
        <f>ROUND(Z62,0)</f>
        <v>0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>
        <f>ROUND(Z67,0)</f>
        <v>0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>
        <f t="shared" si="20"/>
        <v>0</v>
      </c>
    </row>
    <row r="757" spans="1:26" ht="12.6" customHeight="1" x14ac:dyDescent="0.25">
      <c r="A757" s="209" t="e">
        <f>RIGHT($C$84,3)&amp;"*"&amp;RIGHT($C$83,4)&amp;"*"&amp;AA$55&amp;"*"&amp;"A"</f>
        <v>#VALUE!</v>
      </c>
      <c r="B757" s="280">
        <f>ROUND(AA59,0)</f>
        <v>6424</v>
      </c>
      <c r="C757" s="283">
        <f>ROUND(AA60,2)</f>
        <v>4.2699999999999996</v>
      </c>
      <c r="D757" s="280">
        <f>ROUND(AA61,0)</f>
        <v>493354</v>
      </c>
      <c r="E757" s="280">
        <f>ROUND(AA62,0)</f>
        <v>176337</v>
      </c>
      <c r="F757" s="280">
        <f>ROUND(AA63,0)</f>
        <v>0</v>
      </c>
      <c r="G757" s="280">
        <f>ROUND(AA64,0)</f>
        <v>242418</v>
      </c>
      <c r="H757" s="280">
        <f>ROUND(AA65,0)</f>
        <v>0</v>
      </c>
      <c r="I757" s="280">
        <f>ROUND(AA66,0)</f>
        <v>2176</v>
      </c>
      <c r="J757" s="280">
        <f>ROUND(AA67,0)</f>
        <v>29050</v>
      </c>
      <c r="K757" s="280">
        <f>ROUND(AA68,0)</f>
        <v>16575</v>
      </c>
      <c r="L757" s="280">
        <f>ROUND(AA70,0)</f>
        <v>223</v>
      </c>
      <c r="M757" s="280">
        <f>ROUND(AA71,0)</f>
        <v>0</v>
      </c>
      <c r="N757" s="280">
        <f>ROUND(AA76,0)</f>
        <v>3055229</v>
      </c>
      <c r="O757" s="280">
        <f>ROUND(AA74,0)</f>
        <v>665830</v>
      </c>
      <c r="P757" s="280">
        <f>IF(AA77&gt;0,ROUND(AA77,0),0)</f>
        <v>2340</v>
      </c>
      <c r="Q757" s="280">
        <f>IF(AA78&gt;0,ROUND(AA78,0),0)</f>
        <v>0</v>
      </c>
      <c r="R757" s="280">
        <f>IF(AA79&gt;0,ROUND(AA79,0),0)</f>
        <v>679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>
        <f t="shared" si="20"/>
        <v>476730</v>
      </c>
    </row>
    <row r="758" spans="1:26" ht="12.6" customHeight="1" x14ac:dyDescent="0.25">
      <c r="A758" s="209" t="e">
        <f>RIGHT($C$84,3)&amp;"*"&amp;RIGHT($C$83,4)&amp;"*"&amp;AB$55&amp;"*"&amp;"A"</f>
        <v>#VALUE!</v>
      </c>
      <c r="B758" s="280"/>
      <c r="C758" s="283">
        <f>ROUND(AB60,2)</f>
        <v>236.84</v>
      </c>
      <c r="D758" s="280">
        <f>ROUND(AB61,0)</f>
        <v>22841068</v>
      </c>
      <c r="E758" s="280">
        <f>ROUND(AB62,0)</f>
        <v>8229261</v>
      </c>
      <c r="F758" s="280">
        <f>ROUND(AB63,0)</f>
        <v>0</v>
      </c>
      <c r="G758" s="280">
        <f>ROUND(AB64,0)</f>
        <v>82769137</v>
      </c>
      <c r="H758" s="280">
        <f>ROUND(AB65,0)</f>
        <v>26389</v>
      </c>
      <c r="I758" s="280">
        <f>ROUND(AB66,0)</f>
        <v>119833</v>
      </c>
      <c r="J758" s="280">
        <f>ROUND(AB67,0)</f>
        <v>36687</v>
      </c>
      <c r="K758" s="280">
        <f>ROUND(AB68,0)</f>
        <v>1015162</v>
      </c>
      <c r="L758" s="280">
        <f>ROUND(AB70,0)</f>
        <v>59308</v>
      </c>
      <c r="M758" s="280">
        <f>ROUND(AB71,0)</f>
        <v>10316222</v>
      </c>
      <c r="N758" s="280">
        <f>ROUND(AB76,0)</f>
        <v>324414842</v>
      </c>
      <c r="O758" s="280">
        <f>ROUND(AB74,0)</f>
        <v>143059442</v>
      </c>
      <c r="P758" s="280">
        <f>IF(AB77&gt;0,ROUND(AB77,0),0)</f>
        <v>18957</v>
      </c>
      <c r="Q758" s="280">
        <f>IF(AB78&gt;0,ROUND(AB78,0),0)</f>
        <v>0</v>
      </c>
      <c r="R758" s="280">
        <f>IF(AB79&gt;0,ROUND(AB79,0),0)</f>
        <v>5500</v>
      </c>
      <c r="S758" s="280">
        <f>IF(AB80&gt;0,ROUND(AB80,0),0)</f>
        <v>1631</v>
      </c>
      <c r="T758" s="283">
        <f>IF(AB81&gt;0,ROUND(AB81,2),0)</f>
        <v>1.43</v>
      </c>
      <c r="U758" s="280"/>
      <c r="X758" s="280"/>
      <c r="Y758" s="280"/>
      <c r="Z758" s="280">
        <f t="shared" si="20"/>
        <v>43784597</v>
      </c>
    </row>
    <row r="759" spans="1:26" ht="12.6" customHeight="1" x14ac:dyDescent="0.25">
      <c r="A759" s="209" t="e">
        <f>RIGHT($C$84,3)&amp;"*"&amp;RIGHT($C$83,4)&amp;"*"&amp;AC$55&amp;"*"&amp;"A"</f>
        <v>#VALUE!</v>
      </c>
      <c r="B759" s="280">
        <f>ROUND(AC59,0)</f>
        <v>6891</v>
      </c>
      <c r="C759" s="283">
        <f>ROUND(AC60,2)</f>
        <v>75.7</v>
      </c>
      <c r="D759" s="280">
        <f>ROUND(AC61,0)</f>
        <v>6086634</v>
      </c>
      <c r="E759" s="280">
        <f>ROUND(AC62,0)</f>
        <v>2053425</v>
      </c>
      <c r="F759" s="280">
        <f>ROUND(AC63,0)</f>
        <v>0</v>
      </c>
      <c r="G759" s="280">
        <f>ROUND(AC64,0)</f>
        <v>751695</v>
      </c>
      <c r="H759" s="280">
        <f>ROUND(AC65,0)</f>
        <v>9277</v>
      </c>
      <c r="I759" s="280">
        <f>ROUND(AC66,0)</f>
        <v>1423</v>
      </c>
      <c r="J759" s="280">
        <f>ROUND(AC67,0)</f>
        <v>372333</v>
      </c>
      <c r="K759" s="280">
        <f>ROUND(AC68,0)</f>
        <v>11819</v>
      </c>
      <c r="L759" s="280">
        <f>ROUND(AC70,0)</f>
        <v>5650</v>
      </c>
      <c r="M759" s="280">
        <f>ROUND(AC71,0)</f>
        <v>0</v>
      </c>
      <c r="N759" s="280">
        <f>ROUND(AC76,0)</f>
        <v>34876614</v>
      </c>
      <c r="O759" s="280">
        <f>ROUND(AC74,0)</f>
        <v>33063954</v>
      </c>
      <c r="P759" s="280">
        <f>IF(AC77&gt;0,ROUND(AC77,0),0)</f>
        <v>9923</v>
      </c>
      <c r="Q759" s="280">
        <f>IF(AC78&gt;0,ROUND(AC78,0),0)</f>
        <v>0</v>
      </c>
      <c r="R759" s="280">
        <f>IF(AC79&gt;0,ROUND(AC79,0),0)</f>
        <v>2879</v>
      </c>
      <c r="S759" s="280">
        <f>IF(AC80&gt;0,ROUND(AC80,0),0)</f>
        <v>0</v>
      </c>
      <c r="T759" s="283">
        <f>IF(AC81&gt;0,ROUND(AC81,2),0)</f>
        <v>0</v>
      </c>
      <c r="U759" s="280"/>
      <c r="X759" s="280"/>
      <c r="Y759" s="280"/>
      <c r="Z759" s="280">
        <f t="shared" si="20"/>
        <v>4683924</v>
      </c>
    </row>
    <row r="760" spans="1:26" ht="12.6" customHeight="1" x14ac:dyDescent="0.25">
      <c r="A760" s="209" t="e">
        <f>RIGHT($C$84,3)&amp;"*"&amp;RIGHT($C$83,4)&amp;"*"&amp;AD$55&amp;"*"&amp;"A"</f>
        <v>#VALUE!</v>
      </c>
      <c r="B760" s="280">
        <f>ROUND(AD59,0)</f>
        <v>9114</v>
      </c>
      <c r="C760" s="283">
        <f>ROUND(AD60,2)</f>
        <v>0</v>
      </c>
      <c r="D760" s="280">
        <f>ROUND(AD61,0)</f>
        <v>0</v>
      </c>
      <c r="E760" s="280">
        <f>ROUND(AD62,0)</f>
        <v>0</v>
      </c>
      <c r="F760" s="280">
        <f>ROUND(AD63,0)</f>
        <v>0</v>
      </c>
      <c r="G760" s="280">
        <f>ROUND(AD64,0)</f>
        <v>6647</v>
      </c>
      <c r="H760" s="280">
        <f>ROUND(AD65,0)</f>
        <v>478</v>
      </c>
      <c r="I760" s="280">
        <f>ROUND(AD66,0)</f>
        <v>2446342</v>
      </c>
      <c r="J760" s="280">
        <f>ROUND(AD67,0)</f>
        <v>0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11486530</v>
      </c>
      <c r="O760" s="280">
        <f>ROUND(AD74,0)</f>
        <v>11215006</v>
      </c>
      <c r="P760" s="280">
        <f>IF(AD77&gt;0,ROUND(AD77,0),0)</f>
        <v>1576</v>
      </c>
      <c r="Q760" s="280">
        <f>IF(AD78&gt;0,ROUND(AD78,0),0)</f>
        <v>0</v>
      </c>
      <c r="R760" s="280">
        <f>IF(AD79&gt;0,ROUND(AD79,0),0)</f>
        <v>457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>
        <f t="shared" si="20"/>
        <v>1388169</v>
      </c>
    </row>
    <row r="761" spans="1:26" ht="12.6" customHeight="1" x14ac:dyDescent="0.25">
      <c r="A761" s="209" t="e">
        <f>RIGHT($C$84,3)&amp;"*"&amp;RIGHT($C$83,4)&amp;"*"&amp;AE$55&amp;"*"&amp;"A"</f>
        <v>#VALUE!</v>
      </c>
      <c r="B761" s="280">
        <f>ROUND(AE59,0)</f>
        <v>103474</v>
      </c>
      <c r="C761" s="283">
        <f>ROUND(AE60,2)</f>
        <v>78.91</v>
      </c>
      <c r="D761" s="280">
        <f>ROUND(AE61,0)</f>
        <v>6877793</v>
      </c>
      <c r="E761" s="280">
        <f>ROUND(AE62,0)</f>
        <v>2405148</v>
      </c>
      <c r="F761" s="280">
        <f>ROUND(AE63,0)</f>
        <v>0</v>
      </c>
      <c r="G761" s="280">
        <f>ROUND(AE64,0)</f>
        <v>109535</v>
      </c>
      <c r="H761" s="280">
        <f>ROUND(AE65,0)</f>
        <v>3194</v>
      </c>
      <c r="I761" s="280">
        <f>ROUND(AE66,0)</f>
        <v>23453</v>
      </c>
      <c r="J761" s="280">
        <f>ROUND(AE67,0)</f>
        <v>18930</v>
      </c>
      <c r="K761" s="280">
        <f>ROUND(AE68,0)</f>
        <v>60</v>
      </c>
      <c r="L761" s="280">
        <f>ROUND(AE70,0)</f>
        <v>1057</v>
      </c>
      <c r="M761" s="280">
        <f>ROUND(AE71,0)</f>
        <v>235</v>
      </c>
      <c r="N761" s="280">
        <f>ROUND(AE76,0)</f>
        <v>14201649</v>
      </c>
      <c r="O761" s="280">
        <f>ROUND(AE74,0)</f>
        <v>9439560</v>
      </c>
      <c r="P761" s="280">
        <f>IF(AE77&gt;0,ROUND(AE77,0),0)</f>
        <v>11727</v>
      </c>
      <c r="Q761" s="280">
        <f>IF(AE78&gt;0,ROUND(AE78,0),0)</f>
        <v>0</v>
      </c>
      <c r="R761" s="280">
        <f>IF(AE79&gt;0,ROUND(AE79,0),0)</f>
        <v>3402</v>
      </c>
      <c r="S761" s="280">
        <f>IF(AE80&gt;0,ROUND(AE80,0),0)</f>
        <v>5300</v>
      </c>
      <c r="T761" s="283">
        <f>IF(AE81&gt;0,ROUND(AE81,2),0)</f>
        <v>0</v>
      </c>
      <c r="U761" s="280"/>
      <c r="X761" s="280"/>
      <c r="Y761" s="280"/>
      <c r="Z761" s="280">
        <f t="shared" si="20"/>
        <v>2744660</v>
      </c>
    </row>
    <row r="762" spans="1:26" ht="12.6" customHeight="1" x14ac:dyDescent="0.25">
      <c r="A762" s="209" t="e">
        <f>RIGHT($C$84,3)&amp;"*"&amp;RIGHT($C$83,4)&amp;"*"&amp;AF$55&amp;"*"&amp;"A"</f>
        <v>#VALUE!</v>
      </c>
      <c r="B762" s="280">
        <f>ROUND(AF59,0)</f>
        <v>13001</v>
      </c>
      <c r="C762" s="283">
        <f>ROUND(AF60,2)</f>
        <v>63.49</v>
      </c>
      <c r="D762" s="280">
        <f>ROUND(AF61,0)</f>
        <v>4903451</v>
      </c>
      <c r="E762" s="280">
        <f>ROUND(AF62,0)</f>
        <v>1703993</v>
      </c>
      <c r="F762" s="280">
        <f>ROUND(AF63,0)</f>
        <v>0</v>
      </c>
      <c r="G762" s="280">
        <f>ROUND(AF64,0)</f>
        <v>87792</v>
      </c>
      <c r="H762" s="280">
        <f>ROUND(AF65,0)</f>
        <v>7550</v>
      </c>
      <c r="I762" s="280">
        <f>ROUND(AF66,0)</f>
        <v>34568</v>
      </c>
      <c r="J762" s="280">
        <f>ROUND(AF67,0)</f>
        <v>662</v>
      </c>
      <c r="K762" s="280">
        <f>ROUND(AF68,0)</f>
        <v>410</v>
      </c>
      <c r="L762" s="280">
        <f>ROUND(AF70,0)</f>
        <v>45180</v>
      </c>
      <c r="M762" s="280">
        <f>ROUND(AF71,0)</f>
        <v>5083557</v>
      </c>
      <c r="N762" s="280">
        <f>ROUND(AF76,0)</f>
        <v>4881863</v>
      </c>
      <c r="O762" s="280">
        <f>ROUND(AF74,0)</f>
        <v>3093</v>
      </c>
      <c r="P762" s="280">
        <f>IF(AF77&gt;0,ROUND(AF77,0),0)</f>
        <v>13978</v>
      </c>
      <c r="Q762" s="280">
        <f>IF(AF78&gt;0,ROUND(AF78,0),0)</f>
        <v>0</v>
      </c>
      <c r="R762" s="280">
        <f>IF(AF79&gt;0,ROUND(AF79,0),0)</f>
        <v>3576</v>
      </c>
      <c r="S762" s="280">
        <f>IF(AF80&gt;0,ROUND(AF80,0),0)</f>
        <v>0</v>
      </c>
      <c r="T762" s="283">
        <f>IF(AF81&gt;0,ROUND(AF81,2),0)</f>
        <v>4.0599999999999996</v>
      </c>
      <c r="U762" s="280"/>
      <c r="X762" s="280"/>
      <c r="Y762" s="280"/>
      <c r="Z762" s="280">
        <f t="shared" si="20"/>
        <v>1233330</v>
      </c>
    </row>
    <row r="763" spans="1:26" ht="12.6" customHeight="1" x14ac:dyDescent="0.25">
      <c r="A763" s="209" t="e">
        <f>RIGHT($C$84,3)&amp;"*"&amp;RIGHT($C$83,4)&amp;"*"&amp;AG$55&amp;"*"&amp;"A"</f>
        <v>#VALUE!</v>
      </c>
      <c r="B763" s="280">
        <f>ROUND(AG59,0)</f>
        <v>58847</v>
      </c>
      <c r="C763" s="283">
        <f>ROUND(AG60,2)</f>
        <v>176.5</v>
      </c>
      <c r="D763" s="280">
        <f>ROUND(AG61,0)</f>
        <v>19386230</v>
      </c>
      <c r="E763" s="280">
        <f>ROUND(AG62,0)</f>
        <v>6001097</v>
      </c>
      <c r="F763" s="280">
        <f>ROUND(AG63,0)</f>
        <v>0</v>
      </c>
      <c r="G763" s="280">
        <f>ROUND(AG64,0)</f>
        <v>3372660</v>
      </c>
      <c r="H763" s="280">
        <f>ROUND(AG65,0)</f>
        <v>22355</v>
      </c>
      <c r="I763" s="280">
        <f>ROUND(AG66,0)</f>
        <v>323695</v>
      </c>
      <c r="J763" s="280">
        <f>ROUND(AG67,0)</f>
        <v>151611</v>
      </c>
      <c r="K763" s="280">
        <f>ROUND(AG68,0)</f>
        <v>181</v>
      </c>
      <c r="L763" s="280">
        <f>ROUND(AG70,0)</f>
        <v>94891</v>
      </c>
      <c r="M763" s="280">
        <f>ROUND(AG71,0)</f>
        <v>636777</v>
      </c>
      <c r="N763" s="280">
        <f>ROUND(AG76,0)</f>
        <v>233215849</v>
      </c>
      <c r="O763" s="280">
        <f>ROUND(AG74,0)</f>
        <v>87401986</v>
      </c>
      <c r="P763" s="280">
        <f>IF(AG77&gt;0,ROUND(AG77,0),0)</f>
        <v>43813</v>
      </c>
      <c r="Q763" s="280">
        <f>IF(AG78&gt;0,ROUND(AG78,0),0)</f>
        <v>0</v>
      </c>
      <c r="R763" s="280">
        <f>IF(AG79&gt;0,ROUND(AG79,0),0)</f>
        <v>22209</v>
      </c>
      <c r="S763" s="280">
        <f>IF(AG80&gt;0,ROUND(AG80,0),0)</f>
        <v>530869</v>
      </c>
      <c r="T763" s="283">
        <f>IF(AG81&gt;0,ROUND(AG81,2),0)</f>
        <v>94.9</v>
      </c>
      <c r="U763" s="280"/>
      <c r="X763" s="280"/>
      <c r="Y763" s="280"/>
      <c r="Z763" s="280">
        <f t="shared" si="20"/>
        <v>28671487</v>
      </c>
    </row>
    <row r="764" spans="1:26" ht="12.6" customHeight="1" x14ac:dyDescent="0.25">
      <c r="A764" s="209" t="e">
        <f>RIGHT($C$84,3)&amp;"*"&amp;RIGHT($C$83,4)&amp;"*"&amp;AH$55&amp;"*"&amp;"A"</f>
        <v>#VALUE!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>
        <f>ROUND(AH62,0)</f>
        <v>0</v>
      </c>
      <c r="F764" s="280">
        <f>ROUND(AH63,0)</f>
        <v>0</v>
      </c>
      <c r="G764" s="280">
        <f>ROUND(AH64,0)</f>
        <v>3629</v>
      </c>
      <c r="H764" s="280">
        <f>ROUND(AH65,0)</f>
        <v>0</v>
      </c>
      <c r="I764" s="280">
        <f>ROUND(AH66,0)</f>
        <v>66184</v>
      </c>
      <c r="J764" s="280">
        <f>ROUND(AH67,0)</f>
        <v>0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>
        <f t="shared" si="20"/>
        <v>6249</v>
      </c>
    </row>
    <row r="765" spans="1:26" ht="12.6" customHeight="1" x14ac:dyDescent="0.25">
      <c r="A765" s="209" t="e">
        <f>RIGHT($C$84,3)&amp;"*"&amp;RIGHT($C$83,4)&amp;"*"&amp;AI$55&amp;"*"&amp;"A"</f>
        <v>#VALUE!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>
        <f>ROUND(AI62,0)</f>
        <v>0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>
        <f>ROUND(AI67,0)</f>
        <v>0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>
        <f t="shared" si="20"/>
        <v>0</v>
      </c>
    </row>
    <row r="766" spans="1:26" ht="12.6" customHeight="1" x14ac:dyDescent="0.25">
      <c r="A766" s="209" t="e">
        <f>RIGHT($C$84,3)&amp;"*"&amp;RIGHT($C$83,4)&amp;"*"&amp;AJ$55&amp;"*"&amp;"A"</f>
        <v>#VALUE!</v>
      </c>
      <c r="B766" s="280">
        <f>ROUND(AJ59,0)</f>
        <v>234195</v>
      </c>
      <c r="C766" s="283">
        <f>ROUND(AJ60,2)</f>
        <v>556.78</v>
      </c>
      <c r="D766" s="280">
        <f>ROUND(AJ61,0)</f>
        <v>44688497</v>
      </c>
      <c r="E766" s="280">
        <f>ROUND(AJ62,0)</f>
        <v>15337731</v>
      </c>
      <c r="F766" s="280">
        <f>ROUND(AJ63,0)</f>
        <v>4523</v>
      </c>
      <c r="G766" s="280">
        <f>ROUND(AJ64,0)</f>
        <v>6262070</v>
      </c>
      <c r="H766" s="280">
        <f>ROUND(AJ65,0)</f>
        <v>79147</v>
      </c>
      <c r="I766" s="280">
        <f>ROUND(AJ66,0)</f>
        <v>877168</v>
      </c>
      <c r="J766" s="280">
        <f>ROUND(AJ67,0)</f>
        <v>952070</v>
      </c>
      <c r="K766" s="280">
        <f>ROUND(AJ68,0)</f>
        <v>284308</v>
      </c>
      <c r="L766" s="280">
        <f>ROUND(AJ70,0)</f>
        <v>212984</v>
      </c>
      <c r="M766" s="280">
        <f>ROUND(AJ71,0)</f>
        <v>9126817</v>
      </c>
      <c r="N766" s="280">
        <f>ROUND(AJ76,0)</f>
        <v>142498033</v>
      </c>
      <c r="O766" s="280">
        <f>ROUND(AJ74,0)</f>
        <v>8000165</v>
      </c>
      <c r="P766" s="280">
        <f>IF(AJ77&gt;0,ROUND(AJ77,0),0)</f>
        <v>179833</v>
      </c>
      <c r="Q766" s="280">
        <f>IF(AJ78&gt;0,ROUND(AJ78,0),0)</f>
        <v>0</v>
      </c>
      <c r="R766" s="280">
        <f>IF(AJ79&gt;0,ROUND(AJ79,0),0)</f>
        <v>68455</v>
      </c>
      <c r="S766" s="280">
        <f>IF(AJ80&gt;0,ROUND(AJ80,0),0)</f>
        <v>108861</v>
      </c>
      <c r="T766" s="283">
        <f>IF(AJ81&gt;0,ROUND(AJ81,2),0)</f>
        <v>129.15</v>
      </c>
      <c r="U766" s="280"/>
      <c r="X766" s="280"/>
      <c r="Y766" s="280"/>
      <c r="Z766" s="280">
        <f t="shared" si="20"/>
        <v>28531870</v>
      </c>
    </row>
    <row r="767" spans="1:26" ht="12.6" customHeight="1" x14ac:dyDescent="0.25">
      <c r="A767" s="209" t="e">
        <f>RIGHT($C$84,3)&amp;"*"&amp;RIGHT($C$83,4)&amp;"*"&amp;AK$55&amp;"*"&amp;"A"</f>
        <v>#VALUE!</v>
      </c>
      <c r="B767" s="280">
        <f>ROUND(AK59,0)</f>
        <v>63110</v>
      </c>
      <c r="C767" s="283">
        <f>ROUND(AK60,2)</f>
        <v>30.89</v>
      </c>
      <c r="D767" s="280">
        <f>ROUND(AK61,0)</f>
        <v>2610524</v>
      </c>
      <c r="E767" s="280">
        <f>ROUND(AK62,0)</f>
        <v>942496</v>
      </c>
      <c r="F767" s="280">
        <f>ROUND(AK63,0)</f>
        <v>0</v>
      </c>
      <c r="G767" s="280">
        <f>ROUND(AK64,0)</f>
        <v>34060</v>
      </c>
      <c r="H767" s="280">
        <f>ROUND(AK65,0)</f>
        <v>2245</v>
      </c>
      <c r="I767" s="280">
        <f>ROUND(AK66,0)</f>
        <v>2489</v>
      </c>
      <c r="J767" s="280">
        <f>ROUND(AK67,0)</f>
        <v>16382</v>
      </c>
      <c r="K767" s="280">
        <f>ROUND(AK68,0)</f>
        <v>60</v>
      </c>
      <c r="L767" s="280">
        <f>ROUND(AK70,0)</f>
        <v>16</v>
      </c>
      <c r="M767" s="280">
        <f>ROUND(AK71,0)</f>
        <v>0</v>
      </c>
      <c r="N767" s="280">
        <f>ROUND(AK76,0)</f>
        <v>6681285</v>
      </c>
      <c r="O767" s="280">
        <f>ROUND(AK74,0)</f>
        <v>6676268</v>
      </c>
      <c r="P767" s="280">
        <f>IF(AK77&gt;0,ROUND(AK77,0),0)</f>
        <v>8826</v>
      </c>
      <c r="Q767" s="280">
        <f>IF(AK78&gt;0,ROUND(AK78,0),0)</f>
        <v>0</v>
      </c>
      <c r="R767" s="280">
        <f>IF(AK79&gt;0,ROUND(AK79,0),0)</f>
        <v>2457</v>
      </c>
      <c r="S767" s="280">
        <f>IF(AK80&gt;0,ROUND(AK80,0),0)</f>
        <v>0</v>
      </c>
      <c r="T767" s="283">
        <f>IF(AK81&gt;0,ROUND(AK81,2),0)</f>
        <v>0.26</v>
      </c>
      <c r="U767" s="280"/>
      <c r="X767" s="280"/>
      <c r="Y767" s="280"/>
      <c r="Z767" s="280">
        <f t="shared" si="20"/>
        <v>1323866</v>
      </c>
    </row>
    <row r="768" spans="1:26" ht="12.6" customHeight="1" x14ac:dyDescent="0.25">
      <c r="A768" s="209" t="e">
        <f>RIGHT($C$84,3)&amp;"*"&amp;RIGHT($C$83,4)&amp;"*"&amp;AL$55&amp;"*"&amp;"A"</f>
        <v>#VALUE!</v>
      </c>
      <c r="B768" s="280">
        <f>ROUND(AL59,0)</f>
        <v>0</v>
      </c>
      <c r="C768" s="283">
        <f>ROUND(AL60,2)</f>
        <v>0</v>
      </c>
      <c r="D768" s="280">
        <f>ROUND(AL61,0)</f>
        <v>0</v>
      </c>
      <c r="E768" s="280">
        <f>ROUND(AL62,0)</f>
        <v>0</v>
      </c>
      <c r="F768" s="280">
        <f>ROUND(AL63,0)</f>
        <v>0</v>
      </c>
      <c r="G768" s="280">
        <f>ROUND(AL64,0)</f>
        <v>0</v>
      </c>
      <c r="H768" s="280">
        <f>ROUND(AL65,0)</f>
        <v>0</v>
      </c>
      <c r="I768" s="280">
        <f>ROUND(AL66,0)</f>
        <v>0</v>
      </c>
      <c r="J768" s="280">
        <f>ROUND(AL67,0)</f>
        <v>0</v>
      </c>
      <c r="K768" s="280">
        <f>ROUND(AL68,0)</f>
        <v>0</v>
      </c>
      <c r="L768" s="280">
        <f>ROUND(AL70,0)</f>
        <v>0</v>
      </c>
      <c r="M768" s="280">
        <f>ROUND(AL71,0)</f>
        <v>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>
        <f t="shared" si="20"/>
        <v>0</v>
      </c>
    </row>
    <row r="769" spans="1:26" ht="12.6" customHeight="1" x14ac:dyDescent="0.25">
      <c r="A769" s="209" t="e">
        <f>RIGHT($C$84,3)&amp;"*"&amp;RIGHT($C$83,4)&amp;"*"&amp;AM$55&amp;"*"&amp;"A"</f>
        <v>#VALUE!</v>
      </c>
      <c r="B769" s="280">
        <f>ROUND(AM59,0)</f>
        <v>22378</v>
      </c>
      <c r="C769" s="283">
        <f>ROUND(AM60,2)</f>
        <v>29.56</v>
      </c>
      <c r="D769" s="280">
        <f>ROUND(AM61,0)</f>
        <v>2287824</v>
      </c>
      <c r="E769" s="280">
        <f>ROUND(AM62,0)</f>
        <v>831757</v>
      </c>
      <c r="F769" s="280">
        <f>ROUND(AM63,0)</f>
        <v>0</v>
      </c>
      <c r="G769" s="280">
        <f>ROUND(AM64,0)</f>
        <v>103434</v>
      </c>
      <c r="H769" s="280">
        <f>ROUND(AM65,0)</f>
        <v>1612</v>
      </c>
      <c r="I769" s="280">
        <f>ROUND(AM66,0)</f>
        <v>26494</v>
      </c>
      <c r="J769" s="280">
        <f>ROUND(AM67,0)</f>
        <v>4764</v>
      </c>
      <c r="K769" s="280">
        <f>ROUND(AM68,0)</f>
        <v>120</v>
      </c>
      <c r="L769" s="280">
        <f>ROUND(AM70,0)</f>
        <v>3353</v>
      </c>
      <c r="M769" s="280">
        <f>ROUND(AM71,0)</f>
        <v>906654</v>
      </c>
      <c r="N769" s="280">
        <f>ROUND(AM76,0)</f>
        <v>4400356</v>
      </c>
      <c r="O769" s="280">
        <f>ROUND(AM74,0)</f>
        <v>70741</v>
      </c>
      <c r="P769" s="280">
        <f>IF(AM77&gt;0,ROUND(AM77,0),0)</f>
        <v>6909</v>
      </c>
      <c r="Q769" s="280">
        <f>IF(AM78&gt;0,ROUND(AM78,0),0)</f>
        <v>0</v>
      </c>
      <c r="R769" s="280">
        <f>IF(AM79&gt;0,ROUND(AM79,0),0)</f>
        <v>2004</v>
      </c>
      <c r="S769" s="280">
        <f>IF(AM80&gt;0,ROUND(AM80,0),0)</f>
        <v>14680</v>
      </c>
      <c r="T769" s="283">
        <f>IF(AM81&gt;0,ROUND(AM81,2),0)</f>
        <v>4.42</v>
      </c>
      <c r="U769" s="280"/>
      <c r="X769" s="280"/>
      <c r="Y769" s="280"/>
      <c r="Z769" s="280">
        <f t="shared" si="20"/>
        <v>975942</v>
      </c>
    </row>
    <row r="770" spans="1:26" ht="12.6" customHeight="1" x14ac:dyDescent="0.25">
      <c r="A770" s="209" t="e">
        <f>RIGHT($C$84,3)&amp;"*"&amp;RIGHT($C$83,4)&amp;"*"&amp;AN$55&amp;"*"&amp;"A"</f>
        <v>#VALUE!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>
        <f>ROUND(AN62,0)</f>
        <v>0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>
        <f>ROUND(AN67,0)</f>
        <v>0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>
        <f t="shared" si="20"/>
        <v>0</v>
      </c>
    </row>
    <row r="771" spans="1:26" ht="12.6" customHeight="1" x14ac:dyDescent="0.25">
      <c r="A771" s="209" t="e">
        <f>RIGHT($C$84,3)&amp;"*"&amp;RIGHT($C$83,4)&amp;"*"&amp;AO$55&amp;"*"&amp;"A"</f>
        <v>#VALUE!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>
        <f>ROUND(AO62,0)</f>
        <v>0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>
        <f>ROUND(AO67,0)</f>
        <v>0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>
        <f t="shared" si="20"/>
        <v>0</v>
      </c>
    </row>
    <row r="772" spans="1:26" ht="12.6" customHeight="1" x14ac:dyDescent="0.25">
      <c r="A772" s="209" t="e">
        <f>RIGHT($C$84,3)&amp;"*"&amp;RIGHT($C$83,4)&amp;"*"&amp;AP$55&amp;"*"&amp;"A"</f>
        <v>#VALUE!</v>
      </c>
      <c r="B772" s="280">
        <f>ROUND(AP59,0)</f>
        <v>17681</v>
      </c>
      <c r="C772" s="283">
        <f>ROUND(AP60,2)</f>
        <v>49.32</v>
      </c>
      <c r="D772" s="280">
        <f>ROUND(AP61,0)</f>
        <v>4426599</v>
      </c>
      <c r="E772" s="280">
        <f>ROUND(AP62,0)</f>
        <v>1508538</v>
      </c>
      <c r="F772" s="280">
        <f>ROUND(AP63,0)</f>
        <v>0</v>
      </c>
      <c r="G772" s="280">
        <f>ROUND(AP64,0)</f>
        <v>242503</v>
      </c>
      <c r="H772" s="280">
        <f>ROUND(AP65,0)</f>
        <v>16962</v>
      </c>
      <c r="I772" s="280">
        <f>ROUND(AP66,0)</f>
        <v>73692</v>
      </c>
      <c r="J772" s="280">
        <f>ROUND(AP67,0)</f>
        <v>5248</v>
      </c>
      <c r="K772" s="280">
        <f>ROUND(AP68,0)</f>
        <v>5652</v>
      </c>
      <c r="L772" s="280">
        <f>ROUND(AP70,0)</f>
        <v>36330</v>
      </c>
      <c r="M772" s="280">
        <f>ROUND(AP71,0)</f>
        <v>1973165</v>
      </c>
      <c r="N772" s="280">
        <f>ROUND(AP76,0)</f>
        <v>7765418</v>
      </c>
      <c r="O772" s="280">
        <f>ROUND(AP74,0)</f>
        <v>14287</v>
      </c>
      <c r="P772" s="280">
        <f>IF(AP77&gt;0,ROUND(AP77,0),0)</f>
        <v>16227</v>
      </c>
      <c r="Q772" s="280">
        <f>IF(AP78&gt;0,ROUND(AP78,0),0)</f>
        <v>0</v>
      </c>
      <c r="R772" s="280">
        <f>IF(AP79&gt;0,ROUND(AP79,0),0)</f>
        <v>3762</v>
      </c>
      <c r="S772" s="280">
        <f>IF(AP80&gt;0,ROUND(AP80,0),0)</f>
        <v>0</v>
      </c>
      <c r="T772" s="283">
        <f>IF(AP81&gt;0,ROUND(AP81,2),0)</f>
        <v>11.01</v>
      </c>
      <c r="U772" s="280"/>
      <c r="X772" s="280"/>
      <c r="Y772" s="280"/>
      <c r="Z772" s="280">
        <f t="shared" si="20"/>
        <v>1861129</v>
      </c>
    </row>
    <row r="773" spans="1:26" ht="12.6" customHeight="1" x14ac:dyDescent="0.25">
      <c r="A773" s="209" t="e">
        <f>RIGHT($C$84,3)&amp;"*"&amp;RIGHT($C$83,4)&amp;"*"&amp;AQ$55&amp;"*"&amp;"A"</f>
        <v>#VALUE!</v>
      </c>
      <c r="B773" s="280">
        <f>ROUND(AQ59,0)</f>
        <v>1444</v>
      </c>
      <c r="C773" s="283">
        <f>ROUND(AQ60,2)</f>
        <v>0</v>
      </c>
      <c r="D773" s="280">
        <f>ROUND(AQ61,0)</f>
        <v>0</v>
      </c>
      <c r="E773" s="280">
        <f>ROUND(AQ62,0)</f>
        <v>0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>
        <f>ROUND(AQ67,0)</f>
        <v>0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14289</v>
      </c>
      <c r="Q773" s="280">
        <f>IF(AQ78&gt;0,ROUND(AQ78,0),0)</f>
        <v>0</v>
      </c>
      <c r="R773" s="280">
        <f>IF(AQ79&gt;0,ROUND(AQ79,0),0)</f>
        <v>4145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>
        <f t="shared" si="20"/>
        <v>509924</v>
      </c>
    </row>
    <row r="774" spans="1:26" ht="12.6" customHeight="1" x14ac:dyDescent="0.25">
      <c r="A774" s="209" t="e">
        <f>RIGHT($C$84,3)&amp;"*"&amp;RIGHT($C$83,4)&amp;"*"&amp;AR$55&amp;"*"&amp;"A"</f>
        <v>#VALUE!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>
        <f>ROUND(AR62,0)</f>
        <v>0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>
        <f>ROUND(AR67,0)</f>
        <v>0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>
        <f t="shared" si="20"/>
        <v>0</v>
      </c>
    </row>
    <row r="775" spans="1:26" ht="12.6" customHeight="1" x14ac:dyDescent="0.25">
      <c r="A775" s="209" t="e">
        <f>RIGHT($C$84,3)&amp;"*"&amp;RIGHT($C$83,4)&amp;"*"&amp;AS$55&amp;"*"&amp;"A"</f>
        <v>#VALUE!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>
        <f>ROUND(AS62,0)</f>
        <v>0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>
        <f>ROUND(AS67,0)</f>
        <v>0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>
        <f t="shared" si="20"/>
        <v>0</v>
      </c>
    </row>
    <row r="776" spans="1:26" ht="12.6" customHeight="1" x14ac:dyDescent="0.25">
      <c r="A776" s="209" t="e">
        <f>RIGHT($C$84,3)&amp;"*"&amp;RIGHT($C$83,4)&amp;"*"&amp;AT$55&amp;"*"&amp;"A"</f>
        <v>#VALUE!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>
        <f>ROUND(AT62,0)</f>
        <v>0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>
        <f>ROUND(AT67,0)</f>
        <v>0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>
        <f t="shared" si="20"/>
        <v>0</v>
      </c>
    </row>
    <row r="777" spans="1:26" ht="12.6" customHeight="1" x14ac:dyDescent="0.25">
      <c r="A777" s="209" t="e">
        <f>RIGHT($C$84,3)&amp;"*"&amp;RIGHT($C$83,4)&amp;"*"&amp;AU$55&amp;"*"&amp;"A"</f>
        <v>#VALUE!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>
        <f>ROUND(AU62,0)</f>
        <v>0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>
        <f>ROUND(AU67,0)</f>
        <v>0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>
        <f t="shared" si="20"/>
        <v>0</v>
      </c>
    </row>
    <row r="778" spans="1:26" ht="12.6" customHeight="1" x14ac:dyDescent="0.25">
      <c r="A778" s="209" t="e">
        <f>RIGHT($C$84,3)&amp;"*"&amp;RIGHT($C$83,4)&amp;"*"&amp;AV$55&amp;"*"&amp;"A"</f>
        <v>#VALUE!</v>
      </c>
      <c r="B778" s="280"/>
      <c r="C778" s="283">
        <f>ROUND(AV60,2)</f>
        <v>36.590000000000003</v>
      </c>
      <c r="D778" s="280">
        <f>ROUND(AV61,0)</f>
        <v>2693045</v>
      </c>
      <c r="E778" s="280">
        <f>ROUND(AV62,0)</f>
        <v>874871</v>
      </c>
      <c r="F778" s="280">
        <f>ROUND(AV63,0)</f>
        <v>0</v>
      </c>
      <c r="G778" s="280">
        <f>ROUND(AV64,0)</f>
        <v>227201</v>
      </c>
      <c r="H778" s="280">
        <f>ROUND(AV65,0)</f>
        <v>507</v>
      </c>
      <c r="I778" s="280">
        <f>ROUND(AV66,0)</f>
        <v>1321229</v>
      </c>
      <c r="J778" s="280">
        <f>ROUND(AV67,0)</f>
        <v>1544</v>
      </c>
      <c r="K778" s="280">
        <f>ROUND(AV68,0)</f>
        <v>148536</v>
      </c>
      <c r="L778" s="280">
        <f>ROUND(AV70,0)</f>
        <v>7050</v>
      </c>
      <c r="M778" s="280">
        <f>ROUND(AV71,0)</f>
        <v>2202325</v>
      </c>
      <c r="N778" s="280">
        <f>ROUND(AV76,0)</f>
        <v>6776847</v>
      </c>
      <c r="O778" s="280">
        <f>ROUND(AV74,0)</f>
        <v>3026015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11.17</v>
      </c>
      <c r="U778" s="280"/>
      <c r="X778" s="280"/>
      <c r="Y778" s="280"/>
      <c r="Z778" s="280">
        <f t="shared" si="20"/>
        <v>1099881</v>
      </c>
    </row>
    <row r="779" spans="1:26" ht="12.6" customHeight="1" x14ac:dyDescent="0.25">
      <c r="A779" s="209" t="e">
        <f>RIGHT($C$84,3)&amp;"*"&amp;RIGHT($C$83,4)&amp;"*"&amp;AW$55&amp;"*"&amp;"A"</f>
        <v>#VALUE!</v>
      </c>
      <c r="B779" s="280"/>
      <c r="C779" s="283">
        <f>ROUND(AW60,2)</f>
        <v>2.02</v>
      </c>
      <c r="D779" s="280">
        <f>ROUND(AW61,0)</f>
        <v>128033</v>
      </c>
      <c r="E779" s="280">
        <f>ROUND(AW62,0)</f>
        <v>38410</v>
      </c>
      <c r="F779" s="280">
        <f>ROUND(AW63,0)</f>
        <v>0</v>
      </c>
      <c r="G779" s="280">
        <f>ROUND(AW64,0)</f>
        <v>356603</v>
      </c>
      <c r="H779" s="280">
        <f>ROUND(AW65,0)</f>
        <v>0</v>
      </c>
      <c r="I779" s="280">
        <f>ROUND(AW66,0)</f>
        <v>26054500</v>
      </c>
      <c r="J779" s="280">
        <f>ROUND(AW67,0)</f>
        <v>0</v>
      </c>
      <c r="K779" s="280">
        <f>ROUND(AW68,0)</f>
        <v>0</v>
      </c>
      <c r="L779" s="280">
        <f>ROUND(AW70,0)</f>
        <v>18893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68499</v>
      </c>
      <c r="T779" s="283">
        <f>IF(AW81&gt;0,ROUND(AW81,2),0)</f>
        <v>0</v>
      </c>
      <c r="U779" s="280"/>
      <c r="X779" s="280"/>
      <c r="Y779" s="280"/>
      <c r="Z779" s="280"/>
    </row>
    <row r="780" spans="1:26" ht="12.6" customHeight="1" x14ac:dyDescent="0.25">
      <c r="A780" s="209" t="e">
        <f>RIGHT($C$84,3)&amp;"*"&amp;RIGHT($C$83,4)&amp;"*"&amp;AX$55&amp;"*"&amp;"A"</f>
        <v>#VALUE!</v>
      </c>
      <c r="B780" s="280"/>
      <c r="C780" s="283">
        <f>ROUND(AX60,2)</f>
        <v>0</v>
      </c>
      <c r="D780" s="280">
        <f>ROUND(AX61,0)</f>
        <v>0</v>
      </c>
      <c r="E780" s="280">
        <f>ROUND(AX62,0)</f>
        <v>0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>
        <f>ROUND(AX67,0)</f>
        <v>0</v>
      </c>
      <c r="K780" s="280">
        <f>ROUND(AX68,0)</f>
        <v>0</v>
      </c>
      <c r="L780" s="280">
        <f>ROUND(AX70,0)</f>
        <v>0</v>
      </c>
      <c r="M780" s="280">
        <f>ROUND(AX71,0)</f>
        <v>0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" customHeight="1" x14ac:dyDescent="0.25">
      <c r="A781" s="209" t="e">
        <f>RIGHT($C$84,3)&amp;"*"&amp;RIGHT($C$83,4)&amp;"*"&amp;AY$55&amp;"*"&amp;"A"</f>
        <v>#VALUE!</v>
      </c>
      <c r="B781" s="280">
        <f>ROUND(AY59,0)</f>
        <v>584881</v>
      </c>
      <c r="C781" s="283">
        <f>ROUND(AY60,2)</f>
        <v>143.36000000000001</v>
      </c>
      <c r="D781" s="280">
        <f>ROUND(AY61,0)</f>
        <v>6765197</v>
      </c>
      <c r="E781" s="280">
        <f>ROUND(AY62,0)</f>
        <v>2318206</v>
      </c>
      <c r="F781" s="280">
        <f>ROUND(AY63,0)</f>
        <v>0</v>
      </c>
      <c r="G781" s="280">
        <f>ROUND(AY64,0)</f>
        <v>5188616</v>
      </c>
      <c r="H781" s="280">
        <f>ROUND(AY65,0)</f>
        <v>7280</v>
      </c>
      <c r="I781" s="280">
        <f>ROUND(AY66,0)</f>
        <v>319414</v>
      </c>
      <c r="J781" s="280">
        <f>ROUND(AY67,0)</f>
        <v>107442</v>
      </c>
      <c r="K781" s="280">
        <f>ROUND(AY68,0)</f>
        <v>589</v>
      </c>
      <c r="L781" s="280">
        <f>ROUND(AY70,0)</f>
        <v>-531951</v>
      </c>
      <c r="M781" s="280">
        <f>ROUND(AY71,0)</f>
        <v>4624320</v>
      </c>
      <c r="N781" s="280"/>
      <c r="O781" s="280"/>
      <c r="P781" s="280">
        <f>IF(AY77&gt;0,ROUND(AY77,0),0)</f>
        <v>37089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" customHeight="1" x14ac:dyDescent="0.25">
      <c r="A782" s="209" t="e">
        <f>RIGHT($C$84,3)&amp;"*"&amp;RIGHT($C$83,4)&amp;"*"&amp;AZ$55&amp;"*"&amp;"A"</f>
        <v>#VALUE!</v>
      </c>
      <c r="B782" s="280">
        <f>ROUND(AZ59,0)</f>
        <v>0</v>
      </c>
      <c r="C782" s="283">
        <f>ROUND(AZ60,2)</f>
        <v>0</v>
      </c>
      <c r="D782" s="280">
        <f>ROUND(AZ61,0)</f>
        <v>0</v>
      </c>
      <c r="E782" s="280">
        <f>ROUND(AZ62,0)</f>
        <v>0</v>
      </c>
      <c r="F782" s="280">
        <f>ROUND(AZ63,0)</f>
        <v>0</v>
      </c>
      <c r="G782" s="280">
        <f>ROUND(AZ64,0)</f>
        <v>0</v>
      </c>
      <c r="H782" s="280">
        <f>ROUND(AZ65,0)</f>
        <v>0</v>
      </c>
      <c r="I782" s="280">
        <f>ROUND(AZ66,0)</f>
        <v>0</v>
      </c>
      <c r="J782" s="280">
        <f>ROUND(AZ67,0)</f>
        <v>0</v>
      </c>
      <c r="K782" s="280">
        <f>ROUND(AZ68,0)</f>
        <v>0</v>
      </c>
      <c r="L782" s="280">
        <f>ROUND(AZ70,0)</f>
        <v>0</v>
      </c>
      <c r="M782" s="280">
        <f>ROUND(AZ71,0)</f>
        <v>0</v>
      </c>
      <c r="N782" s="280"/>
      <c r="O782" s="280"/>
      <c r="P782" s="280">
        <f>IF(AZ77&gt;0,ROUND(AZ77,0),0)</f>
        <v>0</v>
      </c>
      <c r="Q782" s="280">
        <f>IF(AZ78&gt;0,ROUND(AZ78,0),0)</f>
        <v>0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" customHeight="1" x14ac:dyDescent="0.25">
      <c r="A783" s="209" t="e">
        <f>RIGHT($C$84,3)&amp;"*"&amp;RIGHT($C$83,4)&amp;"*"&amp;BA$55&amp;"*"&amp;"A"</f>
        <v>#VALUE!</v>
      </c>
      <c r="B783" s="280">
        <f>ROUND(BA59,0)</f>
        <v>0</v>
      </c>
      <c r="C783" s="283">
        <f>ROUND(BA60,2)</f>
        <v>12.19</v>
      </c>
      <c r="D783" s="280">
        <f>ROUND(BA61,0)</f>
        <v>494411</v>
      </c>
      <c r="E783" s="280">
        <f>ROUND(BA62,0)</f>
        <v>159786</v>
      </c>
      <c r="F783" s="280">
        <f>ROUND(BA63,0)</f>
        <v>0</v>
      </c>
      <c r="G783" s="280">
        <f>ROUND(BA64,0)</f>
        <v>86860</v>
      </c>
      <c r="H783" s="280">
        <f>ROUND(BA65,0)</f>
        <v>313</v>
      </c>
      <c r="I783" s="280">
        <f>ROUND(BA66,0)</f>
        <v>330168</v>
      </c>
      <c r="J783" s="280">
        <f>ROUND(BA67,0)</f>
        <v>3219</v>
      </c>
      <c r="K783" s="280">
        <f>ROUND(BA68,0)</f>
        <v>60</v>
      </c>
      <c r="L783" s="280">
        <f>ROUND(BA70,0)</f>
        <v>0</v>
      </c>
      <c r="M783" s="280">
        <f>ROUND(BA71,0)</f>
        <v>0</v>
      </c>
      <c r="N783" s="280"/>
      <c r="O783" s="280"/>
      <c r="P783" s="280">
        <f>IF(BA77&gt;0,ROUND(BA77,0),0)</f>
        <v>12320</v>
      </c>
      <c r="Q783" s="280">
        <f>IF(BA78&gt;0,ROUND(BA78,0),0)</f>
        <v>0</v>
      </c>
      <c r="R783" s="280">
        <f>IF(BA79&gt;0,ROUND(BA79,0),0)</f>
        <v>1787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" customHeight="1" x14ac:dyDescent="0.25">
      <c r="A784" s="209" t="e">
        <f>RIGHT($C$84,3)&amp;"*"&amp;RIGHT($C$83,4)&amp;"*"&amp;BB$55&amp;"*"&amp;"A"</f>
        <v>#VALUE!</v>
      </c>
      <c r="B784" s="280"/>
      <c r="C784" s="283">
        <f>ROUND(BB60,2)</f>
        <v>137.54</v>
      </c>
      <c r="D784" s="280">
        <f>ROUND(BB61,0)</f>
        <v>9844014</v>
      </c>
      <c r="E784" s="280">
        <f>ROUND(BB62,0)</f>
        <v>3502903</v>
      </c>
      <c r="F784" s="280">
        <f>ROUND(BB63,0)</f>
        <v>66182</v>
      </c>
      <c r="G784" s="280">
        <f>ROUND(BB64,0)</f>
        <v>156908</v>
      </c>
      <c r="H784" s="280">
        <f>ROUND(BB65,0)</f>
        <v>20312</v>
      </c>
      <c r="I784" s="280">
        <f>ROUND(BB66,0)</f>
        <v>2353008</v>
      </c>
      <c r="J784" s="280">
        <f>ROUND(BB67,0)</f>
        <v>565</v>
      </c>
      <c r="K784" s="280">
        <f>ROUND(BB68,0)</f>
        <v>170055</v>
      </c>
      <c r="L784" s="280">
        <f>ROUND(BB70,0)</f>
        <v>19805</v>
      </c>
      <c r="M784" s="280">
        <f>ROUND(BB71,0)</f>
        <v>2131042</v>
      </c>
      <c r="N784" s="280"/>
      <c r="O784" s="280"/>
      <c r="P784" s="280">
        <f>IF(BB77&gt;0,ROUND(BB77,0),0)</f>
        <v>9972</v>
      </c>
      <c r="Q784" s="280">
        <f>IF(BB78&gt;0,ROUND(BB78,0),0)</f>
        <v>0</v>
      </c>
      <c r="R784" s="280">
        <f>IF(BB79&gt;0,ROUND(BB79,0),0)</f>
        <v>1500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" customHeight="1" x14ac:dyDescent="0.25">
      <c r="A785" s="209" t="e">
        <f>RIGHT($C$84,3)&amp;"*"&amp;RIGHT($C$83,4)&amp;"*"&amp;BC$55&amp;"*"&amp;"A"</f>
        <v>#VALUE!</v>
      </c>
      <c r="B785" s="280"/>
      <c r="C785" s="283">
        <f>ROUND(BC60,2)</f>
        <v>0</v>
      </c>
      <c r="D785" s="280">
        <f>ROUND(BC61,0)</f>
        <v>0</v>
      </c>
      <c r="E785" s="280">
        <f>ROUND(BC62,0)</f>
        <v>0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>
        <f>ROUND(BC67,0)</f>
        <v>0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" customHeight="1" x14ac:dyDescent="0.25">
      <c r="A786" s="209" t="e">
        <f>RIGHT($C$84,3)&amp;"*"&amp;RIGHT($C$83,4)&amp;"*"&amp;BD$55&amp;"*"&amp;"A"</f>
        <v>#VALUE!</v>
      </c>
      <c r="B786" s="280"/>
      <c r="C786" s="283">
        <f>ROUND(BD60,2)</f>
        <v>0</v>
      </c>
      <c r="D786" s="280">
        <f>ROUND(BD61,0)</f>
        <v>0</v>
      </c>
      <c r="E786" s="280">
        <f>ROUND(BD62,0)</f>
        <v>0</v>
      </c>
      <c r="F786" s="280">
        <f>ROUND(BD63,0)</f>
        <v>0</v>
      </c>
      <c r="G786" s="280">
        <f>ROUND(BD64,0)</f>
        <v>0</v>
      </c>
      <c r="H786" s="280">
        <f>ROUND(BD65,0)</f>
        <v>0</v>
      </c>
      <c r="I786" s="280">
        <f>ROUND(BD66,0)</f>
        <v>3894445</v>
      </c>
      <c r="J786" s="280">
        <f>ROUND(BD67,0)</f>
        <v>6878</v>
      </c>
      <c r="K786" s="280">
        <f>ROUND(BD68,0)</f>
        <v>0</v>
      </c>
      <c r="L786" s="280">
        <f>ROUND(BD70,0)</f>
        <v>0</v>
      </c>
      <c r="M786" s="280">
        <f>ROUND(BD71,0)</f>
        <v>0</v>
      </c>
      <c r="N786" s="280"/>
      <c r="O786" s="280"/>
      <c r="P786" s="280">
        <f>IF(BD77&gt;0,ROUND(BD77,0),0)</f>
        <v>6755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" customHeight="1" x14ac:dyDescent="0.25">
      <c r="A787" s="209" t="e">
        <f>RIGHT($C$84,3)&amp;"*"&amp;RIGHT($C$83,4)&amp;"*"&amp;BE$55&amp;"*"&amp;"A"</f>
        <v>#VALUE!</v>
      </c>
      <c r="B787" s="280">
        <f>ROUND(BE59,0)</f>
        <v>1599895</v>
      </c>
      <c r="C787" s="283">
        <f>ROUND(BE60,2)</f>
        <v>162.87</v>
      </c>
      <c r="D787" s="280">
        <f>ROUND(BE61,0)</f>
        <v>10072106</v>
      </c>
      <c r="E787" s="280">
        <f>ROUND(BE62,0)</f>
        <v>3543889</v>
      </c>
      <c r="F787" s="280">
        <f>ROUND(BE63,0)</f>
        <v>5250</v>
      </c>
      <c r="G787" s="280">
        <f>ROUND(BE64,0)</f>
        <v>1349615</v>
      </c>
      <c r="H787" s="280">
        <f>ROUND(BE65,0)</f>
        <v>5182075</v>
      </c>
      <c r="I787" s="280">
        <f>ROUND(BE66,0)</f>
        <v>12225269</v>
      </c>
      <c r="J787" s="280">
        <f>ROUND(BE67,0)</f>
        <v>1176032</v>
      </c>
      <c r="K787" s="280">
        <f>ROUND(BE68,0)</f>
        <v>2043759</v>
      </c>
      <c r="L787" s="280">
        <f>ROUND(BE70,0)</f>
        <v>75197</v>
      </c>
      <c r="M787" s="280">
        <f>ROUND(BE71,0)</f>
        <v>7957892</v>
      </c>
      <c r="N787" s="280"/>
      <c r="O787" s="280"/>
      <c r="P787" s="280">
        <f>IF(BE77&gt;0,ROUND(BE77,0),0)</f>
        <v>270206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" customHeight="1" x14ac:dyDescent="0.25">
      <c r="A788" s="209" t="e">
        <f>RIGHT($C$84,3)&amp;"*"&amp;RIGHT($C$83,4)&amp;"*"&amp;BF$55&amp;"*"&amp;"A"</f>
        <v>#VALUE!</v>
      </c>
      <c r="B788" s="280"/>
      <c r="C788" s="283">
        <f>ROUND(BF60,2)</f>
        <v>206.36</v>
      </c>
      <c r="D788" s="280">
        <f>ROUND(BF61,0)</f>
        <v>8404678</v>
      </c>
      <c r="E788" s="280">
        <f>ROUND(BF62,0)</f>
        <v>2852100</v>
      </c>
      <c r="F788" s="280">
        <f>ROUND(BF63,0)</f>
        <v>0</v>
      </c>
      <c r="G788" s="280">
        <f>ROUND(BF64,0)</f>
        <v>1807682</v>
      </c>
      <c r="H788" s="280">
        <f>ROUND(BF65,0)</f>
        <v>532856</v>
      </c>
      <c r="I788" s="280">
        <f>ROUND(BF66,0)</f>
        <v>645410</v>
      </c>
      <c r="J788" s="280">
        <f>ROUND(BF67,0)</f>
        <v>136952</v>
      </c>
      <c r="K788" s="280">
        <f>ROUND(BF68,0)</f>
        <v>60</v>
      </c>
      <c r="L788" s="280">
        <f>ROUND(BF70,0)</f>
        <v>239</v>
      </c>
      <c r="M788" s="280">
        <f>ROUND(BF71,0)</f>
        <v>7532</v>
      </c>
      <c r="N788" s="280"/>
      <c r="O788" s="280"/>
      <c r="P788" s="280">
        <f>IF(BF77&gt;0,ROUND(BF77,0),0)</f>
        <v>33568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" customHeight="1" x14ac:dyDescent="0.25">
      <c r="A789" s="209" t="e">
        <f>RIGHT($C$84,3)&amp;"*"&amp;RIGHT($C$83,4)&amp;"*"&amp;BG$55&amp;"*"&amp;"A"</f>
        <v>#VALUE!</v>
      </c>
      <c r="B789" s="280"/>
      <c r="C789" s="283">
        <f>ROUND(BG60,2)</f>
        <v>21.46</v>
      </c>
      <c r="D789" s="280">
        <f>ROUND(BG61,0)</f>
        <v>1298772</v>
      </c>
      <c r="E789" s="280">
        <f>ROUND(BG62,0)</f>
        <v>451731</v>
      </c>
      <c r="F789" s="280">
        <f>ROUND(BG63,0)</f>
        <v>0</v>
      </c>
      <c r="G789" s="280">
        <f>ROUND(BG64,0)</f>
        <v>5744</v>
      </c>
      <c r="H789" s="280">
        <f>ROUND(BG65,0)</f>
        <v>372605</v>
      </c>
      <c r="I789" s="280">
        <f>ROUND(BG66,0)</f>
        <v>487579</v>
      </c>
      <c r="J789" s="280">
        <f>ROUND(BG67,0)</f>
        <v>397524</v>
      </c>
      <c r="K789" s="280">
        <f>ROUND(BG68,0)</f>
        <v>60</v>
      </c>
      <c r="L789" s="280">
        <f>ROUND(BG70,0)</f>
        <v>1852</v>
      </c>
      <c r="M789" s="280">
        <f>ROUND(BG71,0)</f>
        <v>29982</v>
      </c>
      <c r="N789" s="280"/>
      <c r="O789" s="280"/>
      <c r="P789" s="280">
        <f>IF(BG77&gt;0,ROUND(BG77,0),0)</f>
        <v>12255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" customHeight="1" x14ac:dyDescent="0.25">
      <c r="A790" s="209" t="e">
        <f>RIGHT($C$84,3)&amp;"*"&amp;RIGHT($C$83,4)&amp;"*"&amp;BH$55&amp;"*"&amp;"A"</f>
        <v>#VALUE!</v>
      </c>
      <c r="B790" s="280"/>
      <c r="C790" s="283">
        <f>ROUND(BH60,2)</f>
        <v>0</v>
      </c>
      <c r="D790" s="280">
        <f>ROUND(BH61,0)</f>
        <v>0</v>
      </c>
      <c r="E790" s="280">
        <f>ROUND(BH62,0)</f>
        <v>0</v>
      </c>
      <c r="F790" s="280">
        <f>ROUND(BH63,0)</f>
        <v>0</v>
      </c>
      <c r="G790" s="280">
        <f>ROUND(BH64,0)</f>
        <v>0</v>
      </c>
      <c r="H790" s="280">
        <f>ROUND(BH65,0)</f>
        <v>186597</v>
      </c>
      <c r="I790" s="280">
        <f>ROUND(BH66,0)</f>
        <v>65313086</v>
      </c>
      <c r="J790" s="280">
        <f>ROUND(BH67,0)</f>
        <v>1525791</v>
      </c>
      <c r="K790" s="280">
        <f>ROUND(BH68,0)</f>
        <v>0</v>
      </c>
      <c r="L790" s="280">
        <f>ROUND(BH70,0)</f>
        <v>0</v>
      </c>
      <c r="M790" s="280">
        <f>ROUND(BH71,0)</f>
        <v>136466</v>
      </c>
      <c r="N790" s="280"/>
      <c r="O790" s="280"/>
      <c r="P790" s="280">
        <f>IF(BH77&gt;0,ROUND(BH77,0),0)</f>
        <v>77356</v>
      </c>
      <c r="Q790" s="280">
        <f>IF(BH78&gt;0,ROUND(BH78,0),0)</f>
        <v>0</v>
      </c>
      <c r="R790" s="280">
        <f>IF(BH79&gt;0,ROUND(BH79,0),0)</f>
        <v>11221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" customHeight="1" x14ac:dyDescent="0.25">
      <c r="A791" s="209" t="e">
        <f>RIGHT($C$84,3)&amp;"*"&amp;RIGHT($C$83,4)&amp;"*"&amp;BI$55&amp;"*"&amp;"A"</f>
        <v>#VALUE!</v>
      </c>
      <c r="B791" s="280"/>
      <c r="C791" s="283">
        <f>ROUND(BI60,2)</f>
        <v>13.63</v>
      </c>
      <c r="D791" s="280">
        <f>ROUND(BI61,0)</f>
        <v>892836</v>
      </c>
      <c r="E791" s="280">
        <f>ROUND(BI62,0)</f>
        <v>301977</v>
      </c>
      <c r="F791" s="280">
        <f>ROUND(BI63,0)</f>
        <v>0</v>
      </c>
      <c r="G791" s="280">
        <f>ROUND(BI64,0)</f>
        <v>-1395</v>
      </c>
      <c r="H791" s="280">
        <f>ROUND(BI65,0)</f>
        <v>1516</v>
      </c>
      <c r="I791" s="280">
        <f>ROUND(BI66,0)</f>
        <v>200005</v>
      </c>
      <c r="J791" s="280">
        <f>ROUND(BI67,0)</f>
        <v>435</v>
      </c>
      <c r="K791" s="280">
        <f>ROUND(BI68,0)</f>
        <v>0</v>
      </c>
      <c r="L791" s="280">
        <f>ROUND(BI70,0)</f>
        <v>7441</v>
      </c>
      <c r="M791" s="280">
        <f>ROUND(BI71,0)</f>
        <v>0</v>
      </c>
      <c r="N791" s="280"/>
      <c r="O791" s="280"/>
      <c r="P791" s="280">
        <f>IF(BI77&gt;0,ROUND(BI77,0),0)</f>
        <v>22513</v>
      </c>
      <c r="Q791" s="280">
        <f>IF(BI78&gt;0,ROUND(BI78,0),0)</f>
        <v>0</v>
      </c>
      <c r="R791" s="280">
        <f>IF(BI79&gt;0,ROUND(BI79,0),0)</f>
        <v>3266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" customHeight="1" x14ac:dyDescent="0.25">
      <c r="A792" s="209" t="e">
        <f>RIGHT($C$84,3)&amp;"*"&amp;RIGHT($C$83,4)&amp;"*"&amp;BJ$55&amp;"*"&amp;"A"</f>
        <v>#VALUE!</v>
      </c>
      <c r="B792" s="280"/>
      <c r="C792" s="283">
        <f>ROUND(BJ60,2)</f>
        <v>0.02</v>
      </c>
      <c r="D792" s="280">
        <f>ROUND(BJ61,0)</f>
        <v>0</v>
      </c>
      <c r="E792" s="280">
        <f>ROUND(BJ62,0)</f>
        <v>0</v>
      </c>
      <c r="F792" s="280">
        <f>ROUND(BJ63,0)</f>
        <v>347763</v>
      </c>
      <c r="G792" s="280">
        <f>ROUND(BJ64,0)</f>
        <v>7398</v>
      </c>
      <c r="H792" s="280">
        <f>ROUND(BJ65,0)</f>
        <v>0</v>
      </c>
      <c r="I792" s="280">
        <f>ROUND(BJ66,0)</f>
        <v>8532032</v>
      </c>
      <c r="J792" s="280">
        <f>ROUND(BJ67,0)</f>
        <v>8319</v>
      </c>
      <c r="K792" s="280">
        <f>ROUND(BJ68,0)</f>
        <v>0</v>
      </c>
      <c r="L792" s="280">
        <f>ROUND(BJ70,0)</f>
        <v>0</v>
      </c>
      <c r="M792" s="280">
        <f>ROUND(BJ71,0)</f>
        <v>0</v>
      </c>
      <c r="N792" s="280"/>
      <c r="O792" s="280"/>
      <c r="P792" s="280">
        <f>IF(BJ77&gt;0,ROUND(BJ77,0),0)</f>
        <v>7317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" customHeight="1" x14ac:dyDescent="0.25">
      <c r="A793" s="209" t="e">
        <f>RIGHT($C$84,3)&amp;"*"&amp;RIGHT($C$83,4)&amp;"*"&amp;BK$55&amp;"*"&amp;"A"</f>
        <v>#VALUE!</v>
      </c>
      <c r="B793" s="280"/>
      <c r="C793" s="283">
        <f>ROUND(BK60,2)</f>
        <v>1.89</v>
      </c>
      <c r="D793" s="280">
        <f>ROUND(BK61,0)</f>
        <v>147555</v>
      </c>
      <c r="E793" s="280">
        <f>ROUND(BK62,0)</f>
        <v>0</v>
      </c>
      <c r="F793" s="280">
        <f>ROUND(BK63,0)</f>
        <v>0</v>
      </c>
      <c r="G793" s="280">
        <f>ROUND(BK64,0)</f>
        <v>0</v>
      </c>
      <c r="H793" s="280">
        <f>ROUND(BK65,0)</f>
        <v>0</v>
      </c>
      <c r="I793" s="280">
        <f>ROUND(BK66,0)</f>
        <v>17086818</v>
      </c>
      <c r="J793" s="280">
        <f>ROUND(BK67,0)</f>
        <v>320</v>
      </c>
      <c r="K793" s="280">
        <f>ROUND(BK68,0)</f>
        <v>0</v>
      </c>
      <c r="L793" s="280">
        <f>ROUND(BK70,0)</f>
        <v>0</v>
      </c>
      <c r="M793" s="280">
        <f>ROUND(BK71,0)</f>
        <v>34</v>
      </c>
      <c r="N793" s="280"/>
      <c r="O793" s="280"/>
      <c r="P793" s="280">
        <f>IF(BK77&gt;0,ROUND(BK77,0),0)</f>
        <v>5640</v>
      </c>
      <c r="Q793" s="280">
        <f>IF(BK78&gt;0,ROUND(BK78,0),0)</f>
        <v>0</v>
      </c>
      <c r="R793" s="280">
        <f>IF(BK79&gt;0,ROUND(BK79,0),0)</f>
        <v>819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" customHeight="1" x14ac:dyDescent="0.25">
      <c r="A794" s="209" t="e">
        <f>RIGHT($C$84,3)&amp;"*"&amp;RIGHT($C$83,4)&amp;"*"&amp;BL$55&amp;"*"&amp;"A"</f>
        <v>#VALUE!</v>
      </c>
      <c r="B794" s="280"/>
      <c r="C794" s="283">
        <f>ROUND(BL60,2)</f>
        <v>0</v>
      </c>
      <c r="D794" s="280">
        <f>ROUND(BL61,0)</f>
        <v>0</v>
      </c>
      <c r="E794" s="280">
        <f>ROUND(BL62,0)</f>
        <v>0</v>
      </c>
      <c r="F794" s="280">
        <f>ROUND(BL63,0)</f>
        <v>0</v>
      </c>
      <c r="G794" s="280">
        <f>ROUND(BL64,0)</f>
        <v>0</v>
      </c>
      <c r="H794" s="280">
        <f>ROUND(BL65,0)</f>
        <v>0</v>
      </c>
      <c r="I794" s="280">
        <f>ROUND(BL66,0)</f>
        <v>6858518</v>
      </c>
      <c r="J794" s="280">
        <f>ROUND(BL67,0)</f>
        <v>0</v>
      </c>
      <c r="K794" s="280">
        <f>ROUND(BL68,0)</f>
        <v>0</v>
      </c>
      <c r="L794" s="280">
        <f>ROUND(BL70,0)</f>
        <v>0</v>
      </c>
      <c r="M794" s="280">
        <f>ROUND(BL71,0)</f>
        <v>0</v>
      </c>
      <c r="N794" s="280"/>
      <c r="O794" s="280"/>
      <c r="P794" s="280">
        <f>IF(BL77&gt;0,ROUND(BL77,0),0)</f>
        <v>9378</v>
      </c>
      <c r="Q794" s="280">
        <f>IF(BL78&gt;0,ROUND(BL78,0),0)</f>
        <v>0</v>
      </c>
      <c r="R794" s="280">
        <f>IF(BL79&gt;0,ROUND(BL79,0),0)</f>
        <v>1361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" customHeight="1" x14ac:dyDescent="0.25">
      <c r="A795" s="209" t="e">
        <f>RIGHT($C$84,3)&amp;"*"&amp;RIGHT($C$83,4)&amp;"*"&amp;BM$55&amp;"*"&amp;"A"</f>
        <v>#VALUE!</v>
      </c>
      <c r="B795" s="280"/>
      <c r="C795" s="283">
        <f>ROUND(BM60,2)</f>
        <v>10.9</v>
      </c>
      <c r="D795" s="280">
        <f>ROUND(BM61,0)</f>
        <v>1130737</v>
      </c>
      <c r="E795" s="280">
        <f>ROUND(BM62,0)</f>
        <v>365800</v>
      </c>
      <c r="F795" s="280">
        <f>ROUND(BM63,0)</f>
        <v>29480</v>
      </c>
      <c r="G795" s="280">
        <f>ROUND(BM64,0)</f>
        <v>64330</v>
      </c>
      <c r="H795" s="280">
        <f>ROUND(BM65,0)</f>
        <v>304993</v>
      </c>
      <c r="I795" s="280">
        <f>ROUND(BM66,0)</f>
        <v>1049700</v>
      </c>
      <c r="J795" s="280">
        <f>ROUND(BM67,0)</f>
        <v>102397</v>
      </c>
      <c r="K795" s="280">
        <f>ROUND(BM68,0)</f>
        <v>1692109</v>
      </c>
      <c r="L795" s="280">
        <f>ROUND(BM70,0)</f>
        <v>17468</v>
      </c>
      <c r="M795" s="280">
        <f>ROUND(BM71,0)</f>
        <v>1824163</v>
      </c>
      <c r="N795" s="280"/>
      <c r="O795" s="280"/>
      <c r="P795" s="280">
        <f>IF(BM77&gt;0,ROUND(BM77,0),0)</f>
        <v>5664</v>
      </c>
      <c r="Q795" s="280">
        <f>IF(BM78&gt;0,ROUND(BM78,0),0)</f>
        <v>0</v>
      </c>
      <c r="R795" s="280">
        <f>IF(BM79&gt;0,ROUND(BM79,0),0)</f>
        <v>545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" customHeight="1" x14ac:dyDescent="0.25">
      <c r="A796" s="209" t="e">
        <f>RIGHT($C$84,3)&amp;"*"&amp;RIGHT($C$83,4)&amp;"*"&amp;BN$55&amp;"*"&amp;"A"</f>
        <v>#VALUE!</v>
      </c>
      <c r="B796" s="280"/>
      <c r="C796" s="283">
        <f>ROUND(BN60,2)</f>
        <v>38.82</v>
      </c>
      <c r="D796" s="280">
        <f>ROUND(BN61,0)</f>
        <v>5272635</v>
      </c>
      <c r="E796" s="280">
        <f>ROUND(BN62,0)</f>
        <v>1765890</v>
      </c>
      <c r="F796" s="280">
        <f>ROUND(BN63,0)</f>
        <v>844026</v>
      </c>
      <c r="G796" s="280">
        <f>ROUND(BN64,0)</f>
        <v>57249</v>
      </c>
      <c r="H796" s="280">
        <f>ROUND(BN65,0)</f>
        <v>5419</v>
      </c>
      <c r="I796" s="280">
        <f>ROUND(BN66,0)</f>
        <v>29230280</v>
      </c>
      <c r="J796" s="280">
        <f>ROUND(BN67,0)</f>
        <v>101656</v>
      </c>
      <c r="K796" s="280">
        <f>ROUND(BN68,0)</f>
        <v>186</v>
      </c>
      <c r="L796" s="280">
        <f>ROUND(BN70,0)</f>
        <v>124569</v>
      </c>
      <c r="M796" s="280">
        <f>ROUND(BN71,0)</f>
        <v>144304</v>
      </c>
      <c r="N796" s="280"/>
      <c r="O796" s="280"/>
      <c r="P796" s="280">
        <f>IF(BN77&gt;0,ROUND(BN77,0),0)</f>
        <v>17517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" customHeight="1" x14ac:dyDescent="0.25">
      <c r="A797" s="209" t="e">
        <f>RIGHT($C$84,3)&amp;"*"&amp;RIGHT($C$83,4)&amp;"*"&amp;BO$55&amp;"*"&amp;"A"</f>
        <v>#VALUE!</v>
      </c>
      <c r="B797" s="280"/>
      <c r="C797" s="283">
        <f>ROUND(BO60,2)</f>
        <v>4.5599999999999996</v>
      </c>
      <c r="D797" s="280">
        <f>ROUND(BO61,0)</f>
        <v>437288</v>
      </c>
      <c r="E797" s="280">
        <f>ROUND(BO62,0)</f>
        <v>138419</v>
      </c>
      <c r="F797" s="280">
        <f>ROUND(BO63,0)</f>
        <v>0</v>
      </c>
      <c r="G797" s="280">
        <f>ROUND(BO64,0)</f>
        <v>193948</v>
      </c>
      <c r="H797" s="280">
        <f>ROUND(BO65,0)</f>
        <v>782</v>
      </c>
      <c r="I797" s="280">
        <f>ROUND(BO66,0)</f>
        <v>-7086</v>
      </c>
      <c r="J797" s="280">
        <f>ROUND(BO67,0)</f>
        <v>1624</v>
      </c>
      <c r="K797" s="280">
        <f>ROUND(BO68,0)</f>
        <v>252</v>
      </c>
      <c r="L797" s="280">
        <f>ROUND(BO70,0)</f>
        <v>5142</v>
      </c>
      <c r="M797" s="280">
        <f>ROUND(BO71,0)</f>
        <v>8724</v>
      </c>
      <c r="N797" s="280"/>
      <c r="O797" s="280"/>
      <c r="P797" s="280">
        <f>IF(BO77&gt;0,ROUND(BO77,0),0)</f>
        <v>1695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" customHeight="1" x14ac:dyDescent="0.25">
      <c r="A798" s="209" t="e">
        <f>RIGHT($C$84,3)&amp;"*"&amp;RIGHT($C$83,4)&amp;"*"&amp;BP$55&amp;"*"&amp;"A"</f>
        <v>#VALUE!</v>
      </c>
      <c r="B798" s="280"/>
      <c r="C798" s="283">
        <f>ROUND(BP60,2)</f>
        <v>0</v>
      </c>
      <c r="D798" s="280">
        <f>ROUND(BP61,0)</f>
        <v>0</v>
      </c>
      <c r="E798" s="280">
        <f>ROUND(BP62,0)</f>
        <v>0</v>
      </c>
      <c r="F798" s="280">
        <f>ROUND(BP63,0)</f>
        <v>0</v>
      </c>
      <c r="G798" s="280">
        <f>ROUND(BP64,0)</f>
        <v>0</v>
      </c>
      <c r="H798" s="280">
        <f>ROUND(BP65,0)</f>
        <v>0</v>
      </c>
      <c r="I798" s="280">
        <f>ROUND(BP66,0)</f>
        <v>0</v>
      </c>
      <c r="J798" s="280">
        <f>ROUND(BP67,0)</f>
        <v>0</v>
      </c>
      <c r="K798" s="280">
        <f>ROUND(BP68,0)</f>
        <v>0</v>
      </c>
      <c r="L798" s="280">
        <f>ROUND(BP70,0)</f>
        <v>0</v>
      </c>
      <c r="M798" s="280">
        <f>ROUND(BP71,0)</f>
        <v>0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" customHeight="1" x14ac:dyDescent="0.25">
      <c r="A799" s="209" t="e">
        <f>RIGHT($C$84,3)&amp;"*"&amp;RIGHT($C$83,4)&amp;"*"&amp;BQ$55&amp;"*"&amp;"A"</f>
        <v>#VALUE!</v>
      </c>
      <c r="B799" s="280"/>
      <c r="C799" s="283">
        <f>ROUND(BQ60,2)</f>
        <v>0</v>
      </c>
      <c r="D799" s="280">
        <f>ROUND(BQ61,0)</f>
        <v>0</v>
      </c>
      <c r="E799" s="280">
        <f>ROUND(BQ62,0)</f>
        <v>0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>
        <f>ROUND(BQ67,0)</f>
        <v>0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" customHeight="1" x14ac:dyDescent="0.25">
      <c r="A800" s="209" t="e">
        <f>RIGHT($C$84,3)&amp;"*"&amp;RIGHT($C$83,4)&amp;"*"&amp;BR$55&amp;"*"&amp;"A"</f>
        <v>#VALUE!</v>
      </c>
      <c r="B800" s="280"/>
      <c r="C800" s="283">
        <f>ROUND(BR60,2)</f>
        <v>0</v>
      </c>
      <c r="D800" s="280">
        <f>ROUND(BR61,0)</f>
        <v>0</v>
      </c>
      <c r="E800" s="280">
        <f>ROUND(BR62,0)</f>
        <v>0</v>
      </c>
      <c r="F800" s="280">
        <f>ROUND(BR63,0)</f>
        <v>0</v>
      </c>
      <c r="G800" s="280">
        <f>ROUND(BR64,0)</f>
        <v>0</v>
      </c>
      <c r="H800" s="280">
        <f>ROUND(BR65,0)</f>
        <v>0</v>
      </c>
      <c r="I800" s="280">
        <f>ROUND(BR66,0)</f>
        <v>4192402</v>
      </c>
      <c r="J800" s="280">
        <f>ROUND(BR67,0)</f>
        <v>0</v>
      </c>
      <c r="K800" s="280">
        <f>ROUND(BR68,0)</f>
        <v>0</v>
      </c>
      <c r="L800" s="280">
        <f>ROUND(BR70,0)</f>
        <v>0</v>
      </c>
      <c r="M800" s="280">
        <f>ROUND(BR71,0)</f>
        <v>0</v>
      </c>
      <c r="N800" s="280"/>
      <c r="O800" s="280"/>
      <c r="P800" s="280">
        <f>IF(BR77&gt;0,ROUND(BR77,0),0)</f>
        <v>4654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" customHeight="1" x14ac:dyDescent="0.25">
      <c r="A801" s="209" t="e">
        <f>RIGHT($C$84,3)&amp;"*"&amp;RIGHT($C$83,4)&amp;"*"&amp;BS$55&amp;"*"&amp;"A"</f>
        <v>#VALUE!</v>
      </c>
      <c r="B801" s="280"/>
      <c r="C801" s="283">
        <f>ROUND(BS60,2)</f>
        <v>5.91</v>
      </c>
      <c r="D801" s="280">
        <f>ROUND(BS61,0)</f>
        <v>290662</v>
      </c>
      <c r="E801" s="280">
        <f>ROUND(BS62,0)</f>
        <v>103960</v>
      </c>
      <c r="F801" s="280">
        <f>ROUND(BS63,0)</f>
        <v>1524</v>
      </c>
      <c r="G801" s="280">
        <f>ROUND(BS64,0)</f>
        <v>168709</v>
      </c>
      <c r="H801" s="280">
        <f>ROUND(BS65,0)</f>
        <v>0</v>
      </c>
      <c r="I801" s="280">
        <f>ROUND(BS66,0)</f>
        <v>14024</v>
      </c>
      <c r="J801" s="280">
        <f>ROUND(BS67,0)</f>
        <v>1393</v>
      </c>
      <c r="K801" s="280">
        <f>ROUND(BS68,0)</f>
        <v>1400</v>
      </c>
      <c r="L801" s="280">
        <f>ROUND(BS70,0)</f>
        <v>39836</v>
      </c>
      <c r="M801" s="280">
        <f>ROUND(BS71,0)</f>
        <v>5747</v>
      </c>
      <c r="N801" s="280"/>
      <c r="O801" s="280"/>
      <c r="P801" s="280">
        <f>IF(BS77&gt;0,ROUND(BS77,0),0)</f>
        <v>914</v>
      </c>
      <c r="Q801" s="280">
        <f>IF(BS78&gt;0,ROUND(BS78,0),0)</f>
        <v>0</v>
      </c>
      <c r="R801" s="280">
        <f>IF(BS79&gt;0,ROUND(BS79,0),0)</f>
        <v>132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" customHeight="1" x14ac:dyDescent="0.25">
      <c r="A802" s="209" t="e">
        <f>RIGHT($C$84,3)&amp;"*"&amp;RIGHT($C$83,4)&amp;"*"&amp;BT$55&amp;"*"&amp;"A"</f>
        <v>#VALUE!</v>
      </c>
      <c r="B802" s="280"/>
      <c r="C802" s="283">
        <f>ROUND(BT60,2)</f>
        <v>6.6</v>
      </c>
      <c r="D802" s="280">
        <f>ROUND(BT61,0)</f>
        <v>455910</v>
      </c>
      <c r="E802" s="280">
        <f>ROUND(BT62,0)</f>
        <v>138271</v>
      </c>
      <c r="F802" s="280">
        <f>ROUND(BT63,0)</f>
        <v>0</v>
      </c>
      <c r="G802" s="280">
        <f>ROUND(BT64,0)</f>
        <v>5236</v>
      </c>
      <c r="H802" s="280">
        <f>ROUND(BT65,0)</f>
        <v>34</v>
      </c>
      <c r="I802" s="280">
        <f>ROUND(BT66,0)</f>
        <v>6778</v>
      </c>
      <c r="J802" s="280">
        <f>ROUND(BT67,0)</f>
        <v>0</v>
      </c>
      <c r="K802" s="280">
        <f>ROUND(BT68,0)</f>
        <v>60</v>
      </c>
      <c r="L802" s="280">
        <f>ROUND(BT70,0)</f>
        <v>6564</v>
      </c>
      <c r="M802" s="280">
        <f>ROUND(BT71,0)</f>
        <v>0</v>
      </c>
      <c r="N802" s="280"/>
      <c r="O802" s="280"/>
      <c r="P802" s="280">
        <f>IF(BT77&gt;0,ROUND(BT77,0),0)</f>
        <v>1076</v>
      </c>
      <c r="Q802" s="280">
        <f>IF(BT78&gt;0,ROUND(BT78,0),0)</f>
        <v>0</v>
      </c>
      <c r="R802" s="280">
        <f>IF(BT79&gt;0,ROUND(BT79,0),0)</f>
        <v>155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" customHeight="1" x14ac:dyDescent="0.25">
      <c r="A803" s="209" t="e">
        <f>RIGHT($C$84,3)&amp;"*"&amp;RIGHT($C$83,4)&amp;"*"&amp;BU$55&amp;"*"&amp;"A"</f>
        <v>#VALUE!</v>
      </c>
      <c r="B803" s="280"/>
      <c r="C803" s="283">
        <f>ROUND(BU60,2)</f>
        <v>0</v>
      </c>
      <c r="D803" s="280">
        <f>ROUND(BU61,0)</f>
        <v>0</v>
      </c>
      <c r="E803" s="280">
        <f>ROUND(BU62,0)</f>
        <v>0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>
        <f>ROUND(BU67,0)</f>
        <v>0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" customHeight="1" x14ac:dyDescent="0.25">
      <c r="A804" s="209" t="e">
        <f>RIGHT($C$84,3)&amp;"*"&amp;RIGHT($C$83,4)&amp;"*"&amp;BV$55&amp;"*"&amp;"A"</f>
        <v>#VALUE!</v>
      </c>
      <c r="B804" s="280"/>
      <c r="C804" s="283">
        <f>ROUND(BV60,2)</f>
        <v>0</v>
      </c>
      <c r="D804" s="280">
        <f>ROUND(BV61,0)</f>
        <v>0</v>
      </c>
      <c r="E804" s="280">
        <f>ROUND(BV62,0)</f>
        <v>0</v>
      </c>
      <c r="F804" s="280">
        <f>ROUND(BV63,0)</f>
        <v>0</v>
      </c>
      <c r="G804" s="280">
        <f>ROUND(BV64,0)</f>
        <v>0</v>
      </c>
      <c r="H804" s="280">
        <f>ROUND(BV65,0)</f>
        <v>0</v>
      </c>
      <c r="I804" s="280">
        <f>ROUND(BV66,0)</f>
        <v>6780074</v>
      </c>
      <c r="J804" s="280">
        <f>ROUND(BV67,0)</f>
        <v>26278</v>
      </c>
      <c r="K804" s="280">
        <f>ROUND(BV68,0)</f>
        <v>0</v>
      </c>
      <c r="L804" s="280">
        <f>ROUND(BV70,0)</f>
        <v>0</v>
      </c>
      <c r="M804" s="280">
        <f>ROUND(BV71,0)</f>
        <v>0</v>
      </c>
      <c r="N804" s="280"/>
      <c r="O804" s="280"/>
      <c r="P804" s="280">
        <f>IF(BV77&gt;0,ROUND(BV77,0),0)</f>
        <v>20189</v>
      </c>
      <c r="Q804" s="280">
        <f>IF(BV78&gt;0,ROUND(BV78,0),0)</f>
        <v>0</v>
      </c>
      <c r="R804" s="280">
        <f>IF(BV79&gt;0,ROUND(BV79,0),0)</f>
        <v>2929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" customHeight="1" x14ac:dyDescent="0.25">
      <c r="A805" s="209" t="e">
        <f>RIGHT($C$84,3)&amp;"*"&amp;RIGHT($C$83,4)&amp;"*"&amp;BW$55&amp;"*"&amp;"A"</f>
        <v>#VALUE!</v>
      </c>
      <c r="B805" s="280"/>
      <c r="C805" s="283">
        <f>ROUND(BW60,2)</f>
        <v>94.12</v>
      </c>
      <c r="D805" s="280">
        <f>ROUND(BW61,0)</f>
        <v>15137918</v>
      </c>
      <c r="E805" s="280">
        <f>ROUND(BW62,0)</f>
        <v>4348197</v>
      </c>
      <c r="F805" s="280">
        <f>ROUND(BW63,0)</f>
        <v>25471697</v>
      </c>
      <c r="G805" s="280">
        <f>ROUND(BW64,0)</f>
        <v>20549</v>
      </c>
      <c r="H805" s="280">
        <f>ROUND(BW65,0)</f>
        <v>9480</v>
      </c>
      <c r="I805" s="280">
        <f>ROUND(BW66,0)</f>
        <v>1349531</v>
      </c>
      <c r="J805" s="280">
        <f>ROUND(BW67,0)</f>
        <v>2703</v>
      </c>
      <c r="K805" s="280">
        <f>ROUND(BW68,0)</f>
        <v>421</v>
      </c>
      <c r="L805" s="280">
        <f>ROUND(BW70,0)</f>
        <v>315097</v>
      </c>
      <c r="M805" s="280">
        <f>ROUND(BW71,0)</f>
        <v>0</v>
      </c>
      <c r="N805" s="280"/>
      <c r="O805" s="280"/>
      <c r="P805" s="280">
        <f>IF(BW77&gt;0,ROUND(BW77,0),0)</f>
        <v>180879</v>
      </c>
      <c r="Q805" s="280">
        <f>IF(BW78&gt;0,ROUND(BW78,0),0)</f>
        <v>0</v>
      </c>
      <c r="R805" s="280">
        <f>IF(BW79&gt;0,ROUND(BW79,0),0)</f>
        <v>26237</v>
      </c>
      <c r="S805" s="280">
        <f>IF(BW80&gt;0,ROUND(BW80,0),0)</f>
        <v>23648</v>
      </c>
      <c r="T805" s="283">
        <f>IF(BW81&gt;0,ROUND(BW81,2),0)</f>
        <v>0</v>
      </c>
      <c r="U805" s="280"/>
      <c r="X805" s="280"/>
      <c r="Y805" s="280"/>
      <c r="Z805" s="280"/>
    </row>
    <row r="806" spans="1:26" ht="12.6" customHeight="1" x14ac:dyDescent="0.25">
      <c r="A806" s="209" t="e">
        <f>RIGHT($C$84,3)&amp;"*"&amp;RIGHT($C$83,4)&amp;"*"&amp;BX$55&amp;"*"&amp;"A"</f>
        <v>#VALUE!</v>
      </c>
      <c r="B806" s="280"/>
      <c r="C806" s="283">
        <f>ROUND(BX60,2)</f>
        <v>70.430000000000007</v>
      </c>
      <c r="D806" s="280">
        <f>ROUND(BX61,0)</f>
        <v>7293386</v>
      </c>
      <c r="E806" s="280">
        <f>ROUND(BX62,0)</f>
        <v>2500917</v>
      </c>
      <c r="F806" s="280">
        <f>ROUND(BX63,0)</f>
        <v>0</v>
      </c>
      <c r="G806" s="280">
        <f>ROUND(BX64,0)</f>
        <v>105108</v>
      </c>
      <c r="H806" s="280">
        <f>ROUND(BX65,0)</f>
        <v>14506</v>
      </c>
      <c r="I806" s="280">
        <f>ROUND(BX66,0)</f>
        <v>25190</v>
      </c>
      <c r="J806" s="280">
        <f>ROUND(BX67,0)</f>
        <v>1461</v>
      </c>
      <c r="K806" s="280">
        <f>ROUND(BX68,0)</f>
        <v>0</v>
      </c>
      <c r="L806" s="280">
        <f>ROUND(BX70,0)</f>
        <v>16527</v>
      </c>
      <c r="M806" s="280">
        <f>ROUND(BX71,0)</f>
        <v>86507</v>
      </c>
      <c r="N806" s="280"/>
      <c r="O806" s="280"/>
      <c r="P806" s="280">
        <f>IF(BX77&gt;0,ROUND(BX77,0),0)</f>
        <v>4512</v>
      </c>
      <c r="Q806" s="280">
        <f>IF(BX78&gt;0,ROUND(BX78,0),0)</f>
        <v>0</v>
      </c>
      <c r="R806" s="280">
        <f>IF(BX79&gt;0,ROUND(BX79,0),0)</f>
        <v>655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" customHeight="1" x14ac:dyDescent="0.25">
      <c r="A807" s="209" t="e">
        <f>RIGHT($C$84,3)&amp;"*"&amp;RIGHT($C$83,4)&amp;"*"&amp;BY$55&amp;"*"&amp;"A"</f>
        <v>#VALUE!</v>
      </c>
      <c r="B807" s="280"/>
      <c r="C807" s="283">
        <f>ROUND(BY60,2)</f>
        <v>66.17</v>
      </c>
      <c r="D807" s="280">
        <f>ROUND(BY61,0)</f>
        <v>5104251</v>
      </c>
      <c r="E807" s="280">
        <f>ROUND(BY62,0)</f>
        <v>1788597</v>
      </c>
      <c r="F807" s="280">
        <f>ROUND(BY63,0)</f>
        <v>0</v>
      </c>
      <c r="G807" s="280">
        <f>ROUND(BY64,0)</f>
        <v>8973</v>
      </c>
      <c r="H807" s="280">
        <f>ROUND(BY65,0)</f>
        <v>8107</v>
      </c>
      <c r="I807" s="280">
        <f>ROUND(BY66,0)</f>
        <v>61</v>
      </c>
      <c r="J807" s="280">
        <f>ROUND(BY67,0)</f>
        <v>7975</v>
      </c>
      <c r="K807" s="280">
        <f>ROUND(BY68,0)</f>
        <v>0</v>
      </c>
      <c r="L807" s="280">
        <f>ROUND(BY70,0)</f>
        <v>2160</v>
      </c>
      <c r="M807" s="280">
        <f>ROUND(BY71,0)</f>
        <v>0</v>
      </c>
      <c r="N807" s="280"/>
      <c r="O807" s="280"/>
      <c r="P807" s="280">
        <f>IF(BY77&gt;0,ROUND(BY77,0),0)</f>
        <v>455</v>
      </c>
      <c r="Q807" s="280">
        <f>IF(BY78&gt;0,ROUND(BY78,0),0)</f>
        <v>0</v>
      </c>
      <c r="R807" s="280">
        <f>IF(BY79&gt;0,ROUND(BY79,0),0)</f>
        <v>66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" customHeight="1" x14ac:dyDescent="0.25">
      <c r="A808" s="209" t="e">
        <f>RIGHT($C$84,3)&amp;"*"&amp;RIGHT($C$83,4)&amp;"*"&amp;BZ$55&amp;"*"&amp;"A"</f>
        <v>#VALUE!</v>
      </c>
      <c r="B808" s="280"/>
      <c r="C808" s="283">
        <f>ROUND(BZ60,2)</f>
        <v>0</v>
      </c>
      <c r="D808" s="280">
        <f>ROUND(BZ61,0)</f>
        <v>0</v>
      </c>
      <c r="E808" s="280">
        <f>ROUND(BZ62,0)</f>
        <v>0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>
        <f>ROUND(BZ67,0)</f>
        <v>0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" customHeight="1" x14ac:dyDescent="0.25">
      <c r="A809" s="209" t="e">
        <f>RIGHT($C$84,3)&amp;"*"&amp;RIGHT($C$83,4)&amp;"*"&amp;CA$55&amp;"*"&amp;"A"</f>
        <v>#VALUE!</v>
      </c>
      <c r="B809" s="280"/>
      <c r="C809" s="283">
        <f>ROUND(CA60,2)</f>
        <v>25.55</v>
      </c>
      <c r="D809" s="280">
        <f>ROUND(CA61,0)</f>
        <v>2636055</v>
      </c>
      <c r="E809" s="280">
        <f>ROUND(CA62,0)</f>
        <v>857800</v>
      </c>
      <c r="F809" s="280">
        <f>ROUND(CA63,0)</f>
        <v>0</v>
      </c>
      <c r="G809" s="280">
        <f>ROUND(CA64,0)</f>
        <v>111602</v>
      </c>
      <c r="H809" s="280">
        <f>ROUND(CA65,0)</f>
        <v>6405</v>
      </c>
      <c r="I809" s="280">
        <f>ROUND(CA66,0)</f>
        <v>321859</v>
      </c>
      <c r="J809" s="280">
        <f>ROUND(CA67,0)</f>
        <v>9620</v>
      </c>
      <c r="K809" s="280">
        <f>ROUND(CA68,0)</f>
        <v>7338</v>
      </c>
      <c r="L809" s="280">
        <f>ROUND(CA70,0)</f>
        <v>815909</v>
      </c>
      <c r="M809" s="280">
        <f>ROUND(CA71,0)</f>
        <v>73497</v>
      </c>
      <c r="N809" s="280"/>
      <c r="O809" s="280"/>
      <c r="P809" s="280">
        <f>IF(CA77&gt;0,ROUND(CA77,0),0)</f>
        <v>17360</v>
      </c>
      <c r="Q809" s="280">
        <f>IF(CA78&gt;0,ROUND(CA78,0),0)</f>
        <v>0</v>
      </c>
      <c r="R809" s="280">
        <f>IF(CA79&gt;0,ROUND(CA79,0),0)</f>
        <v>2518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" customHeight="1" x14ac:dyDescent="0.25">
      <c r="A810" s="209" t="e">
        <f>RIGHT($C$84,3)&amp;"*"&amp;RIGHT($C$83,4)&amp;"*"&amp;CB$55&amp;"*"&amp;"A"</f>
        <v>#VALUE!</v>
      </c>
      <c r="B810" s="280"/>
      <c r="C810" s="283">
        <f>ROUND(CB60,2)</f>
        <v>16.88</v>
      </c>
      <c r="D810" s="280">
        <f>ROUND(CB61,0)</f>
        <v>1523574</v>
      </c>
      <c r="E810" s="280">
        <f>ROUND(CB62,0)</f>
        <v>528878</v>
      </c>
      <c r="F810" s="280">
        <f>ROUND(CB63,0)</f>
        <v>0</v>
      </c>
      <c r="G810" s="280">
        <f>ROUND(CB64,0)</f>
        <v>81578</v>
      </c>
      <c r="H810" s="280">
        <f>ROUND(CB65,0)</f>
        <v>0</v>
      </c>
      <c r="I810" s="280">
        <f>ROUND(CB66,0)</f>
        <v>7158</v>
      </c>
      <c r="J810" s="280">
        <f>ROUND(CB67,0)</f>
        <v>0</v>
      </c>
      <c r="K810" s="280">
        <f>ROUND(CB68,0)</f>
        <v>0</v>
      </c>
      <c r="L810" s="280">
        <f>ROUND(CB70,0)</f>
        <v>43566</v>
      </c>
      <c r="M810" s="280">
        <f>ROUND(CB71,0)</f>
        <v>292878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" customHeight="1" x14ac:dyDescent="0.25">
      <c r="A811" s="209" t="e">
        <f>RIGHT($C$84,3)&amp;"*"&amp;RIGHT($C$83,4)&amp;"*"&amp;CC$55&amp;"*"&amp;"A"</f>
        <v>#VALUE!</v>
      </c>
      <c r="B811" s="280"/>
      <c r="C811" s="283">
        <f>ROUND(CC60,2)</f>
        <v>62.37</v>
      </c>
      <c r="D811" s="280">
        <f>ROUND(CC61,0)</f>
        <v>8244945</v>
      </c>
      <c r="E811" s="280">
        <f>ROUND(CC62,0)</f>
        <v>671747</v>
      </c>
      <c r="F811" s="280">
        <f>ROUND(CC63,0)</f>
        <v>0</v>
      </c>
      <c r="G811" s="280">
        <f>ROUND(CC64,0)</f>
        <v>-1790589</v>
      </c>
      <c r="H811" s="280">
        <f>ROUND(CC65,0)</f>
        <v>3843281</v>
      </c>
      <c r="I811" s="280">
        <f>ROUND(CC66,0)</f>
        <v>447367</v>
      </c>
      <c r="J811" s="280">
        <f>ROUND(CC67,0)</f>
        <v>18540759</v>
      </c>
      <c r="K811" s="280">
        <f>ROUND(CC68,0)</f>
        <v>7783271</v>
      </c>
      <c r="L811" s="280">
        <f>ROUND(CC70,0)</f>
        <v>12919402</v>
      </c>
      <c r="M811" s="280">
        <f>ROUND(CC71,0)</f>
        <v>30084170</v>
      </c>
      <c r="N811" s="280"/>
      <c r="O811" s="280"/>
      <c r="P811" s="280">
        <f>IF(CC77&gt;0,ROUND(CC77,0),0)</f>
        <v>9846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" customHeight="1" x14ac:dyDescent="0.25">
      <c r="A812" s="209" t="e">
        <f>RIGHT($C$84,3)&amp;"*"&amp;RIGHT($C$83,4)&amp;"*"&amp;"9000"&amp;"*"&amp;"A"</f>
        <v>#VALUE!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0</v>
      </c>
      <c r="V812" s="180">
        <f>ROUND(CD69,0)</f>
        <v>0</v>
      </c>
      <c r="W812" s="180">
        <f>ROUND(CD71,0)</f>
        <v>0</v>
      </c>
      <c r="X812" s="280">
        <f>ROUND(CE73,0)</f>
        <v>0</v>
      </c>
      <c r="Y812" s="280">
        <f>ROUND(C132,0)</f>
        <v>0</v>
      </c>
      <c r="Z812" s="280"/>
    </row>
    <row r="814" spans="1:26" ht="12.6" customHeight="1" x14ac:dyDescent="0.25">
      <c r="B814" s="199" t="s">
        <v>1004</v>
      </c>
      <c r="C814" s="266">
        <f t="shared" ref="C814:K814" si="21">SUM(C733:C812)</f>
        <v>4438</v>
      </c>
      <c r="D814" s="180">
        <f t="shared" si="21"/>
        <v>367494362</v>
      </c>
      <c r="E814" s="180">
        <f t="shared" si="21"/>
        <v>119419215</v>
      </c>
      <c r="F814" s="180">
        <f t="shared" si="21"/>
        <v>26921323</v>
      </c>
      <c r="G814" s="180">
        <f t="shared" si="21"/>
        <v>180051689</v>
      </c>
      <c r="H814" s="180">
        <f t="shared" si="21"/>
        <v>10871329</v>
      </c>
      <c r="I814" s="180">
        <f t="shared" si="21"/>
        <v>208374644</v>
      </c>
      <c r="J814" s="180">
        <f t="shared" si="21"/>
        <v>32381994</v>
      </c>
      <c r="K814" s="180">
        <f t="shared" si="21"/>
        <v>14608673</v>
      </c>
      <c r="L814" s="180">
        <f>SUM(L733:L812)+SUM(U733:U812)</f>
        <v>14542631</v>
      </c>
      <c r="M814" s="180">
        <f>SUM(M733:M812)+SUM(W733:W812)</f>
        <v>79525999</v>
      </c>
      <c r="N814" s="180">
        <f t="shared" ref="N814:Z814" si="22">SUM(N733:N812)</f>
        <v>2354013204</v>
      </c>
      <c r="O814" s="180">
        <f t="shared" si="22"/>
        <v>1498978498</v>
      </c>
      <c r="P814" s="180">
        <f t="shared" si="22"/>
        <v>1599895</v>
      </c>
      <c r="Q814" s="180">
        <f t="shared" si="22"/>
        <v>819172</v>
      </c>
      <c r="R814" s="180">
        <f t="shared" si="22"/>
        <v>373273</v>
      </c>
      <c r="S814" s="180">
        <f t="shared" si="22"/>
        <v>4021489</v>
      </c>
      <c r="T814" s="266">
        <f t="shared" si="22"/>
        <v>1296.7600000000004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>
        <f t="shared" si="22"/>
        <v>345266657</v>
      </c>
    </row>
    <row r="815" spans="1:26" ht="12.6" customHeight="1" x14ac:dyDescent="0.25">
      <c r="B815" s="180" t="s">
        <v>1005</v>
      </c>
      <c r="C815" s="266">
        <f>CE60</f>
        <v>4438.0000000000009</v>
      </c>
      <c r="D815" s="180">
        <f>CE61</f>
        <v>367494360.67999995</v>
      </c>
      <c r="E815" s="180">
        <f>CE62</f>
        <v>119419215</v>
      </c>
      <c r="F815" s="180">
        <f>CE63</f>
        <v>26921323.110000003</v>
      </c>
      <c r="G815" s="180">
        <f>CE64</f>
        <v>180051687.03000003</v>
      </c>
      <c r="H815" s="243">
        <f>CE65</f>
        <v>10871329.109999999</v>
      </c>
      <c r="I815" s="243">
        <f>CE66</f>
        <v>208374645.93999997</v>
      </c>
      <c r="J815" s="243">
        <f>CE67</f>
        <v>32381994</v>
      </c>
      <c r="K815" s="243">
        <f>CE68</f>
        <v>14608671.279999997</v>
      </c>
      <c r="L815" s="243">
        <f>CE70</f>
        <v>14542631</v>
      </c>
      <c r="M815" s="243">
        <f>CE71</f>
        <v>79525997.769999981</v>
      </c>
      <c r="N815" s="180">
        <f>CE76</f>
        <v>2354013203.1600003</v>
      </c>
      <c r="O815" s="180">
        <f>CE74</f>
        <v>1498978499.0700002</v>
      </c>
      <c r="P815" s="180">
        <f>CE77</f>
        <v>1599895</v>
      </c>
      <c r="Q815" s="180">
        <f>CE78</f>
        <v>819172</v>
      </c>
      <c r="R815" s="180">
        <f>CE79</f>
        <v>373273</v>
      </c>
      <c r="S815" s="180">
        <f>CE80</f>
        <v>4021489</v>
      </c>
      <c r="T815" s="266">
        <f>CE81</f>
        <v>1296.7600000000004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345266655.98000002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367494361</v>
      </c>
      <c r="E816" s="180">
        <f>C377</f>
        <v>119419215</v>
      </c>
      <c r="F816" s="180">
        <f>C378</f>
        <v>26921323</v>
      </c>
      <c r="G816" s="243">
        <f>C379</f>
        <v>180051687</v>
      </c>
      <c r="H816" s="243">
        <f>C380</f>
        <v>10871329</v>
      </c>
      <c r="I816" s="243">
        <f>C381</f>
        <v>208374646</v>
      </c>
      <c r="J816" s="243">
        <f>C382</f>
        <v>32381994</v>
      </c>
      <c r="K816" s="243">
        <f>C383</f>
        <v>14608671</v>
      </c>
      <c r="L816" s="243">
        <f>C384+C385+C386+C388</f>
        <v>14542631</v>
      </c>
      <c r="M816" s="243">
        <f>C368</f>
        <v>79525998</v>
      </c>
      <c r="N816" s="180">
        <f>D360</f>
        <v>2354013203</v>
      </c>
      <c r="O816" s="180">
        <f>C358</f>
        <v>1498978499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/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Harborview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H-029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325 Ninth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325 Ninth Avenue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 98104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6/30/2018</v>
      </c>
      <c r="C4" s="38"/>
      <c r="D4" s="120"/>
      <c r="E4" s="70"/>
      <c r="F4" s="127" t="str">
        <f>"License Number:  "&amp;"H-"&amp;FIXED(data!C83,0)</f>
        <v>License Number:  H-29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Harborview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Paul Hayes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Lisa Jensen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206.744.3000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16716</v>
      </c>
      <c r="G23" s="21">
        <f>data!D111</f>
        <v>147027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89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227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412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28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68</v>
      </c>
      <c r="E36" s="49" t="s">
        <v>292</v>
      </c>
      <c r="F36" s="24"/>
      <c r="G36" s="21">
        <f>data!C128</f>
        <v>413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Harborview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5783</v>
      </c>
      <c r="C7" s="48">
        <f>data!B139</f>
        <v>52101</v>
      </c>
      <c r="D7" s="48">
        <f>data!B140</f>
        <v>116703</v>
      </c>
      <c r="E7" s="48">
        <f>data!B141</f>
        <v>518390041</v>
      </c>
      <c r="F7" s="48">
        <f>data!B142</f>
        <v>225466575</v>
      </c>
      <c r="G7" s="48">
        <f>data!B141+data!B142</f>
        <v>743856616</v>
      </c>
    </row>
    <row r="8" spans="1:13" ht="20.100000000000001" customHeight="1" x14ac:dyDescent="0.25">
      <c r="A8" s="23" t="s">
        <v>297</v>
      </c>
      <c r="B8" s="48">
        <f>data!C138</f>
        <v>5819</v>
      </c>
      <c r="C8" s="48">
        <f>data!C139</f>
        <v>57574</v>
      </c>
      <c r="D8" s="48">
        <f>data!C140</f>
        <v>125598</v>
      </c>
      <c r="E8" s="48">
        <f>data!C141</f>
        <v>532478324</v>
      </c>
      <c r="F8" s="48">
        <f>data!C142</f>
        <v>271088757</v>
      </c>
      <c r="G8" s="48">
        <f>data!C141+data!C142</f>
        <v>803567081</v>
      </c>
    </row>
    <row r="9" spans="1:13" ht="20.100000000000001" customHeight="1" x14ac:dyDescent="0.25">
      <c r="A9" s="23" t="s">
        <v>1058</v>
      </c>
      <c r="B9" s="48">
        <f>data!D138</f>
        <v>5114</v>
      </c>
      <c r="C9" s="48">
        <f>data!D139</f>
        <v>37352</v>
      </c>
      <c r="D9" s="48">
        <f>data!D140</f>
        <v>147852</v>
      </c>
      <c r="E9" s="48">
        <f>data!D141</f>
        <v>524682906</v>
      </c>
      <c r="F9" s="48">
        <f>data!D142</f>
        <v>375179616</v>
      </c>
      <c r="G9" s="48">
        <f>data!D141+data!D142</f>
        <v>899862522</v>
      </c>
    </row>
    <row r="10" spans="1:13" ht="20.100000000000001" customHeight="1" x14ac:dyDescent="0.25">
      <c r="A10" s="111" t="s">
        <v>203</v>
      </c>
      <c r="B10" s="48">
        <f>data!E138</f>
        <v>16716</v>
      </c>
      <c r="C10" s="48">
        <f>data!E139</f>
        <v>147027</v>
      </c>
      <c r="D10" s="48">
        <f>data!E140</f>
        <v>390153</v>
      </c>
      <c r="E10" s="48">
        <f>data!E141</f>
        <v>1575551271</v>
      </c>
      <c r="F10" s="48">
        <f>data!E142</f>
        <v>871734948</v>
      </c>
      <c r="G10" s="48">
        <f>data!E141+data!E142</f>
        <v>2447286219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38777509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24315350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/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Harborview Medical Center</v>
      </c>
      <c r="B3" s="30"/>
      <c r="C3" s="31" t="str">
        <f>"FYE: "&amp;data!C82</f>
        <v>FYE: 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25948764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638174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2705679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58031819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42906870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1847607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132078913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11938530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3444277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15382807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4069777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961891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5031668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341687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6010413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1465981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7818081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4600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4600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Harborview Medical Center</v>
      </c>
      <c r="B3" s="8"/>
      <c r="C3" s="8"/>
      <c r="E3" s="11"/>
      <c r="F3" s="12" t="str">
        <f>" FYE: "&amp;data!C82</f>
        <v xml:space="preserve"> FYE: 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2432095</v>
      </c>
      <c r="D7" s="21">
        <f>data!C195</f>
        <v>0</v>
      </c>
      <c r="E7" s="21">
        <f>data!D195</f>
        <v>0</v>
      </c>
      <c r="F7" s="21">
        <f>data!E195</f>
        <v>2432095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5906988</v>
      </c>
      <c r="D8" s="21">
        <f>data!C196</f>
        <v>1234614</v>
      </c>
      <c r="E8" s="21">
        <f>data!D196</f>
        <v>53140</v>
      </c>
      <c r="F8" s="21">
        <f>data!E196</f>
        <v>7088462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421868076</v>
      </c>
      <c r="D9" s="21">
        <f>data!C197</f>
        <v>9790243</v>
      </c>
      <c r="E9" s="21">
        <f>data!D197</f>
        <v>25965972</v>
      </c>
      <c r="F9" s="21">
        <f>data!E197</f>
        <v>405692347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140545282</v>
      </c>
      <c r="D10" s="21">
        <f>data!C198</f>
        <v>3321713</v>
      </c>
      <c r="E10" s="21">
        <f>data!D198</f>
        <v>19581520</v>
      </c>
      <c r="F10" s="21">
        <f>data!E198</f>
        <v>124285475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220728956</v>
      </c>
      <c r="D12" s="21">
        <f>data!C200</f>
        <v>10336914</v>
      </c>
      <c r="E12" s="21">
        <f>data!D200</f>
        <v>43101518</v>
      </c>
      <c r="F12" s="21">
        <f>data!E200</f>
        <v>187964352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10482114</v>
      </c>
      <c r="D14" s="21">
        <f>data!C202</f>
        <v>281560</v>
      </c>
      <c r="E14" s="21">
        <f>data!D202</f>
        <v>367221</v>
      </c>
      <c r="F14" s="21">
        <f>data!E202</f>
        <v>10396453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19268998</v>
      </c>
      <c r="D15" s="21">
        <f>data!C203</f>
        <v>-4571224</v>
      </c>
      <c r="E15" s="21">
        <f>data!D203</f>
        <v>0</v>
      </c>
      <c r="F15" s="21">
        <f>data!E203</f>
        <v>14697774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821232509</v>
      </c>
      <c r="D16" s="21">
        <f>data!C204</f>
        <v>20393820</v>
      </c>
      <c r="E16" s="21">
        <f>data!D204</f>
        <v>89069371</v>
      </c>
      <c r="F16" s="21">
        <f>data!E204</f>
        <v>752556958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3363186</v>
      </c>
      <c r="D24" s="21">
        <f>data!C209</f>
        <v>438938</v>
      </c>
      <c r="E24" s="21">
        <f>data!D209</f>
        <v>53140</v>
      </c>
      <c r="F24" s="21">
        <f>data!E209</f>
        <v>3748984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213698299</v>
      </c>
      <c r="D25" s="21">
        <f>data!C210</f>
        <v>13264081</v>
      </c>
      <c r="E25" s="21">
        <f>data!D210</f>
        <v>25965972</v>
      </c>
      <c r="F25" s="21">
        <f>data!E210</f>
        <v>200996408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130212341</v>
      </c>
      <c r="D26" s="21">
        <f>data!C211</f>
        <v>1563201</v>
      </c>
      <c r="E26" s="21">
        <f>data!D211</f>
        <v>19581520</v>
      </c>
      <c r="F26" s="21">
        <f>data!E211</f>
        <v>112194022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178497551</v>
      </c>
      <c r="D28" s="21">
        <f>data!C213</f>
        <v>12716066</v>
      </c>
      <c r="E28" s="21">
        <f>data!D213</f>
        <v>42583132</v>
      </c>
      <c r="F28" s="21">
        <f>data!E213</f>
        <v>148630485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5283977</v>
      </c>
      <c r="D30" s="21">
        <f>data!C215</f>
        <v>632904</v>
      </c>
      <c r="E30" s="21">
        <f>data!D215</f>
        <v>367221</v>
      </c>
      <c r="F30" s="21">
        <f>data!E215</f>
        <v>5549660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531055354</v>
      </c>
      <c r="D32" s="21">
        <f>data!C217</f>
        <v>28615190</v>
      </c>
      <c r="E32" s="21">
        <f>data!D217</f>
        <v>88550985</v>
      </c>
      <c r="F32" s="21">
        <f>data!E217</f>
        <v>471119559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Harborview Medical Center</v>
      </c>
      <c r="B2" s="30"/>
      <c r="C2" s="30"/>
      <c r="D2" s="31" t="str">
        <f>"FYE: "&amp;data!C82</f>
        <v>FYE: 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31867617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530834938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550308712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308805199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1389948849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12718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24749941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58097160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82847101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1504663567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Harborview Medical Center</v>
      </c>
      <c r="B3" s="30"/>
      <c r="C3" s="31" t="str">
        <f>" FYE: "&amp;data!C82</f>
        <v xml:space="preserve"> FYE: 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239837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223613655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498107194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353590418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36470587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10125762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12367626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427334243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49798602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3031269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52829871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2432095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7088462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405692347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124285475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187964352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10396453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14697774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752556958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471119559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281437399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50525664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50525664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812127177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Harborview Medical Center</v>
      </c>
      <c r="B55" s="30"/>
      <c r="C55" s="31" t="str">
        <f>"FYE: "&amp;data!C82</f>
        <v>FYE: 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55943059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51821563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19872934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686120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128323676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11130809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11130809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672672692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672672692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812127177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Harborview Medical Center</v>
      </c>
      <c r="B107" s="30"/>
      <c r="C107" s="31" t="str">
        <f>" FYE: "&amp;data!C82</f>
        <v xml:space="preserve"> FYE: 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1575551271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871734948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2447286219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31867617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1389948849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82847101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1504663567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942622652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79369406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6470021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85839427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1028462079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380376382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132078913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33046068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178594758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10850897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220016845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28615190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15382807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5031668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7818081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4600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6343213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1018159422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10302657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-16893044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-6590387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-6590387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Harborview Medical Center</v>
      </c>
      <c r="B4" s="77"/>
      <c r="C4" s="77"/>
      <c r="D4" s="77"/>
      <c r="E4" s="77"/>
      <c r="F4" s="77"/>
      <c r="G4" s="80"/>
      <c r="H4" s="79" t="str">
        <f>"FYE: "&amp;data!C82</f>
        <v>FYE: 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27607</v>
      </c>
      <c r="D9" s="14">
        <f>data!D59</f>
        <v>86146</v>
      </c>
      <c r="E9" s="14">
        <f>data!E59</f>
        <v>1138</v>
      </c>
      <c r="F9" s="14">
        <f>data!F59</f>
        <v>0</v>
      </c>
      <c r="G9" s="14">
        <f>data!G59</f>
        <v>9060</v>
      </c>
      <c r="H9" s="14">
        <f>data!H59</f>
        <v>23076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350.35</v>
      </c>
      <c r="D10" s="26">
        <f>data!D60</f>
        <v>656.8</v>
      </c>
      <c r="E10" s="26">
        <f>data!E60</f>
        <v>12.62</v>
      </c>
      <c r="F10" s="26" t="str">
        <f>data!F60</f>
        <v/>
      </c>
      <c r="G10" s="26">
        <f>data!G60</f>
        <v>59.07</v>
      </c>
      <c r="H10" s="26">
        <f>data!H60</f>
        <v>132.86000000000001</v>
      </c>
      <c r="I10" s="26" t="str">
        <f>data!I60</f>
        <v/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32877913.02</v>
      </c>
      <c r="D11" s="14">
        <f>data!D61</f>
        <v>52589459.380000003</v>
      </c>
      <c r="E11" s="14">
        <f>data!E61</f>
        <v>392512.07</v>
      </c>
      <c r="F11" s="14">
        <f>data!F61</f>
        <v>0</v>
      </c>
      <c r="G11" s="14">
        <f>data!G61</f>
        <v>5029535.53</v>
      </c>
      <c r="H11" s="14">
        <f>data!H61</f>
        <v>10222910.6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11626209</v>
      </c>
      <c r="D12" s="14">
        <f>data!D62</f>
        <v>16975717</v>
      </c>
      <c r="E12" s="14">
        <f>data!E62</f>
        <v>130878</v>
      </c>
      <c r="F12" s="14">
        <f>data!F62</f>
        <v>0</v>
      </c>
      <c r="G12" s="14">
        <f>data!G62</f>
        <v>1751670</v>
      </c>
      <c r="H12" s="14">
        <f>data!H62</f>
        <v>3493491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5486811.5899999999</v>
      </c>
      <c r="D14" s="14">
        <f>data!D64</f>
        <v>4048127.43</v>
      </c>
      <c r="E14" s="14">
        <f>data!E64</f>
        <v>4474.08</v>
      </c>
      <c r="F14" s="14">
        <f>data!F64</f>
        <v>0</v>
      </c>
      <c r="G14" s="14">
        <f>data!G64</f>
        <v>306875.56</v>
      </c>
      <c r="H14" s="14">
        <f>data!H64</f>
        <v>168548.5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8552.77</v>
      </c>
      <c r="D15" s="14">
        <f>data!D65</f>
        <v>72236.259999999995</v>
      </c>
      <c r="E15" s="14">
        <f>data!E65</f>
        <v>0</v>
      </c>
      <c r="F15" s="14">
        <f>data!F65</f>
        <v>0</v>
      </c>
      <c r="G15" s="14">
        <f>data!G65</f>
        <v>7143.9</v>
      </c>
      <c r="H15" s="14">
        <f>data!H65</f>
        <v>4346.37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443588.49</v>
      </c>
      <c r="D16" s="14">
        <f>data!D66</f>
        <v>676435.48</v>
      </c>
      <c r="E16" s="14">
        <f>data!E66</f>
        <v>19.68</v>
      </c>
      <c r="F16" s="14">
        <f>data!F66</f>
        <v>0</v>
      </c>
      <c r="G16" s="14">
        <f>data!G66</f>
        <v>105367.63</v>
      </c>
      <c r="H16" s="14">
        <f>data!H66</f>
        <v>84572.76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560517</v>
      </c>
      <c r="D17" s="14">
        <f>data!D67</f>
        <v>268381</v>
      </c>
      <c r="E17" s="14">
        <f>data!E67</f>
        <v>0</v>
      </c>
      <c r="F17" s="14">
        <f>data!F67</f>
        <v>0</v>
      </c>
      <c r="G17" s="14">
        <f>data!G67</f>
        <v>35777</v>
      </c>
      <c r="H17" s="14">
        <f>data!H67</f>
        <v>63918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64812.45</v>
      </c>
      <c r="D18" s="14">
        <f>data!D68</f>
        <v>66.22</v>
      </c>
      <c r="E18" s="14">
        <f>data!E68</f>
        <v>0</v>
      </c>
      <c r="F18" s="14">
        <f>data!F68</f>
        <v>0</v>
      </c>
      <c r="G18" s="14">
        <f>data!G68</f>
        <v>66.22</v>
      </c>
      <c r="H18" s="14">
        <f>data!H68</f>
        <v>198.66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5584.14</v>
      </c>
      <c r="D19" s="14">
        <f>data!D69</f>
        <v>13242.83</v>
      </c>
      <c r="E19" s="14">
        <f>data!E69</f>
        <v>30.8</v>
      </c>
      <c r="F19" s="14">
        <f>data!F69</f>
        <v>0</v>
      </c>
      <c r="G19" s="14">
        <f>data!G69</f>
        <v>1638.31</v>
      </c>
      <c r="H19" s="14">
        <f>data!H69</f>
        <v>5601.38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-4578.0600000000004</v>
      </c>
      <c r="D20" s="14">
        <f>-data!D70</f>
        <v>-39043.199999999997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51069410.400000006</v>
      </c>
      <c r="D21" s="14">
        <f>data!D71</f>
        <v>74604622.400000006</v>
      </c>
      <c r="E21" s="14">
        <f>data!E71</f>
        <v>527914.63000000012</v>
      </c>
      <c r="F21" s="14">
        <f>data!F71</f>
        <v>0</v>
      </c>
      <c r="G21" s="14">
        <f>data!G71</f>
        <v>7238074.1499999994</v>
      </c>
      <c r="H21" s="14">
        <f>data!H71</f>
        <v>14043587.27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36227474</v>
      </c>
      <c r="D23" s="48">
        <f>+data!M669</f>
        <v>51614657</v>
      </c>
      <c r="E23" s="48">
        <f>+data!M670</f>
        <v>536842</v>
      </c>
      <c r="F23" s="48">
        <f>+data!M671</f>
        <v>0</v>
      </c>
      <c r="G23" s="48">
        <f>+data!M672</f>
        <v>5730377</v>
      </c>
      <c r="H23" s="48">
        <f>+data!M673</f>
        <v>12427529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195911231.13999999</v>
      </c>
      <c r="D24" s="14">
        <f>data!D73</f>
        <v>214601192.58000001</v>
      </c>
      <c r="E24" s="14">
        <f>data!E73</f>
        <v>2591881</v>
      </c>
      <c r="F24" s="14">
        <f>data!F73</f>
        <v>0</v>
      </c>
      <c r="G24" s="14">
        <f>data!G73</f>
        <v>25996557</v>
      </c>
      <c r="H24" s="14">
        <f>data!H73</f>
        <v>62476024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626873.07999999996</v>
      </c>
      <c r="D25" s="14">
        <f>data!D74</f>
        <v>8797418.1500000004</v>
      </c>
      <c r="E25" s="14">
        <f>data!E74</f>
        <v>55325</v>
      </c>
      <c r="F25" s="14">
        <f>data!F74</f>
        <v>0</v>
      </c>
      <c r="G25" s="14">
        <f>data!G74</f>
        <v>11903.6</v>
      </c>
      <c r="H25" s="14">
        <f>data!H74</f>
        <v>4412.2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196538104.22</v>
      </c>
      <c r="D26" s="14">
        <f>data!D75</f>
        <v>223398610.73000002</v>
      </c>
      <c r="E26" s="14">
        <f>data!E75</f>
        <v>2647206</v>
      </c>
      <c r="F26" s="14">
        <f>data!F75</f>
        <v>0</v>
      </c>
      <c r="G26" s="14">
        <f>data!G75</f>
        <v>26008460.600000001</v>
      </c>
      <c r="H26" s="14">
        <f>data!H75</f>
        <v>62480436.200000003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74111</v>
      </c>
      <c r="D28" s="14">
        <f>data!D76</f>
        <v>144027</v>
      </c>
      <c r="E28" s="14">
        <f>data!E76</f>
        <v>1581</v>
      </c>
      <c r="F28" s="14">
        <f>data!F76</f>
        <v>0</v>
      </c>
      <c r="G28" s="14">
        <f>data!G76</f>
        <v>19132</v>
      </c>
      <c r="H28" s="14">
        <f>data!H76</f>
        <v>32907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152315</v>
      </c>
      <c r="D29" s="14">
        <f>data!D77</f>
        <v>476005</v>
      </c>
      <c r="E29" s="14">
        <f>data!E77</f>
        <v>5964</v>
      </c>
      <c r="F29" s="14">
        <f>data!F77</f>
        <v>0</v>
      </c>
      <c r="G29" s="14">
        <f>data!G77</f>
        <v>50706</v>
      </c>
      <c r="H29" s="14">
        <f>data!H77</f>
        <v>127820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18894.469778587103</v>
      </c>
      <c r="D30" s="14">
        <f>data!D78</f>
        <v>36719</v>
      </c>
      <c r="E30" s="14">
        <f>data!E78</f>
        <v>403</v>
      </c>
      <c r="F30" s="14">
        <f>data!F78</f>
        <v>0</v>
      </c>
      <c r="G30" s="14">
        <f>data!G78</f>
        <v>4877.6699248954737</v>
      </c>
      <c r="H30" s="14">
        <f>data!H78</f>
        <v>8389.5820728902036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642258.83000000007</v>
      </c>
      <c r="D31" s="14">
        <f>data!D79</f>
        <v>1162180.07</v>
      </c>
      <c r="E31" s="14">
        <f>data!E79</f>
        <v>0</v>
      </c>
      <c r="F31" s="14">
        <f>data!F79</f>
        <v>0</v>
      </c>
      <c r="G31" s="14">
        <f>data!G79</f>
        <v>139767.76</v>
      </c>
      <c r="H31" s="14">
        <f>data!H79</f>
        <v>145468.44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299.24</v>
      </c>
      <c r="D32" s="84">
        <f>data!D80</f>
        <v>403.33</v>
      </c>
      <c r="E32" s="84">
        <f>data!E80</f>
        <v>2.4500000000000002</v>
      </c>
      <c r="F32" s="84">
        <f>data!F80</f>
        <v>0</v>
      </c>
      <c r="G32" s="84">
        <f>data!G80</f>
        <v>39.58</v>
      </c>
      <c r="H32" s="84">
        <f>data!H80</f>
        <v>69.260000000000005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Harborview Medical Center</v>
      </c>
      <c r="B36" s="77"/>
      <c r="C36" s="77"/>
      <c r="D36" s="77"/>
      <c r="E36" s="77"/>
      <c r="F36" s="77"/>
      <c r="G36" s="80"/>
      <c r="H36" s="79" t="str">
        <f>"FYE: "&amp;data!C82</f>
        <v>FYE: 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3001093</v>
      </c>
    </row>
    <row r="42" spans="1:9" ht="20.100000000000001" customHeight="1" x14ac:dyDescent="0.25">
      <c r="A42" s="23">
        <v>5</v>
      </c>
      <c r="B42" s="14" t="s">
        <v>234</v>
      </c>
      <c r="C42" s="26" t="str">
        <f>data!J60</f>
        <v/>
      </c>
      <c r="D42" s="26" t="str">
        <f>data!K60</f>
        <v/>
      </c>
      <c r="E42" s="26" t="str">
        <f>data!L60</f>
        <v/>
      </c>
      <c r="F42" s="26" t="str">
        <f>data!M60</f>
        <v/>
      </c>
      <c r="G42" s="26" t="str">
        <f>data!N60</f>
        <v/>
      </c>
      <c r="H42" s="26" t="str">
        <f>data!O60</f>
        <v/>
      </c>
      <c r="I42" s="26">
        <f>data!P60</f>
        <v>176.85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14276977.859999999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4884903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44613911.899999999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16780.48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1232099.83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2677645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22311.94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41614.97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-24253.56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67741991.419999987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64642232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431909681.31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90204555.569999993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522114236.88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78458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20002.729822676618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686197.55999999994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89.25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Harborview Medical Center</v>
      </c>
      <c r="B68" s="77"/>
      <c r="C68" s="77"/>
      <c r="D68" s="77"/>
      <c r="E68" s="77"/>
      <c r="F68" s="77"/>
      <c r="G68" s="80"/>
      <c r="H68" s="79" t="str">
        <f>"FYE: "&amp;data!C82</f>
        <v>FYE: 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1180074</v>
      </c>
      <c r="D73" s="48">
        <f>data!R59</f>
        <v>2877946</v>
      </c>
      <c r="E73" s="212"/>
      <c r="F73" s="212"/>
      <c r="G73" s="14">
        <f>data!U59</f>
        <v>1399417</v>
      </c>
      <c r="H73" s="14">
        <f>data!V59</f>
        <v>48363</v>
      </c>
      <c r="I73" s="14">
        <f>data!W59</f>
        <v>70618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70.91</v>
      </c>
      <c r="D74" s="26">
        <f>data!R60</f>
        <v>53.54</v>
      </c>
      <c r="E74" s="26">
        <f>data!S60</f>
        <v>88.92</v>
      </c>
      <c r="F74" s="26" t="str">
        <f>data!T60</f>
        <v/>
      </c>
      <c r="G74" s="26">
        <f>data!U60</f>
        <v>162.59</v>
      </c>
      <c r="H74" s="26">
        <f>data!V60</f>
        <v>51.21</v>
      </c>
      <c r="I74" s="26">
        <f>data!W60</f>
        <v>10.31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6999319.3300000001</v>
      </c>
      <c r="D75" s="14">
        <f>data!R61</f>
        <v>7706442.25</v>
      </c>
      <c r="E75" s="14">
        <f>data!S61</f>
        <v>4357985.1900000004</v>
      </c>
      <c r="F75" s="14">
        <f>data!T61</f>
        <v>0</v>
      </c>
      <c r="G75" s="14">
        <f>data!U61</f>
        <v>11229249.279999999</v>
      </c>
      <c r="H75" s="14">
        <f>data!V61</f>
        <v>4302216.1399999997</v>
      </c>
      <c r="I75" s="14">
        <f>data!W61</f>
        <v>1116358.67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2560948</v>
      </c>
      <c r="D76" s="14">
        <f>data!R62</f>
        <v>2433012</v>
      </c>
      <c r="E76" s="14">
        <f>data!S62</f>
        <v>1540098</v>
      </c>
      <c r="F76" s="14">
        <f>data!T62</f>
        <v>0</v>
      </c>
      <c r="G76" s="14">
        <f>data!U62</f>
        <v>4133928</v>
      </c>
      <c r="H76" s="14">
        <f>data!V62</f>
        <v>1469938</v>
      </c>
      <c r="I76" s="14">
        <f>data!W62</f>
        <v>421506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332.5</v>
      </c>
      <c r="F77" s="14">
        <f>data!T63</f>
        <v>0</v>
      </c>
      <c r="G77" s="14">
        <f>data!U63</f>
        <v>197.45</v>
      </c>
      <c r="H77" s="14">
        <f>data!V63</f>
        <v>153029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796786.23</v>
      </c>
      <c r="D78" s="14">
        <f>data!R64</f>
        <v>1985417.59</v>
      </c>
      <c r="E78" s="14">
        <f>data!S64</f>
        <v>4424858.41</v>
      </c>
      <c r="F78" s="14">
        <f>data!T64</f>
        <v>0</v>
      </c>
      <c r="G78" s="14">
        <f>data!U64</f>
        <v>6174622.3499999996</v>
      </c>
      <c r="H78" s="14">
        <f>data!V64</f>
        <v>407984.22</v>
      </c>
      <c r="I78" s="14">
        <f>data!W64</f>
        <v>75643.14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4696.41</v>
      </c>
      <c r="D79" s="14">
        <f>data!R65</f>
        <v>25535.49</v>
      </c>
      <c r="E79" s="14">
        <f>data!S65</f>
        <v>27692.25</v>
      </c>
      <c r="F79" s="14">
        <f>data!T65</f>
        <v>0</v>
      </c>
      <c r="G79" s="14">
        <f>data!U65</f>
        <v>6540.41</v>
      </c>
      <c r="H79" s="14">
        <f>data!V65</f>
        <v>3843.43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119881.43</v>
      </c>
      <c r="D80" s="14">
        <f>data!R66</f>
        <v>44352.13</v>
      </c>
      <c r="E80" s="14">
        <f>data!S66</f>
        <v>1322771.48</v>
      </c>
      <c r="F80" s="14">
        <f>data!T66</f>
        <v>0</v>
      </c>
      <c r="G80" s="14">
        <f>data!U66</f>
        <v>10691229.24</v>
      </c>
      <c r="H80" s="14">
        <f>data!V66</f>
        <v>87797.06</v>
      </c>
      <c r="I80" s="14">
        <f>data!W66</f>
        <v>79623.39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58262</v>
      </c>
      <c r="D81" s="14">
        <f>data!R67</f>
        <v>450597</v>
      </c>
      <c r="E81" s="14">
        <f>data!S67</f>
        <v>553142</v>
      </c>
      <c r="F81" s="14">
        <f>data!T67</f>
        <v>0</v>
      </c>
      <c r="G81" s="14">
        <f>data!U67</f>
        <v>479317</v>
      </c>
      <c r="H81" s="14">
        <f>data!V67</f>
        <v>450780</v>
      </c>
      <c r="I81" s="14">
        <f>data!W67</f>
        <v>59742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10114.76</v>
      </c>
      <c r="E82" s="14">
        <f>data!S68</f>
        <v>1480798.59</v>
      </c>
      <c r="F82" s="14">
        <f>data!T68</f>
        <v>0</v>
      </c>
      <c r="G82" s="14">
        <f>data!U68</f>
        <v>2639.88</v>
      </c>
      <c r="H82" s="14">
        <f>data!V68</f>
        <v>69260.13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17106.03</v>
      </c>
      <c r="D83" s="14">
        <f>data!R69</f>
        <v>402.6</v>
      </c>
      <c r="E83" s="14">
        <f>data!S69</f>
        <v>-42011.29</v>
      </c>
      <c r="F83" s="14">
        <f>data!T69</f>
        <v>0</v>
      </c>
      <c r="G83" s="14">
        <f>data!U69</f>
        <v>20213.48</v>
      </c>
      <c r="H83" s="14">
        <f>data!V69</f>
        <v>19717.25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-12424.44</v>
      </c>
      <c r="F84" s="14">
        <f>-data!T70</f>
        <v>0</v>
      </c>
      <c r="G84" s="14">
        <f>-data!U70</f>
        <v>0</v>
      </c>
      <c r="H84" s="14">
        <f>-data!V70</f>
        <v>-3788.75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10556999.43</v>
      </c>
      <c r="D85" s="14">
        <f>data!R71</f>
        <v>12655873.82</v>
      </c>
      <c r="E85" s="14">
        <f>data!S71</f>
        <v>13653242.690000003</v>
      </c>
      <c r="F85" s="14">
        <f>data!T71</f>
        <v>0</v>
      </c>
      <c r="G85" s="14">
        <f>data!U71</f>
        <v>32737937.089999996</v>
      </c>
      <c r="H85" s="14">
        <f>data!V71</f>
        <v>6960776.4799999986</v>
      </c>
      <c r="I85" s="14">
        <f>data!W71</f>
        <v>1752873.1999999997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4813926</v>
      </c>
      <c r="D87" s="48">
        <f>+data!M683</f>
        <v>9852536</v>
      </c>
      <c r="E87" s="48">
        <f>+data!M684</f>
        <v>3190485</v>
      </c>
      <c r="F87" s="48">
        <f>+data!M685</f>
        <v>0</v>
      </c>
      <c r="G87" s="48">
        <f>+data!M686</f>
        <v>19883632</v>
      </c>
      <c r="H87" s="48">
        <f>+data!M687</f>
        <v>6416838</v>
      </c>
      <c r="I87" s="48">
        <f>+data!M688</f>
        <v>3051308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9164958.4600000009</v>
      </c>
      <c r="D88" s="14">
        <f>data!R73</f>
        <v>46395874.090000004</v>
      </c>
      <c r="E88" s="14">
        <f>data!S73</f>
        <v>302717.39</v>
      </c>
      <c r="F88" s="14">
        <f>data!T73</f>
        <v>0</v>
      </c>
      <c r="G88" s="14">
        <f>data!U73</f>
        <v>73589991.400000006</v>
      </c>
      <c r="H88" s="14">
        <f>data!V73</f>
        <v>24144089.859999999</v>
      </c>
      <c r="I88" s="14">
        <f>data!W73</f>
        <v>9448347.5600000005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9564546.5999999996</v>
      </c>
      <c r="D89" s="14">
        <f>data!R74</f>
        <v>36996748.810000002</v>
      </c>
      <c r="E89" s="14">
        <f>data!S74</f>
        <v>50185.87</v>
      </c>
      <c r="F89" s="14">
        <f>data!T74</f>
        <v>0</v>
      </c>
      <c r="G89" s="14">
        <f>data!U74</f>
        <v>77266391.540000007</v>
      </c>
      <c r="H89" s="14">
        <f>data!V74</f>
        <v>25000493.059999999</v>
      </c>
      <c r="I89" s="14">
        <f>data!W74</f>
        <v>17156119.43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18729505.060000002</v>
      </c>
      <c r="D90" s="14">
        <f>data!R75</f>
        <v>83392622.900000006</v>
      </c>
      <c r="E90" s="14">
        <f>data!S75</f>
        <v>352903.26</v>
      </c>
      <c r="F90" s="14">
        <f>data!T75</f>
        <v>0</v>
      </c>
      <c r="G90" s="14">
        <f>data!U75</f>
        <v>150856382.94</v>
      </c>
      <c r="H90" s="14">
        <f>data!V75</f>
        <v>49144582.920000002</v>
      </c>
      <c r="I90" s="14">
        <f>data!W75</f>
        <v>26604466.990000002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17694</v>
      </c>
      <c r="D92" s="14">
        <f>data!R76</f>
        <v>6507</v>
      </c>
      <c r="E92" s="14">
        <f>data!S76</f>
        <v>39877</v>
      </c>
      <c r="F92" s="14">
        <f>data!T76</f>
        <v>0</v>
      </c>
      <c r="G92" s="14">
        <f>data!U76</f>
        <v>36273</v>
      </c>
      <c r="H92" s="14">
        <f>data!V76</f>
        <v>18089</v>
      </c>
      <c r="I92" s="14">
        <f>data!W76</f>
        <v>4164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4511.054340952358</v>
      </c>
      <c r="D94" s="14">
        <f>data!R78</f>
        <v>1658.9482647551142</v>
      </c>
      <c r="E94" s="14">
        <f>data!S78</f>
        <v>10166.571377537988</v>
      </c>
      <c r="F94" s="14">
        <f>data!T78</f>
        <v>0</v>
      </c>
      <c r="G94" s="14">
        <f>data!U78</f>
        <v>9247.7378834274259</v>
      </c>
      <c r="H94" s="14">
        <f>data!V78</f>
        <v>4611.7588998240763</v>
      </c>
      <c r="I94" s="14">
        <f>data!W78</f>
        <v>1061.6045142831254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198667.58000000002</v>
      </c>
      <c r="D95" s="14">
        <f>data!R79</f>
        <v>20524.18</v>
      </c>
      <c r="E95" s="14">
        <f>data!S79</f>
        <v>44140.530000000006</v>
      </c>
      <c r="F95" s="14">
        <f>data!T79</f>
        <v>0</v>
      </c>
      <c r="G95" s="14">
        <f>data!U79</f>
        <v>0</v>
      </c>
      <c r="H95" s="14">
        <f>data!V79</f>
        <v>70687.53</v>
      </c>
      <c r="I95" s="14">
        <f>data!W79</f>
        <v>144725.01999999999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55.56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1.72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Harborview Medical Center</v>
      </c>
      <c r="B100" s="77"/>
      <c r="C100" s="77"/>
      <c r="D100" s="77"/>
      <c r="E100" s="77"/>
      <c r="F100" s="77"/>
      <c r="G100" s="80"/>
      <c r="H100" s="79" t="str">
        <f>"FYE: "&amp;data!C82</f>
        <v>FYE: 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209636</v>
      </c>
      <c r="D105" s="14">
        <f>data!Y59</f>
        <v>133356</v>
      </c>
      <c r="E105" s="14">
        <f>data!Z59</f>
        <v>2151</v>
      </c>
      <c r="F105" s="14">
        <f>data!AA59</f>
        <v>7184</v>
      </c>
      <c r="G105" s="212"/>
      <c r="H105" s="14">
        <f>data!AC59</f>
        <v>50971</v>
      </c>
      <c r="I105" s="14">
        <f>data!AD59</f>
        <v>15645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28.95</v>
      </c>
      <c r="D106" s="26">
        <f>data!Y60</f>
        <v>182.72</v>
      </c>
      <c r="E106" s="26">
        <f>data!Z60</f>
        <v>7.22</v>
      </c>
      <c r="F106" s="26">
        <f>data!AA60</f>
        <v>4.37</v>
      </c>
      <c r="G106" s="26">
        <f>data!AB60</f>
        <v>233.23</v>
      </c>
      <c r="H106" s="26">
        <f>data!AC60</f>
        <v>72.87</v>
      </c>
      <c r="I106" s="26" t="str">
        <f>data!AD60</f>
        <v/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2747673.51</v>
      </c>
      <c r="D107" s="14">
        <f>data!Y61</f>
        <v>14682208.050000001</v>
      </c>
      <c r="E107" s="14">
        <f>data!Z61</f>
        <v>866527.22</v>
      </c>
      <c r="F107" s="14">
        <f>data!AA61</f>
        <v>517079.82</v>
      </c>
      <c r="G107" s="14">
        <f>data!AB61</f>
        <v>23115488.280000001</v>
      </c>
      <c r="H107" s="14">
        <f>data!AC61</f>
        <v>6025460.7300000004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1036052</v>
      </c>
      <c r="D108" s="14">
        <f>data!Y62</f>
        <v>5435454</v>
      </c>
      <c r="E108" s="14">
        <f>data!Z62</f>
        <v>286721</v>
      </c>
      <c r="F108" s="14">
        <f>data!AA62</f>
        <v>195700</v>
      </c>
      <c r="G108" s="14">
        <f>data!AB62</f>
        <v>8799868</v>
      </c>
      <c r="H108" s="14">
        <f>data!AC62</f>
        <v>2177825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498818.37</v>
      </c>
      <c r="D110" s="14">
        <f>data!Y64</f>
        <v>8635540.7799999993</v>
      </c>
      <c r="E110" s="14">
        <f>data!Z64</f>
        <v>221128.47</v>
      </c>
      <c r="F110" s="14">
        <f>data!AA64</f>
        <v>324823.36</v>
      </c>
      <c r="G110" s="14">
        <f>data!AB64</f>
        <v>75906525.799999997</v>
      </c>
      <c r="H110" s="14">
        <f>data!AC64</f>
        <v>676236.63</v>
      </c>
      <c r="I110" s="14">
        <f>data!AD64</f>
        <v>1910.72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702.94</v>
      </c>
      <c r="D111" s="14">
        <f>data!Y65</f>
        <v>23522.99</v>
      </c>
      <c r="E111" s="14">
        <f>data!Z65</f>
        <v>350.92</v>
      </c>
      <c r="F111" s="14">
        <f>data!AA65</f>
        <v>0</v>
      </c>
      <c r="G111" s="14">
        <f>data!AB65</f>
        <v>26170.78</v>
      </c>
      <c r="H111" s="14">
        <f>data!AC65</f>
        <v>7803.53</v>
      </c>
      <c r="I111" s="14">
        <f>data!AD65</f>
        <v>407.3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45701.49</v>
      </c>
      <c r="D112" s="14">
        <f>data!Y66</f>
        <v>84417.97</v>
      </c>
      <c r="E112" s="14">
        <f>data!Z66</f>
        <v>4408.71</v>
      </c>
      <c r="F112" s="14">
        <f>data!AA66</f>
        <v>1920.46</v>
      </c>
      <c r="G112" s="14">
        <f>data!AB66</f>
        <v>1580056.54</v>
      </c>
      <c r="H112" s="14">
        <f>data!AC66</f>
        <v>507.8</v>
      </c>
      <c r="I112" s="14">
        <f>data!AD66</f>
        <v>2053452.59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390162</v>
      </c>
      <c r="D113" s="14">
        <f>data!Y67</f>
        <v>2126586</v>
      </c>
      <c r="E113" s="14">
        <f>data!Z67</f>
        <v>188701</v>
      </c>
      <c r="F113" s="14">
        <f>data!AA67</f>
        <v>28926</v>
      </c>
      <c r="G113" s="14">
        <f>data!AB67</f>
        <v>29937</v>
      </c>
      <c r="H113" s="14">
        <f>data!AC67</f>
        <v>377137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42454.720000000001</v>
      </c>
      <c r="E114" s="14">
        <f>data!Z68</f>
        <v>66.22</v>
      </c>
      <c r="F114" s="14">
        <f>data!AA68</f>
        <v>-16448.78</v>
      </c>
      <c r="G114" s="14">
        <f>data!AB68</f>
        <v>1252852.73</v>
      </c>
      <c r="H114" s="14">
        <f>data!AC68</f>
        <v>12178.49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27428.799999999999</v>
      </c>
      <c r="E115" s="14">
        <f>data!Z69</f>
        <v>10556.93</v>
      </c>
      <c r="F115" s="14">
        <f>data!AA69</f>
        <v>258.35000000000002</v>
      </c>
      <c r="G115" s="14">
        <f>data!AB69</f>
        <v>108808.16</v>
      </c>
      <c r="H115" s="14">
        <f>data!AC69</f>
        <v>760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-30932.76</v>
      </c>
      <c r="E116" s="14">
        <f>-data!Z70</f>
        <v>-13500</v>
      </c>
      <c r="F116" s="14">
        <f>-data!AA70</f>
        <v>0</v>
      </c>
      <c r="G116" s="14">
        <f>-data!AB70</f>
        <v>-15748495.59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4719110.3100000005</v>
      </c>
      <c r="D117" s="14">
        <f>data!Y71</f>
        <v>31026680.549999993</v>
      </c>
      <c r="E117" s="14">
        <f>data!Z71</f>
        <v>1564960.4699999997</v>
      </c>
      <c r="F117" s="14">
        <f>data!AA71</f>
        <v>1052259.2100000002</v>
      </c>
      <c r="G117" s="14">
        <f>data!AB71</f>
        <v>95071211.700000003</v>
      </c>
      <c r="H117" s="14">
        <f>data!AC71</f>
        <v>9277909.1800000016</v>
      </c>
      <c r="I117" s="14">
        <f>data!AD71</f>
        <v>2055770.61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10694699</v>
      </c>
      <c r="D119" s="48">
        <f>+data!M690</f>
        <v>22274304</v>
      </c>
      <c r="E119" s="48">
        <f>+data!M691</f>
        <v>2780918</v>
      </c>
      <c r="F119" s="48">
        <f>+data!M692</f>
        <v>653672</v>
      </c>
      <c r="G119" s="48">
        <f>+data!M693</f>
        <v>42271729</v>
      </c>
      <c r="H119" s="48">
        <f>+data!M694</f>
        <v>4968612</v>
      </c>
      <c r="I119" s="48">
        <f>+data!M695</f>
        <v>1248666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54098125.25</v>
      </c>
      <c r="D120" s="14">
        <f>data!Y73</f>
        <v>105055850.01000001</v>
      </c>
      <c r="E120" s="14">
        <f>data!Z73</f>
        <v>247671</v>
      </c>
      <c r="F120" s="14">
        <f>data!AA73</f>
        <v>912830.03</v>
      </c>
      <c r="G120" s="14">
        <f>data!AB73</f>
        <v>157775584.06</v>
      </c>
      <c r="H120" s="14">
        <f>data!AC73</f>
        <v>35059381.560000002</v>
      </c>
      <c r="I120" s="14">
        <f>data!AD73</f>
        <v>9398221.1600000001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46410211.960000001</v>
      </c>
      <c r="D121" s="14">
        <f>data!Y74</f>
        <v>61720166.130000003</v>
      </c>
      <c r="E121" s="14">
        <f>data!Z74</f>
        <v>23604480</v>
      </c>
      <c r="F121" s="14">
        <f>data!AA74</f>
        <v>3579715.17</v>
      </c>
      <c r="G121" s="14">
        <f>data!AB74</f>
        <v>147630343.46000001</v>
      </c>
      <c r="H121" s="14">
        <f>data!AC74</f>
        <v>1991191.16</v>
      </c>
      <c r="I121" s="14">
        <f>data!AD74</f>
        <v>345594.84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100508337.21000001</v>
      </c>
      <c r="D122" s="14">
        <f>data!Y75</f>
        <v>166776016.14000002</v>
      </c>
      <c r="E122" s="14">
        <f>data!Z75</f>
        <v>23852151</v>
      </c>
      <c r="F122" s="14">
        <f>data!AA75</f>
        <v>4492545.2</v>
      </c>
      <c r="G122" s="14">
        <f>data!AB75</f>
        <v>305405927.51999998</v>
      </c>
      <c r="H122" s="14">
        <f>data!AC75</f>
        <v>37050572.719999999</v>
      </c>
      <c r="I122" s="14">
        <f>data!AD75</f>
        <v>9743816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4576</v>
      </c>
      <c r="D124" s="14">
        <f>data!Y76</f>
        <v>47092</v>
      </c>
      <c r="E124" s="14">
        <f>data!Z76</f>
        <v>4504</v>
      </c>
      <c r="F124" s="14">
        <f>data!AA76</f>
        <v>2340</v>
      </c>
      <c r="G124" s="14">
        <f>data!AB76</f>
        <v>24180</v>
      </c>
      <c r="H124" s="14">
        <f>data!AC76</f>
        <v>7412</v>
      </c>
      <c r="I124" s="14">
        <f>data!AD76</f>
        <v>2280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18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1166.6431934100819</v>
      </c>
      <c r="D126" s="14">
        <f>data!Y78</f>
        <v>12006.023003511271</v>
      </c>
      <c r="E126" s="14">
        <f>data!Z78</f>
        <v>1148.2869193878953</v>
      </c>
      <c r="F126" s="14">
        <f>data!AA78</f>
        <v>596.57890572106464</v>
      </c>
      <c r="G126" s="14">
        <f>data!AB78</f>
        <v>6164.6486924510018</v>
      </c>
      <c r="H126" s="14">
        <f>data!AC78</f>
        <v>1889.6764312839878</v>
      </c>
      <c r="I126" s="14">
        <f>data!AD78</f>
        <v>581.2820107025758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66952.41</v>
      </c>
      <c r="D127" s="14">
        <f>data!Y79</f>
        <v>55660.490000000005</v>
      </c>
      <c r="E127" s="14">
        <f>data!Z79</f>
        <v>1515.82</v>
      </c>
      <c r="F127" s="14">
        <f>data!AA79</f>
        <v>0</v>
      </c>
      <c r="G127" s="14">
        <f>data!AB79</f>
        <v>4260.1899999999996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21.2</v>
      </c>
      <c r="E128" s="26">
        <f>data!Z80</f>
        <v>3.42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Harborview Medical Center</v>
      </c>
      <c r="B132" s="77"/>
      <c r="C132" s="77"/>
      <c r="D132" s="77"/>
      <c r="E132" s="77"/>
      <c r="F132" s="77"/>
      <c r="G132" s="80"/>
      <c r="H132" s="79" t="str">
        <f>"FYE: "&amp;data!C82</f>
        <v>FYE: 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100635</v>
      </c>
      <c r="D137" s="14">
        <f>data!AF59</f>
        <v>57377</v>
      </c>
      <c r="E137" s="14">
        <f>data!AG59</f>
        <v>57516</v>
      </c>
      <c r="F137" s="14">
        <f>data!AH59</f>
        <v>0</v>
      </c>
      <c r="G137" s="14">
        <f>data!AI59</f>
        <v>0</v>
      </c>
      <c r="H137" s="14">
        <f>data!AJ59</f>
        <v>263464</v>
      </c>
      <c r="I137" s="14">
        <f>data!AK59</f>
        <v>62816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88.42</v>
      </c>
      <c r="D138" s="26">
        <f>data!AF60</f>
        <v>81.099999999999994</v>
      </c>
      <c r="E138" s="26">
        <f>data!AG60</f>
        <v>171.16</v>
      </c>
      <c r="F138" s="26" t="str">
        <f>data!AH60</f>
        <v/>
      </c>
      <c r="G138" s="26" t="str">
        <f>data!AI60</f>
        <v/>
      </c>
      <c r="H138" s="26">
        <f>data!AJ60</f>
        <v>656.37</v>
      </c>
      <c r="I138" s="26">
        <f>data!AK60</f>
        <v>29.35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7877561.75</v>
      </c>
      <c r="D139" s="14">
        <f>data!AF61</f>
        <v>6300996.5099999998</v>
      </c>
      <c r="E139" s="14">
        <f>data!AG61</f>
        <v>19671233.43</v>
      </c>
      <c r="F139" s="14">
        <f>data!AH61</f>
        <v>0</v>
      </c>
      <c r="G139" s="14">
        <f>data!AI61</f>
        <v>0</v>
      </c>
      <c r="H139" s="14">
        <f>data!AJ61</f>
        <v>54496699.009999998</v>
      </c>
      <c r="I139" s="14">
        <f>data!AK61</f>
        <v>2642964.9500000002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2945492</v>
      </c>
      <c r="D140" s="14">
        <f>data!AF62</f>
        <v>2275133</v>
      </c>
      <c r="E140" s="14">
        <f>data!AG62</f>
        <v>6272559</v>
      </c>
      <c r="F140" s="14">
        <f>data!AH62</f>
        <v>0</v>
      </c>
      <c r="G140" s="14">
        <f>data!AI62</f>
        <v>0</v>
      </c>
      <c r="H140" s="14">
        <f>data!AJ62</f>
        <v>19579750</v>
      </c>
      <c r="I140" s="14">
        <f>data!AK62</f>
        <v>1002088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10250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136986.5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130129.89</v>
      </c>
      <c r="D142" s="14">
        <f>data!AF64</f>
        <v>67996.039999999994</v>
      </c>
      <c r="E142" s="14">
        <f>data!AG64</f>
        <v>3324520.0500000003</v>
      </c>
      <c r="F142" s="14">
        <f>data!AH64</f>
        <v>0</v>
      </c>
      <c r="G142" s="14">
        <f>data!AI64</f>
        <v>0</v>
      </c>
      <c r="H142" s="14">
        <f>data!AJ64</f>
        <v>6699961.25</v>
      </c>
      <c r="I142" s="14">
        <f>data!AK64</f>
        <v>32813.85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3456.23</v>
      </c>
      <c r="D143" s="14">
        <f>data!AF65</f>
        <v>9473.7999999999993</v>
      </c>
      <c r="E143" s="14">
        <f>data!AG65</f>
        <v>14984.03</v>
      </c>
      <c r="F143" s="14">
        <f>data!AH65</f>
        <v>0</v>
      </c>
      <c r="G143" s="14">
        <f>data!AI65</f>
        <v>0</v>
      </c>
      <c r="H143" s="14">
        <f>data!AJ65</f>
        <v>77421</v>
      </c>
      <c r="I143" s="14">
        <f>data!AK65</f>
        <v>1751.22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40410.57</v>
      </c>
      <c r="D144" s="14">
        <f>data!AF66</f>
        <v>361934.15</v>
      </c>
      <c r="E144" s="14">
        <f>data!AG66</f>
        <v>400237.05</v>
      </c>
      <c r="F144" s="14">
        <f>data!AH66</f>
        <v>0</v>
      </c>
      <c r="G144" s="14">
        <f>data!AI66</f>
        <v>0</v>
      </c>
      <c r="H144" s="14">
        <f>data!AJ66</f>
        <v>1128646.05</v>
      </c>
      <c r="I144" s="14">
        <f>data!AK66</f>
        <v>609.95000000000005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12224</v>
      </c>
      <c r="D145" s="14">
        <f>data!AF67</f>
        <v>403</v>
      </c>
      <c r="E145" s="14">
        <f>data!AG67</f>
        <v>119246</v>
      </c>
      <c r="F145" s="14">
        <f>data!AH67</f>
        <v>0</v>
      </c>
      <c r="G145" s="14">
        <f>data!AI67</f>
        <v>0</v>
      </c>
      <c r="H145" s="14">
        <f>data!AJ67</f>
        <v>1097104</v>
      </c>
      <c r="I145" s="14">
        <f>data!AK67</f>
        <v>16474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66.22</v>
      </c>
      <c r="D146" s="14">
        <f>data!AF68</f>
        <v>318.3</v>
      </c>
      <c r="E146" s="14">
        <f>data!AG68</f>
        <v>200.22</v>
      </c>
      <c r="F146" s="14">
        <f>data!AH68</f>
        <v>0</v>
      </c>
      <c r="G146" s="14">
        <f>data!AI68</f>
        <v>0</v>
      </c>
      <c r="H146" s="14">
        <f>data!AJ68</f>
        <v>901866.44</v>
      </c>
      <c r="I146" s="14">
        <f>data!AK68</f>
        <v>66.22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31860.51</v>
      </c>
      <c r="D147" s="14">
        <f>data!AF69</f>
        <v>84445.43</v>
      </c>
      <c r="E147" s="14">
        <f>data!AG69</f>
        <v>100319.81</v>
      </c>
      <c r="F147" s="14">
        <f>data!AH69</f>
        <v>0</v>
      </c>
      <c r="G147" s="14">
        <f>data!AI69</f>
        <v>0</v>
      </c>
      <c r="H147" s="14">
        <f>data!AJ69</f>
        <v>252668.11</v>
      </c>
      <c r="I147" s="14">
        <f>data!AK69</f>
        <v>10849.72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-1387</v>
      </c>
      <c r="D148" s="14">
        <f>-data!AF70</f>
        <v>-6241479.1500000004</v>
      </c>
      <c r="E148" s="14">
        <f>-data!AG70</f>
        <v>-258568.06</v>
      </c>
      <c r="F148" s="14">
        <f>-data!AH70</f>
        <v>0</v>
      </c>
      <c r="G148" s="14">
        <f>-data!AI70</f>
        <v>0</v>
      </c>
      <c r="H148" s="14">
        <f>-data!AJ70</f>
        <v>-11176274.59</v>
      </c>
      <c r="I148" s="14">
        <f>-data!AK70</f>
        <v>-347194.7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11050064.170000002</v>
      </c>
      <c r="D149" s="14">
        <f>data!AF71</f>
        <v>2859221.08</v>
      </c>
      <c r="E149" s="14">
        <f>data!AG71</f>
        <v>29644731.530000001</v>
      </c>
      <c r="F149" s="14">
        <f>data!AH71</f>
        <v>0</v>
      </c>
      <c r="G149" s="14">
        <f>data!AI71</f>
        <v>0</v>
      </c>
      <c r="H149" s="14">
        <f>data!AJ71</f>
        <v>73194827.769999981</v>
      </c>
      <c r="I149" s="14">
        <f>data!AK71</f>
        <v>3360423.2100000009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3071894</v>
      </c>
      <c r="D151" s="48">
        <f>+data!M697</f>
        <v>1778875</v>
      </c>
      <c r="E151" s="48">
        <f>+data!M698</f>
        <v>31274258</v>
      </c>
      <c r="F151" s="48">
        <f>+data!M699</f>
        <v>0</v>
      </c>
      <c r="G151" s="48">
        <f>+data!M700</f>
        <v>0</v>
      </c>
      <c r="H151" s="48">
        <f>+data!M701</f>
        <v>33037322</v>
      </c>
      <c r="I151" s="48">
        <f>+data!M702</f>
        <v>1550959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10041123.18</v>
      </c>
      <c r="D152" s="14">
        <f>data!AF73</f>
        <v>6641</v>
      </c>
      <c r="E152" s="14">
        <f>data!AG73</f>
        <v>88373219.090000004</v>
      </c>
      <c r="F152" s="14">
        <f>data!AH73</f>
        <v>0</v>
      </c>
      <c r="G152" s="14">
        <f>data!AI73</f>
        <v>0</v>
      </c>
      <c r="H152" s="14">
        <f>data!AJ73</f>
        <v>7482640.0800000001</v>
      </c>
      <c r="I152" s="14">
        <f>data!AK73</f>
        <v>6674241.1699999999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5115067.58</v>
      </c>
      <c r="D153" s="14">
        <f>data!AF74</f>
        <v>7157884.9299999997</v>
      </c>
      <c r="E153" s="14">
        <f>data!AG74</f>
        <v>149254770.22999999</v>
      </c>
      <c r="F153" s="14">
        <f>data!AH74</f>
        <v>0</v>
      </c>
      <c r="G153" s="14">
        <f>data!AI74</f>
        <v>0</v>
      </c>
      <c r="H153" s="14">
        <f>data!AJ74</f>
        <v>157738043.28999999</v>
      </c>
      <c r="I153" s="14">
        <f>data!AK74</f>
        <v>13271.8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15156190.76</v>
      </c>
      <c r="D154" s="14">
        <f>data!AF75</f>
        <v>7164525.9299999997</v>
      </c>
      <c r="E154" s="14">
        <f>data!AG75</f>
        <v>237627989.31999999</v>
      </c>
      <c r="F154" s="14">
        <f>data!AH75</f>
        <v>0</v>
      </c>
      <c r="G154" s="14">
        <f>data!AI75</f>
        <v>0</v>
      </c>
      <c r="H154" s="14">
        <f>data!AJ75</f>
        <v>165220683.37</v>
      </c>
      <c r="I154" s="14">
        <f>data!AK75</f>
        <v>6687512.9699999997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9660</v>
      </c>
      <c r="D156" s="14">
        <f>data!AF76</f>
        <v>14485</v>
      </c>
      <c r="E156" s="14">
        <f>data!AG76</f>
        <v>66641</v>
      </c>
      <c r="F156" s="14">
        <f>data!AH76</f>
        <v>0</v>
      </c>
      <c r="G156" s="14">
        <f>data!AI76</f>
        <v>0</v>
      </c>
      <c r="H156" s="14">
        <f>data!AJ76</f>
        <v>143597</v>
      </c>
      <c r="I156" s="14">
        <f>data!AK76</f>
        <v>12924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6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2462.8000979767025</v>
      </c>
      <c r="D158" s="14">
        <f>data!AF78</f>
        <v>3692.9254057135136</v>
      </c>
      <c r="E158" s="14">
        <f>data!AG78</f>
        <v>16990.006348785242</v>
      </c>
      <c r="F158" s="14">
        <f>data!AH78</f>
        <v>0</v>
      </c>
      <c r="G158" s="14">
        <f>data!AI78</f>
        <v>0</v>
      </c>
      <c r="H158" s="14">
        <f>data!AJ78</f>
        <v>36609.80389949902</v>
      </c>
      <c r="I158" s="14">
        <f>data!AK78</f>
        <v>3294.9511869824955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15071.44</v>
      </c>
      <c r="D159" s="14">
        <f>data!AF79</f>
        <v>0</v>
      </c>
      <c r="E159" s="14">
        <f>data!AG79</f>
        <v>568734.26</v>
      </c>
      <c r="F159" s="14">
        <f>data!AH79</f>
        <v>0</v>
      </c>
      <c r="G159" s="14">
        <f>data!AI79</f>
        <v>0</v>
      </c>
      <c r="H159" s="14">
        <f>data!AJ79</f>
        <v>141565.81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0.43</v>
      </c>
      <c r="D160" s="26">
        <f>data!AF80</f>
        <v>3.89</v>
      </c>
      <c r="E160" s="26">
        <f>data!AG80</f>
        <v>86.24</v>
      </c>
      <c r="F160" s="26">
        <f>data!AH80</f>
        <v>0</v>
      </c>
      <c r="G160" s="26">
        <f>data!AI80</f>
        <v>0</v>
      </c>
      <c r="H160" s="26">
        <f>data!AJ80</f>
        <v>145.28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Harborview Medical Center</v>
      </c>
      <c r="B164" s="77"/>
      <c r="C164" s="77"/>
      <c r="D164" s="77"/>
      <c r="E164" s="77"/>
      <c r="F164" s="77"/>
      <c r="G164" s="80"/>
      <c r="H164" s="79" t="str">
        <f>"FYE: "&amp;data!C82</f>
        <v>FYE: 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 t="str">
        <f>data!AL60</f>
        <v/>
      </c>
      <c r="D170" s="26" t="str">
        <f>data!AM60</f>
        <v/>
      </c>
      <c r="E170" s="26" t="str">
        <f>data!AN60</f>
        <v/>
      </c>
      <c r="F170" s="26" t="str">
        <f>data!AO60</f>
        <v/>
      </c>
      <c r="G170" s="26" t="str">
        <f>data!AP60</f>
        <v/>
      </c>
      <c r="H170" s="26" t="str">
        <f>data!AQ60</f>
        <v/>
      </c>
      <c r="I170" s="26" t="str">
        <f>data!AR60</f>
        <v/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Harborview Medical Center</v>
      </c>
      <c r="B196" s="77"/>
      <c r="C196" s="77"/>
      <c r="D196" s="77"/>
      <c r="E196" s="77"/>
      <c r="F196" s="77"/>
      <c r="G196" s="80"/>
      <c r="H196" s="79" t="str">
        <f>"FYE: "&amp;data!C82</f>
        <v>FYE: 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2700</v>
      </c>
      <c r="F201" s="212"/>
      <c r="G201" s="212"/>
      <c r="H201" s="212"/>
      <c r="I201" s="14">
        <f>data!AY59</f>
        <v>812834</v>
      </c>
    </row>
    <row r="202" spans="1:9" ht="20.100000000000001" customHeight="1" x14ac:dyDescent="0.25">
      <c r="A202" s="23">
        <v>5</v>
      </c>
      <c r="B202" s="14" t="s">
        <v>234</v>
      </c>
      <c r="C202" s="26" t="str">
        <f>data!AS60</f>
        <v/>
      </c>
      <c r="D202" s="26" t="str">
        <f>data!AT60</f>
        <v/>
      </c>
      <c r="E202" s="26">
        <f>data!AU60</f>
        <v>6.95</v>
      </c>
      <c r="F202" s="26">
        <f>data!AV60</f>
        <v>38.28</v>
      </c>
      <c r="G202" s="26">
        <f>data!AW60</f>
        <v>3.04</v>
      </c>
      <c r="H202" s="26" t="str">
        <f>data!AX60</f>
        <v/>
      </c>
      <c r="I202" s="26">
        <f>data!AY60</f>
        <v>148.86000000000001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561442.02</v>
      </c>
      <c r="F203" s="14">
        <f>data!AV61</f>
        <v>3224058.23</v>
      </c>
      <c r="G203" s="14">
        <f>data!AW61</f>
        <v>199946.17</v>
      </c>
      <c r="H203" s="14">
        <f>data!AX61</f>
        <v>0</v>
      </c>
      <c r="I203" s="14">
        <f>data!AY61</f>
        <v>7007264.8300000001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202166</v>
      </c>
      <c r="F204" s="14">
        <f>data!AV62</f>
        <v>1175877</v>
      </c>
      <c r="G204" s="14">
        <f>data!AW62</f>
        <v>60857</v>
      </c>
      <c r="H204" s="14">
        <f>data!AX62</f>
        <v>0</v>
      </c>
      <c r="I204" s="14">
        <f>data!AY62</f>
        <v>2587936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42319.5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2286.3000000000002</v>
      </c>
      <c r="F206" s="14">
        <f>data!AV64</f>
        <v>230016.1</v>
      </c>
      <c r="G206" s="14">
        <f>data!AW64</f>
        <v>390185</v>
      </c>
      <c r="H206" s="14">
        <f>data!AX64</f>
        <v>0</v>
      </c>
      <c r="I206" s="14">
        <f>data!AY64</f>
        <v>5573985.25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484.67</v>
      </c>
      <c r="F207" s="14">
        <f>data!AV65</f>
        <v>10383.549999999999</v>
      </c>
      <c r="G207" s="14">
        <f>data!AW65</f>
        <v>0</v>
      </c>
      <c r="H207" s="14">
        <f>data!AX65</f>
        <v>0</v>
      </c>
      <c r="I207" s="14">
        <f>data!AY65</f>
        <v>4939.9399999999996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165145.35</v>
      </c>
      <c r="F208" s="14">
        <f>data!AV66</f>
        <v>3216584.5</v>
      </c>
      <c r="G208" s="14">
        <f>data!AW66</f>
        <v>27946531.699999999</v>
      </c>
      <c r="H208" s="14">
        <f>data!AX66</f>
        <v>0</v>
      </c>
      <c r="I208" s="14">
        <f>data!AY66</f>
        <v>394612.53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339</v>
      </c>
      <c r="G209" s="14">
        <f>data!AW67</f>
        <v>0</v>
      </c>
      <c r="H209" s="14">
        <f>data!AX67</f>
        <v>0</v>
      </c>
      <c r="I209" s="14">
        <f>data!AY67</f>
        <v>135325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30108.48</v>
      </c>
      <c r="G210" s="14">
        <f>data!AW68</f>
        <v>0</v>
      </c>
      <c r="H210" s="14">
        <f>data!AX68</f>
        <v>0</v>
      </c>
      <c r="I210" s="14">
        <f>data!AY68</f>
        <v>5020.8100000000004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21.83</v>
      </c>
      <c r="F211" s="14">
        <f>data!AV69</f>
        <v>35834.47</v>
      </c>
      <c r="G211" s="14">
        <f>data!AW69</f>
        <v>19296</v>
      </c>
      <c r="H211" s="14">
        <f>data!AX69</f>
        <v>0</v>
      </c>
      <c r="I211" s="14">
        <f>data!AY69</f>
        <v>-447140.77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-1173162.21</v>
      </c>
      <c r="F212" s="14">
        <f>-data!AV70</f>
        <v>-2597841.0699999998</v>
      </c>
      <c r="G212" s="14">
        <f>-data!AW70</f>
        <v>0</v>
      </c>
      <c r="H212" s="14">
        <f>-data!AX70</f>
        <v>0</v>
      </c>
      <c r="I212" s="14">
        <f>-data!AY70</f>
        <v>-4928004.68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-241616.03999999992</v>
      </c>
      <c r="F213" s="14">
        <f>data!AV71</f>
        <v>5367679.76</v>
      </c>
      <c r="G213" s="14">
        <f>data!AW71</f>
        <v>28616815.870000001</v>
      </c>
      <c r="H213" s="14">
        <f>data!AX71</f>
        <v>0</v>
      </c>
      <c r="I213" s="14">
        <f>data!AY71</f>
        <v>10333938.91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114236</v>
      </c>
      <c r="F215" s="48">
        <f>+data!M713</f>
        <v>1135499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2232</v>
      </c>
      <c r="F216" s="14">
        <f>data!AV73</f>
        <v>3890965.14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670960</v>
      </c>
      <c r="F217" s="14">
        <f>data!AV74</f>
        <v>768274.65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673192</v>
      </c>
      <c r="F218" s="14">
        <f>data!AV75</f>
        <v>4659239.79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159686</v>
      </c>
      <c r="H220" s="14">
        <f>data!AX76</f>
        <v>0</v>
      </c>
      <c r="I220" s="85">
        <f>data!AY76</f>
        <v>51784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40711.666298706798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88788.04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3.04</v>
      </c>
      <c r="F224" s="26">
        <f>data!AV80</f>
        <v>6.11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Harborview Medical Center</v>
      </c>
      <c r="B228" s="77"/>
      <c r="C228" s="77"/>
      <c r="D228" s="77"/>
      <c r="E228" s="77"/>
      <c r="F228" s="77"/>
      <c r="G228" s="80"/>
      <c r="H228" s="79" t="str">
        <f>"FYE: "&amp;data!C82</f>
        <v>FYE: 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1522811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 t="str">
        <f>data!AZ60</f>
        <v/>
      </c>
      <c r="D234" s="26">
        <f>data!BA60</f>
        <v>12</v>
      </c>
      <c r="E234" s="26">
        <f>data!BB60</f>
        <v>135.94999999999999</v>
      </c>
      <c r="F234" s="26" t="str">
        <f>data!BC60</f>
        <v/>
      </c>
      <c r="G234" s="26">
        <f>data!BD60</f>
        <v>0</v>
      </c>
      <c r="H234" s="26">
        <f>data!BE60</f>
        <v>93.73</v>
      </c>
      <c r="I234" s="26">
        <f>data!BF60</f>
        <v>211.38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514397.71</v>
      </c>
      <c r="E235" s="14">
        <f>data!BB61</f>
        <v>9997210.9199999999</v>
      </c>
      <c r="F235" s="14">
        <f>data!BC61</f>
        <v>0</v>
      </c>
      <c r="G235" s="14">
        <f>data!BD61</f>
        <v>0</v>
      </c>
      <c r="H235" s="14">
        <f>data!BE61</f>
        <v>6773745.5199999996</v>
      </c>
      <c r="I235" s="14">
        <f>data!BF61</f>
        <v>8702719.6600000001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185158</v>
      </c>
      <c r="E236" s="14">
        <f>data!BB62</f>
        <v>3759492</v>
      </c>
      <c r="F236" s="14">
        <f>data!BC62</f>
        <v>0</v>
      </c>
      <c r="G236" s="14">
        <f>data!BD62</f>
        <v>0</v>
      </c>
      <c r="H236" s="14">
        <f>data!BE62</f>
        <v>2617283</v>
      </c>
      <c r="I236" s="14">
        <f>data!BF62</f>
        <v>3210523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74954.460000000006</v>
      </c>
      <c r="F237" s="14">
        <f>data!BC63</f>
        <v>0</v>
      </c>
      <c r="G237" s="14">
        <f>data!BD63</f>
        <v>0</v>
      </c>
      <c r="H237" s="14">
        <f>data!BE63</f>
        <v>19521.34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162202.68</v>
      </c>
      <c r="E238" s="14">
        <f>data!BB64</f>
        <v>169908.37</v>
      </c>
      <c r="F238" s="14">
        <f>data!BC64</f>
        <v>0</v>
      </c>
      <c r="G238" s="14">
        <f>data!BD64</f>
        <v>3.09</v>
      </c>
      <c r="H238" s="14">
        <f>data!BE64</f>
        <v>914938.16</v>
      </c>
      <c r="I238" s="14">
        <f>data!BF64</f>
        <v>1782556.9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438.25</v>
      </c>
      <c r="E239" s="14">
        <f>data!BB65</f>
        <v>17278.14</v>
      </c>
      <c r="F239" s="14">
        <f>data!BC65</f>
        <v>0</v>
      </c>
      <c r="G239" s="14">
        <f>data!BD65</f>
        <v>0</v>
      </c>
      <c r="H239" s="14">
        <f>data!BE65</f>
        <v>5155454.67</v>
      </c>
      <c r="I239" s="14">
        <f>data!BF65</f>
        <v>572624.96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305235.8</v>
      </c>
      <c r="E240" s="14">
        <f>data!BB66</f>
        <v>4488000.58</v>
      </c>
      <c r="F240" s="14">
        <f>data!BC66</f>
        <v>0</v>
      </c>
      <c r="G240" s="14">
        <f>data!BD66</f>
        <v>4016529.4</v>
      </c>
      <c r="H240" s="14">
        <f>data!BE66</f>
        <v>7791384.3899999997</v>
      </c>
      <c r="I240" s="14">
        <f>data!BF66</f>
        <v>373044.39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4741</v>
      </c>
      <c r="E241" s="14">
        <f>data!BB67</f>
        <v>565</v>
      </c>
      <c r="F241" s="14">
        <f>data!BC67</f>
        <v>0</v>
      </c>
      <c r="G241" s="14">
        <f>data!BD67</f>
        <v>2364</v>
      </c>
      <c r="H241" s="14">
        <f>data!BE67</f>
        <v>1206990</v>
      </c>
      <c r="I241" s="14">
        <f>data!BF67</f>
        <v>115466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66.22</v>
      </c>
      <c r="E242" s="14">
        <f>data!BB68</f>
        <v>30316.22</v>
      </c>
      <c r="F242" s="14">
        <f>data!BC68</f>
        <v>0</v>
      </c>
      <c r="G242" s="14">
        <f>data!BD68</f>
        <v>0</v>
      </c>
      <c r="H242" s="14">
        <f>data!BE68</f>
        <v>117735.78</v>
      </c>
      <c r="I242" s="14">
        <f>data!BF68</f>
        <v>66.22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215925.54</v>
      </c>
      <c r="F243" s="14">
        <f>data!BC69</f>
        <v>0</v>
      </c>
      <c r="G243" s="14">
        <f>data!BD69</f>
        <v>0</v>
      </c>
      <c r="H243" s="14">
        <f>data!BE69</f>
        <v>36968.35</v>
      </c>
      <c r="I243" s="14">
        <f>data!BF69</f>
        <v>7171.57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-2231975.9</v>
      </c>
      <c r="F244" s="14">
        <f>-data!BC70</f>
        <v>0</v>
      </c>
      <c r="G244" s="14">
        <f>-data!BD70</f>
        <v>0</v>
      </c>
      <c r="H244" s="14">
        <f>-data!BE70</f>
        <v>-197364.31</v>
      </c>
      <c r="I244" s="14">
        <f>-data!BF70</f>
        <v>-3658.41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1172239.6599999999</v>
      </c>
      <c r="E245" s="14">
        <f>data!BB71</f>
        <v>16521675.329999996</v>
      </c>
      <c r="F245" s="14">
        <f>data!BC71</f>
        <v>0</v>
      </c>
      <c r="G245" s="14">
        <f>data!BD71</f>
        <v>4018896.4899999998</v>
      </c>
      <c r="H245" s="14">
        <f>data!BE71</f>
        <v>24436656.900000002</v>
      </c>
      <c r="I245" s="14">
        <f>data!BF71</f>
        <v>14760514.290000001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9744</v>
      </c>
      <c r="E252" s="85">
        <f>data!BB76</f>
        <v>8699</v>
      </c>
      <c r="F252" s="85">
        <f>data!BC76</f>
        <v>0</v>
      </c>
      <c r="G252" s="85">
        <f>data!BD76</f>
        <v>0</v>
      </c>
      <c r="H252" s="85">
        <f>data!BE76</f>
        <v>291724</v>
      </c>
      <c r="I252" s="85">
        <f>data!BF76</f>
        <v>20004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2484.2157510025872</v>
      </c>
      <c r="E254" s="85">
        <f>data!BB78</f>
        <v>2217.7948294305729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Harborview Medical Center</v>
      </c>
      <c r="B260" s="77"/>
      <c r="C260" s="77"/>
      <c r="D260" s="77"/>
      <c r="E260" s="77"/>
      <c r="F260" s="77"/>
      <c r="G260" s="80"/>
      <c r="H260" s="79" t="str">
        <f>"FYE: "&amp;data!C82</f>
        <v>FYE: 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21.43</v>
      </c>
      <c r="D266" s="26">
        <f>data!BH60</f>
        <v>30.31</v>
      </c>
      <c r="E266" s="26">
        <f>data!BI60</f>
        <v>6.16</v>
      </c>
      <c r="F266" s="26">
        <f>data!BJ60</f>
        <v>0</v>
      </c>
      <c r="G266" s="26">
        <f>data!BK60</f>
        <v>0</v>
      </c>
      <c r="H266" s="26">
        <f>data!BL60</f>
        <v>0</v>
      </c>
      <c r="I266" s="26" t="str">
        <f>data!BM60</f>
        <v/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1263213.74</v>
      </c>
      <c r="D267" s="14">
        <f>data!BH61</f>
        <v>2008747.02</v>
      </c>
      <c r="E267" s="14">
        <f>data!BI61</f>
        <v>356808.02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473289</v>
      </c>
      <c r="D268" s="14">
        <f>data!BH62</f>
        <v>689970</v>
      </c>
      <c r="E268" s="14">
        <f>data!BI62</f>
        <v>122544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10111.5</v>
      </c>
      <c r="E269" s="14">
        <f>data!BI63</f>
        <v>0</v>
      </c>
      <c r="F269" s="14">
        <f>data!BJ63</f>
        <v>578403.41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29133.96</v>
      </c>
      <c r="D270" s="14">
        <f>data!BH64</f>
        <v>213173.08</v>
      </c>
      <c r="E270" s="14">
        <f>data!BI64</f>
        <v>308294.25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466306.6</v>
      </c>
      <c r="D271" s="14">
        <f>data!BH65</f>
        <v>194365.83</v>
      </c>
      <c r="E271" s="14">
        <f>data!BI65</f>
        <v>86.65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159949.57999999999</v>
      </c>
      <c r="D272" s="14">
        <f>data!BH66</f>
        <v>67961523.609999999</v>
      </c>
      <c r="E272" s="14">
        <f>data!BI66</f>
        <v>24729</v>
      </c>
      <c r="F272" s="14">
        <f>data!BJ66</f>
        <v>8030012.7199999997</v>
      </c>
      <c r="G272" s="14">
        <f>data!BK66</f>
        <v>25486352.399999999</v>
      </c>
      <c r="H272" s="14">
        <f>data!BL66</f>
        <v>5846799.4400000004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283863</v>
      </c>
      <c r="D273" s="14">
        <f>data!BH67</f>
        <v>1555080</v>
      </c>
      <c r="E273" s="14">
        <f>data!BI67</f>
        <v>0</v>
      </c>
      <c r="F273" s="14">
        <f>data!BJ67</f>
        <v>328</v>
      </c>
      <c r="G273" s="14">
        <f>data!BK67</f>
        <v>320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66.22</v>
      </c>
      <c r="D274" s="14">
        <f>data!BH68</f>
        <v>1893442.54</v>
      </c>
      <c r="E274" s="14">
        <f>data!BI68</f>
        <v>66.22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47939.17</v>
      </c>
      <c r="D275" s="14">
        <f>data!BH69</f>
        <v>40900.620000000003</v>
      </c>
      <c r="E275" s="14">
        <f>data!BI69</f>
        <v>27745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-31024.79</v>
      </c>
      <c r="D276" s="14">
        <f>-data!BH70</f>
        <v>-7813830.8700000001</v>
      </c>
      <c r="E276" s="14">
        <f>-data!BI70</f>
        <v>-538069.14</v>
      </c>
      <c r="F276" s="14">
        <f>-data!BJ70</f>
        <v>0</v>
      </c>
      <c r="G276" s="14">
        <f>-data!BK70</f>
        <v>-138179.44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2692736.48</v>
      </c>
      <c r="D277" s="14">
        <f>data!BH71</f>
        <v>66753483.330000021</v>
      </c>
      <c r="E277" s="14">
        <f>data!BI71</f>
        <v>302204</v>
      </c>
      <c r="F277" s="14">
        <f>data!BJ71</f>
        <v>8608744.129999999</v>
      </c>
      <c r="G277" s="14">
        <f>data!BK71</f>
        <v>25348492.959999997</v>
      </c>
      <c r="H277" s="14">
        <f>data!BL71</f>
        <v>5846799.4400000004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Harborview Medical Center</v>
      </c>
      <c r="B292" s="77"/>
      <c r="C292" s="77"/>
      <c r="D292" s="77"/>
      <c r="E292" s="77"/>
      <c r="F292" s="77"/>
      <c r="G292" s="80"/>
      <c r="H292" s="79" t="str">
        <f>"FYE: "&amp;data!C82</f>
        <v>FYE: 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38.17</v>
      </c>
      <c r="D298" s="26">
        <f>data!BO60</f>
        <v>4.12</v>
      </c>
      <c r="E298" s="26">
        <f>data!BP60</f>
        <v>11.56</v>
      </c>
      <c r="F298" s="26" t="str">
        <f>data!BQ60</f>
        <v/>
      </c>
      <c r="G298" s="26" t="str">
        <f>data!BR60</f>
        <v/>
      </c>
      <c r="H298" s="26">
        <f>data!BS60</f>
        <v>6.55</v>
      </c>
      <c r="I298" s="26">
        <f>data!BT60</f>
        <v>6.95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4617889.1399999997</v>
      </c>
      <c r="D299" s="14">
        <f>data!BO61</f>
        <v>380649.31</v>
      </c>
      <c r="E299" s="14">
        <f>data!BP61</f>
        <v>784109.52</v>
      </c>
      <c r="F299" s="14">
        <f>data!BQ61</f>
        <v>0</v>
      </c>
      <c r="G299" s="14">
        <f>data!BR61</f>
        <v>0</v>
      </c>
      <c r="H299" s="14">
        <f>data!BS61</f>
        <v>327350.8</v>
      </c>
      <c r="I299" s="14">
        <f>data!BT61</f>
        <v>479811.1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1578987</v>
      </c>
      <c r="D300" s="14">
        <f>data!BO62</f>
        <v>125982</v>
      </c>
      <c r="E300" s="14">
        <f>data!BP62</f>
        <v>233483</v>
      </c>
      <c r="F300" s="14">
        <f>data!BQ62</f>
        <v>0</v>
      </c>
      <c r="G300" s="14">
        <f>data!BR62</f>
        <v>0</v>
      </c>
      <c r="H300" s="14">
        <f>data!BS62</f>
        <v>120268</v>
      </c>
      <c r="I300" s="14">
        <f>data!BT62</f>
        <v>143099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711414.7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2263.63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3016570.03</v>
      </c>
      <c r="D302" s="14">
        <f>data!BO64</f>
        <v>187186.18</v>
      </c>
      <c r="E302" s="14">
        <f>data!BP64</f>
        <v>3761.01</v>
      </c>
      <c r="F302" s="14">
        <f>data!BQ64</f>
        <v>0</v>
      </c>
      <c r="G302" s="14">
        <f>data!BR64</f>
        <v>0</v>
      </c>
      <c r="H302" s="14">
        <f>data!BS64</f>
        <v>169052.6</v>
      </c>
      <c r="I302" s="14">
        <f>data!BT64</f>
        <v>2940.06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8666.9</v>
      </c>
      <c r="D303" s="14">
        <f>data!BO65</f>
        <v>664.7</v>
      </c>
      <c r="E303" s="14">
        <f>data!BP65</f>
        <v>970.97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14.94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1714549.27</v>
      </c>
      <c r="D304" s="14">
        <f>data!BO66</f>
        <v>-2177.14</v>
      </c>
      <c r="E304" s="14">
        <f>data!BP66</f>
        <v>206457.25</v>
      </c>
      <c r="F304" s="14">
        <f>data!BQ66</f>
        <v>0</v>
      </c>
      <c r="G304" s="14">
        <f>data!BR66</f>
        <v>5629684.6200000001</v>
      </c>
      <c r="H304" s="14">
        <f>data!BS66</f>
        <v>17988.41</v>
      </c>
      <c r="I304" s="14">
        <f>data!BT66</f>
        <v>2033.12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40578</v>
      </c>
      <c r="D305" s="14">
        <f>data!BO67</f>
        <v>1624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1277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9959.94</v>
      </c>
      <c r="D306" s="14">
        <f>data!BO68</f>
        <v>238.02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2589.58</v>
      </c>
      <c r="I306" s="14">
        <f>data!BT68</f>
        <v>66.22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945622.37</v>
      </c>
      <c r="D307" s="14">
        <f>data!BO69</f>
        <v>5099.3599999999997</v>
      </c>
      <c r="E307" s="14">
        <f>data!BP69</f>
        <v>3000</v>
      </c>
      <c r="F307" s="14">
        <f>data!BQ69</f>
        <v>0</v>
      </c>
      <c r="G307" s="14">
        <f>data!BR69</f>
        <v>0</v>
      </c>
      <c r="H307" s="14">
        <f>data!BS69</f>
        <v>31824.6</v>
      </c>
      <c r="I307" s="14">
        <f>data!BT69</f>
        <v>9303.48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-222403.76</v>
      </c>
      <c r="D308" s="14">
        <f>-data!BO70</f>
        <v>-5470.04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-8079.21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12421833.589999998</v>
      </c>
      <c r="D309" s="14">
        <f>data!BO71</f>
        <v>693796.3899999999</v>
      </c>
      <c r="E309" s="14">
        <f>data!BP71</f>
        <v>1231781.75</v>
      </c>
      <c r="F309" s="14">
        <f>data!BQ71</f>
        <v>0</v>
      </c>
      <c r="G309" s="14">
        <f>data!BR71</f>
        <v>5629684.6200000001</v>
      </c>
      <c r="H309" s="14">
        <f>data!BS71</f>
        <v>664535.41</v>
      </c>
      <c r="I309" s="14">
        <f>data!BT71</f>
        <v>637267.91999999993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104112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2775</v>
      </c>
      <c r="H316" s="85">
        <f>data!BS76</f>
        <v>23167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5906.3861148888482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Harborview Medical Center</v>
      </c>
      <c r="B324" s="77"/>
      <c r="C324" s="77"/>
      <c r="D324" s="77"/>
      <c r="E324" s="77"/>
      <c r="F324" s="77"/>
      <c r="G324" s="80"/>
      <c r="H324" s="79" t="str">
        <f>"FYE: "&amp;data!C82</f>
        <v>FYE: 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 t="str">
        <f>data!BU60</f>
        <v/>
      </c>
      <c r="D330" s="26">
        <f>data!BV60</f>
        <v>0</v>
      </c>
      <c r="E330" s="26">
        <f>data!BW60</f>
        <v>95.61</v>
      </c>
      <c r="F330" s="26">
        <f>data!BX60</f>
        <v>51.42</v>
      </c>
      <c r="G330" s="26">
        <f>data!BY60</f>
        <v>64</v>
      </c>
      <c r="H330" s="26">
        <f>data!BZ60</f>
        <v>48.66</v>
      </c>
      <c r="I330" s="26">
        <f>data!CA60</f>
        <v>27.93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15898039.66</v>
      </c>
      <c r="F331" s="86">
        <f>data!BX61</f>
        <v>5394579.8200000003</v>
      </c>
      <c r="G331" s="86">
        <f>data!BY61</f>
        <v>6603178.6799999997</v>
      </c>
      <c r="H331" s="86">
        <f>data!BZ61</f>
        <v>4330624.99</v>
      </c>
      <c r="I331" s="86">
        <f>data!CA61</f>
        <v>2974291.97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4631947</v>
      </c>
      <c r="F332" s="86">
        <f>data!BX62</f>
        <v>1888391</v>
      </c>
      <c r="G332" s="86">
        <f>data!BY62</f>
        <v>2309321</v>
      </c>
      <c r="H332" s="86">
        <f>data!BZ62</f>
        <v>1511829</v>
      </c>
      <c r="I332" s="86">
        <f>data!CA62</f>
        <v>971511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30929873.870000001</v>
      </c>
      <c r="F333" s="86">
        <f>data!BX63</f>
        <v>20868.04</v>
      </c>
      <c r="G333" s="86">
        <f>data!BY63</f>
        <v>355047.32</v>
      </c>
      <c r="H333" s="86">
        <f>data!BZ63</f>
        <v>0</v>
      </c>
      <c r="I333" s="86">
        <f>data!CA63</f>
        <v>495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15955.81</v>
      </c>
      <c r="F334" s="86">
        <f>data!BX64</f>
        <v>83321.69</v>
      </c>
      <c r="G334" s="86">
        <f>data!BY64</f>
        <v>23691.22</v>
      </c>
      <c r="H334" s="86">
        <f>data!BZ64</f>
        <v>27927.279999999999</v>
      </c>
      <c r="I334" s="86">
        <f>data!CA64</f>
        <v>135112.23000000001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9686.48</v>
      </c>
      <c r="F335" s="86">
        <f>data!BX65</f>
        <v>736.86</v>
      </c>
      <c r="G335" s="86">
        <f>data!BY65</f>
        <v>14141.8</v>
      </c>
      <c r="H335" s="86">
        <f>data!BZ65</f>
        <v>8970.14</v>
      </c>
      <c r="I335" s="86">
        <f>data!CA65</f>
        <v>5912.94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8401310.8200000003</v>
      </c>
      <c r="E336" s="86">
        <f>data!BW66</f>
        <v>1331499.1499999999</v>
      </c>
      <c r="F336" s="86">
        <f>data!BX66</f>
        <v>727889.55</v>
      </c>
      <c r="G336" s="86">
        <f>data!BY66</f>
        <v>5342.79</v>
      </c>
      <c r="H336" s="86">
        <f>data!BZ66</f>
        <v>103.85</v>
      </c>
      <c r="I336" s="86">
        <f>data!CA66</f>
        <v>239177.87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23849</v>
      </c>
      <c r="E337" s="86">
        <f>data!BW67</f>
        <v>991</v>
      </c>
      <c r="F337" s="86">
        <f>data!BX67</f>
        <v>365</v>
      </c>
      <c r="G337" s="86">
        <f>data!BY67</f>
        <v>9203</v>
      </c>
      <c r="H337" s="86">
        <f>data!BZ67</f>
        <v>827</v>
      </c>
      <c r="I337" s="86">
        <f>data!CA67</f>
        <v>4607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463.59</v>
      </c>
      <c r="F338" s="86">
        <f>data!BX68</f>
        <v>11.04</v>
      </c>
      <c r="G338" s="86">
        <f>data!BY68</f>
        <v>132.44</v>
      </c>
      <c r="H338" s="86">
        <f>data!BZ68</f>
        <v>0</v>
      </c>
      <c r="I338" s="86">
        <f>data!CA68</f>
        <v>2067.71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309656.13</v>
      </c>
      <c r="F339" s="86">
        <f>data!BX69</f>
        <v>449623.21</v>
      </c>
      <c r="G339" s="86">
        <f>data!BY69</f>
        <v>61507.35</v>
      </c>
      <c r="H339" s="86">
        <f>data!BZ69</f>
        <v>95</v>
      </c>
      <c r="I339" s="86">
        <f>data!CA69</f>
        <v>982007.41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-183383.27</v>
      </c>
      <c r="G340" s="14">
        <f>-data!BY70</f>
        <v>-9039.25</v>
      </c>
      <c r="H340" s="14">
        <f>-data!BZ70</f>
        <v>0</v>
      </c>
      <c r="I340" s="14">
        <f>-data!CA70</f>
        <v>-117658.91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8425159.8200000003</v>
      </c>
      <c r="E341" s="14">
        <f>data!BW71</f>
        <v>53128112.690000005</v>
      </c>
      <c r="F341" s="14">
        <f>data!BX71</f>
        <v>8382402.9400000013</v>
      </c>
      <c r="G341" s="14">
        <f>data!BY71</f>
        <v>9372526.3499999996</v>
      </c>
      <c r="H341" s="14">
        <f>data!BZ71</f>
        <v>5880377.2599999998</v>
      </c>
      <c r="I341" s="14">
        <f>data!CA71</f>
        <v>5197524.22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15572</v>
      </c>
      <c r="E348" s="85">
        <f>data!BW76</f>
        <v>0</v>
      </c>
      <c r="F348" s="85">
        <f>data!BX76</f>
        <v>0</v>
      </c>
      <c r="G348" s="85">
        <f>data!BY76</f>
        <v>16713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3970.0541537984695</v>
      </c>
      <c r="E350" s="85">
        <f>data!BW78</f>
        <v>0</v>
      </c>
      <c r="F350" s="85">
        <f>data!BX78</f>
        <v>0</v>
      </c>
      <c r="G350" s="85">
        <f>data!BY78</f>
        <v>4260.9501074000655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99109.87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Harborview Medical Center</v>
      </c>
      <c r="B356" s="77"/>
      <c r="C356" s="77"/>
      <c r="D356" s="77"/>
      <c r="E356" s="77"/>
      <c r="F356" s="77"/>
      <c r="G356" s="80"/>
      <c r="H356" s="79" t="str">
        <f>"FYE: "&amp;data!C82</f>
        <v>FYE: 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2.0499999999999998</v>
      </c>
      <c r="D362" s="26">
        <f>data!CC60</f>
        <v>61.06</v>
      </c>
      <c r="E362" s="217"/>
      <c r="F362" s="211"/>
      <c r="G362" s="211"/>
      <c r="H362" s="211"/>
      <c r="I362" s="87">
        <f>data!CE60</f>
        <v>4507.96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176313.85</v>
      </c>
      <c r="D363" s="86">
        <f>data!CC61</f>
        <v>7755216.3899999997</v>
      </c>
      <c r="E363" s="218"/>
      <c r="F363" s="219"/>
      <c r="G363" s="219"/>
      <c r="H363" s="219"/>
      <c r="I363" s="86">
        <f>data!CE61</f>
        <v>380376381.64999998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57473</v>
      </c>
      <c r="D364" s="86">
        <f>data!CC62</f>
        <v>1992587</v>
      </c>
      <c r="E364" s="218"/>
      <c r="F364" s="219"/>
      <c r="G364" s="219"/>
      <c r="H364" s="219"/>
      <c r="I364" s="86">
        <f>data!CE62</f>
        <v>132078913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33046068.219999999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59981.93</v>
      </c>
      <c r="D366" s="86">
        <f>data!CC64</f>
        <v>78108.14</v>
      </c>
      <c r="E366" s="218"/>
      <c r="F366" s="219"/>
      <c r="G366" s="219"/>
      <c r="H366" s="219"/>
      <c r="I366" s="86">
        <f>data!CE64</f>
        <v>178594757.53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31.16</v>
      </c>
      <c r="D367" s="86">
        <f>data!CC65</f>
        <v>4035324.3</v>
      </c>
      <c r="E367" s="218"/>
      <c r="F367" s="219"/>
      <c r="G367" s="219"/>
      <c r="H367" s="219"/>
      <c r="I367" s="86">
        <f>data!CE65</f>
        <v>10850896.960000001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-20484.21</v>
      </c>
      <c r="D368" s="86">
        <f>data!CC66</f>
        <v>24966992.620000001</v>
      </c>
      <c r="E368" s="218"/>
      <c r="F368" s="219"/>
      <c r="G368" s="219"/>
      <c r="H368" s="219"/>
      <c r="I368" s="86">
        <f>data!CE66</f>
        <v>220016845.29000002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15181510</v>
      </c>
      <c r="E369" s="218"/>
      <c r="F369" s="219"/>
      <c r="G369" s="219"/>
      <c r="H369" s="219"/>
      <c r="I369" s="86">
        <f>data!CE67</f>
        <v>28615190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9446499.8300000001</v>
      </c>
      <c r="E370" s="218"/>
      <c r="F370" s="219"/>
      <c r="G370" s="219"/>
      <c r="H370" s="219"/>
      <c r="I370" s="86">
        <f>data!CE68</f>
        <v>15382806.710000001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31827.54</v>
      </c>
      <c r="D371" s="86">
        <f>data!CC69</f>
        <v>-479494.45</v>
      </c>
      <c r="E371" s="86">
        <f>data!CD69</f>
        <v>16151732.210000001</v>
      </c>
      <c r="F371" s="219"/>
      <c r="G371" s="219"/>
      <c r="H371" s="219"/>
      <c r="I371" s="86">
        <f>data!CE69</f>
        <v>19197562.310000002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-224478.28</v>
      </c>
      <c r="D372" s="14">
        <f>-data!CC70</f>
        <v>-12511163.34</v>
      </c>
      <c r="E372" s="229">
        <f>data!CD70</f>
        <v>12532699.15</v>
      </c>
      <c r="F372" s="220"/>
      <c r="G372" s="220"/>
      <c r="H372" s="220"/>
      <c r="I372" s="14">
        <f>-data!CE70</f>
        <v>-79369405.890000001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80664.989999999962</v>
      </c>
      <c r="D373" s="86">
        <f>data!CC71</f>
        <v>50465580.489999995</v>
      </c>
      <c r="E373" s="86">
        <f>data!CD71</f>
        <v>3619033.0600000005</v>
      </c>
      <c r="F373" s="219"/>
      <c r="G373" s="219"/>
      <c r="H373" s="219"/>
      <c r="I373" s="14">
        <f>data!CE71</f>
        <v>938790015.78000009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-6470021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1575551270.52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871734948.1099999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2447286218.6300001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6320</v>
      </c>
      <c r="E380" s="214"/>
      <c r="F380" s="211"/>
      <c r="G380" s="211"/>
      <c r="H380" s="211"/>
      <c r="I380" s="14">
        <f>data!CE76</f>
        <v>1522811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812834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266698.82023048174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4296275.83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1229.9999999999998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UW Medicine/Harborview Medical Center Year End Report</dc:title>
  <dc:subject>2018 UW Medicine/Harborview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2019-01-10T18:33:13Z</dcterms:modified>
</cp:coreProperties>
</file>