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A813" i="10"/>
  <c r="T812" i="10"/>
  <c r="S812" i="10"/>
  <c r="R812" i="10"/>
  <c r="Q812" i="10"/>
  <c r="P812" i="10"/>
  <c r="M812" i="10"/>
  <c r="L812" i="10"/>
  <c r="F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H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F550" i="10"/>
  <c r="E550" i="10"/>
  <c r="E546" i="10"/>
  <c r="F546" i="10"/>
  <c r="H545" i="10"/>
  <c r="F545" i="10"/>
  <c r="E545" i="10"/>
  <c r="E544" i="10"/>
  <c r="E540" i="10"/>
  <c r="F540" i="10"/>
  <c r="F539" i="10"/>
  <c r="E539" i="10"/>
  <c r="H539" i="10"/>
  <c r="H538" i="10"/>
  <c r="E538" i="10"/>
  <c r="F538" i="10"/>
  <c r="H537" i="10"/>
  <c r="E537" i="10"/>
  <c r="F537" i="10"/>
  <c r="H536" i="10"/>
  <c r="E536" i="10"/>
  <c r="F536" i="10"/>
  <c r="F535" i="10"/>
  <c r="E535" i="10"/>
  <c r="H534" i="10"/>
  <c r="F534" i="10"/>
  <c r="E534" i="10"/>
  <c r="H533" i="10"/>
  <c r="F533" i="10"/>
  <c r="E533" i="10"/>
  <c r="E532" i="10"/>
  <c r="E531" i="10"/>
  <c r="F530" i="10"/>
  <c r="E530" i="10"/>
  <c r="E529" i="10"/>
  <c r="E528" i="10"/>
  <c r="H528" i="10"/>
  <c r="E527" i="10"/>
  <c r="E526" i="10"/>
  <c r="E525" i="10"/>
  <c r="F524" i="10"/>
  <c r="E524" i="10"/>
  <c r="F523" i="10"/>
  <c r="E523" i="10"/>
  <c r="E522" i="10"/>
  <c r="F522" i="10"/>
  <c r="F521" i="10"/>
  <c r="E520" i="10"/>
  <c r="H519" i="10"/>
  <c r="E519" i="10"/>
  <c r="F519" i="10"/>
  <c r="F518" i="10"/>
  <c r="E518" i="10"/>
  <c r="F517" i="10"/>
  <c r="E517" i="10"/>
  <c r="F516" i="10"/>
  <c r="E516" i="10"/>
  <c r="E515" i="10"/>
  <c r="F515" i="10"/>
  <c r="F514" i="10"/>
  <c r="E514" i="10"/>
  <c r="F512" i="10"/>
  <c r="E511" i="10"/>
  <c r="F511" i="10"/>
  <c r="F510" i="10"/>
  <c r="E510" i="10"/>
  <c r="E509" i="10"/>
  <c r="E508" i="10"/>
  <c r="H507" i="10"/>
  <c r="E507" i="10"/>
  <c r="F507" i="10"/>
  <c r="E506" i="10"/>
  <c r="F506" i="10"/>
  <c r="H505" i="10"/>
  <c r="F505" i="10"/>
  <c r="E505" i="10"/>
  <c r="H504" i="10"/>
  <c r="F504" i="10"/>
  <c r="E504" i="10"/>
  <c r="F503" i="10"/>
  <c r="E503" i="10"/>
  <c r="H503" i="10"/>
  <c r="E502" i="10"/>
  <c r="H502" i="10"/>
  <c r="E501" i="10"/>
  <c r="E500" i="10"/>
  <c r="E499" i="10"/>
  <c r="F499" i="10"/>
  <c r="E498" i="10"/>
  <c r="H497" i="10"/>
  <c r="F497" i="10"/>
  <c r="E497" i="10"/>
  <c r="F496" i="10"/>
  <c r="E496" i="10"/>
  <c r="G493" i="10"/>
  <c r="E493" i="10"/>
  <c r="C493" i="10"/>
  <c r="A493" i="10"/>
  <c r="B478" i="10"/>
  <c r="B476" i="10"/>
  <c r="C475" i="10"/>
  <c r="B475" i="10"/>
  <c r="B474" i="10"/>
  <c r="B473" i="10"/>
  <c r="B472" i="10"/>
  <c r="B471" i="10"/>
  <c r="B470" i="10"/>
  <c r="C469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40" i="10"/>
  <c r="C439" i="10"/>
  <c r="B439" i="10"/>
  <c r="B438" i="10"/>
  <c r="B437" i="10"/>
  <c r="B436" i="10"/>
  <c r="D435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C417" i="10"/>
  <c r="B417" i="10"/>
  <c r="D415" i="10"/>
  <c r="B415" i="10"/>
  <c r="C414" i="10"/>
  <c r="B414" i="10"/>
  <c r="A412" i="10"/>
  <c r="D390" i="10"/>
  <c r="B441" i="10" s="1"/>
  <c r="D372" i="10"/>
  <c r="D367" i="10"/>
  <c r="C448" i="10" s="1"/>
  <c r="D361" i="10"/>
  <c r="D329" i="10"/>
  <c r="D328" i="10"/>
  <c r="D330" i="10" s="1"/>
  <c r="D319" i="10"/>
  <c r="D314" i="10"/>
  <c r="D290" i="10"/>
  <c r="D283" i="10"/>
  <c r="D277" i="10"/>
  <c r="D275" i="10"/>
  <c r="D265" i="10"/>
  <c r="D260" i="10"/>
  <c r="D240" i="10"/>
  <c r="B447" i="10" s="1"/>
  <c r="D236" i="10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E202" i="10"/>
  <c r="C474" i="10" s="1"/>
  <c r="E201" i="10"/>
  <c r="C473" i="10" s="1"/>
  <c r="E200" i="10"/>
  <c r="E199" i="10"/>
  <c r="C472" i="10" s="1"/>
  <c r="E198" i="10"/>
  <c r="C471" i="10" s="1"/>
  <c r="E197" i="10"/>
  <c r="C470" i="10" s="1"/>
  <c r="E196" i="10"/>
  <c r="E195" i="10"/>
  <c r="C468" i="10" s="1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E142" i="10"/>
  <c r="E141" i="10"/>
  <c r="D463" i="10" s="1"/>
  <c r="E140" i="10"/>
  <c r="E139" i="10"/>
  <c r="C415" i="10" s="1"/>
  <c r="E138" i="10"/>
  <c r="E127" i="10"/>
  <c r="CE80" i="10"/>
  <c r="CF79" i="10"/>
  <c r="CE79" i="10"/>
  <c r="CE78" i="10"/>
  <c r="R816" i="10" s="1"/>
  <c r="CF77" i="10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AV74" i="10"/>
  <c r="CE74" i="10" s="1"/>
  <c r="C464" i="10" s="1"/>
  <c r="CE73" i="10"/>
  <c r="AV73" i="10"/>
  <c r="O779" i="10" s="1"/>
  <c r="CD70" i="10"/>
  <c r="V813" i="10" s="1"/>
  <c r="V815" i="10" s="1"/>
  <c r="BN70" i="10"/>
  <c r="M797" i="10" s="1"/>
  <c r="CE69" i="10"/>
  <c r="L816" i="10" s="1"/>
  <c r="CD69" i="10"/>
  <c r="CC68" i="10"/>
  <c r="K812" i="10" s="1"/>
  <c r="CC66" i="10"/>
  <c r="I812" i="10" s="1"/>
  <c r="AG66" i="10"/>
  <c r="I764" i="10" s="1"/>
  <c r="CC65" i="10"/>
  <c r="H812" i="10" s="1"/>
  <c r="CC64" i="10"/>
  <c r="G812" i="10" s="1"/>
  <c r="AG64" i="10"/>
  <c r="G764" i="10" s="1"/>
  <c r="CE63" i="10"/>
  <c r="CC61" i="10"/>
  <c r="D812" i="10" s="1"/>
  <c r="CE60" i="10"/>
  <c r="B53" i="10"/>
  <c r="CE51" i="10"/>
  <c r="B49" i="10"/>
  <c r="CE47" i="10"/>
  <c r="CA52" i="10" l="1"/>
  <c r="CA67" i="10" s="1"/>
  <c r="J810" i="10" s="1"/>
  <c r="J52" i="10"/>
  <c r="J67" i="10" s="1"/>
  <c r="J741" i="10" s="1"/>
  <c r="N52" i="10"/>
  <c r="N67" i="10" s="1"/>
  <c r="J745" i="10" s="1"/>
  <c r="Z52" i="10"/>
  <c r="Z67" i="10" s="1"/>
  <c r="J757" i="10" s="1"/>
  <c r="AD52" i="10"/>
  <c r="AD67" i="10" s="1"/>
  <c r="J761" i="10" s="1"/>
  <c r="AP52" i="10"/>
  <c r="AP67" i="10" s="1"/>
  <c r="J773" i="10" s="1"/>
  <c r="AT52" i="10"/>
  <c r="AT67" i="10" s="1"/>
  <c r="J777" i="10" s="1"/>
  <c r="BF52" i="10"/>
  <c r="BF67" i="10" s="1"/>
  <c r="J789" i="10" s="1"/>
  <c r="BJ52" i="10"/>
  <c r="BJ67" i="10" s="1"/>
  <c r="J793" i="10" s="1"/>
  <c r="BV52" i="10"/>
  <c r="BV67" i="10" s="1"/>
  <c r="J805" i="10" s="1"/>
  <c r="BZ52" i="10"/>
  <c r="BZ67" i="10" s="1"/>
  <c r="J809" i="10" s="1"/>
  <c r="CE68" i="10"/>
  <c r="CF76" i="10"/>
  <c r="D464" i="10"/>
  <c r="D465" i="10" s="1"/>
  <c r="D292" i="10"/>
  <c r="D341" i="10" s="1"/>
  <c r="C481" i="10" s="1"/>
  <c r="G52" i="10"/>
  <c r="G67" i="10" s="1"/>
  <c r="J738" i="10" s="1"/>
  <c r="K52" i="10"/>
  <c r="K67" i="10" s="1"/>
  <c r="J742" i="10" s="1"/>
  <c r="O52" i="10"/>
  <c r="O67" i="10" s="1"/>
  <c r="J746" i="10" s="1"/>
  <c r="W52" i="10"/>
  <c r="W67" i="10" s="1"/>
  <c r="J754" i="10" s="1"/>
  <c r="AA52" i="10"/>
  <c r="AA67" i="10" s="1"/>
  <c r="J758" i="10" s="1"/>
  <c r="AE52" i="10"/>
  <c r="AE67" i="10" s="1"/>
  <c r="J762" i="10" s="1"/>
  <c r="AM52" i="10"/>
  <c r="AM67" i="10" s="1"/>
  <c r="J770" i="10" s="1"/>
  <c r="AQ52" i="10"/>
  <c r="AQ67" i="10" s="1"/>
  <c r="J774" i="10" s="1"/>
  <c r="AU52" i="10"/>
  <c r="AU67" i="10" s="1"/>
  <c r="J778" i="10" s="1"/>
  <c r="BC52" i="10"/>
  <c r="BC67" i="10" s="1"/>
  <c r="J786" i="10" s="1"/>
  <c r="BG52" i="10"/>
  <c r="BG67" i="10" s="1"/>
  <c r="J790" i="10" s="1"/>
  <c r="BK52" i="10"/>
  <c r="BK67" i="10" s="1"/>
  <c r="J794" i="10" s="1"/>
  <c r="BS52" i="10"/>
  <c r="BS67" i="10" s="1"/>
  <c r="J802" i="10" s="1"/>
  <c r="BW52" i="10"/>
  <c r="BW67" i="10" s="1"/>
  <c r="J806" i="10" s="1"/>
  <c r="CE66" i="10"/>
  <c r="I816" i="10" s="1"/>
  <c r="D438" i="10"/>
  <c r="D368" i="10"/>
  <c r="D373" i="10" s="1"/>
  <c r="D391" i="10" s="1"/>
  <c r="D393" i="10" s="1"/>
  <c r="D396" i="10" s="1"/>
  <c r="CD722" i="10"/>
  <c r="O815" i="10"/>
  <c r="S815" i="10"/>
  <c r="Q815" i="10"/>
  <c r="B446" i="10"/>
  <c r="D242" i="10"/>
  <c r="B448" i="10" s="1"/>
  <c r="K816" i="10"/>
  <c r="C434" i="10"/>
  <c r="F508" i="10"/>
  <c r="H508" i="10"/>
  <c r="F816" i="10"/>
  <c r="C429" i="10"/>
  <c r="F498" i="10"/>
  <c r="F525" i="10"/>
  <c r="H513" i="10"/>
  <c r="F513" i="10"/>
  <c r="O816" i="10"/>
  <c r="C463" i="10"/>
  <c r="CE64" i="10"/>
  <c r="U813" i="10"/>
  <c r="U815" i="10" s="1"/>
  <c r="C615" i="10"/>
  <c r="C438" i="10"/>
  <c r="P816" i="10"/>
  <c r="D612" i="10"/>
  <c r="F501" i="10"/>
  <c r="F502" i="10"/>
  <c r="H506" i="10"/>
  <c r="H815" i="10"/>
  <c r="R815" i="10"/>
  <c r="G815" i="10"/>
  <c r="E204" i="10"/>
  <c r="C476" i="10" s="1"/>
  <c r="D339" i="10"/>
  <c r="C482" i="10" s="1"/>
  <c r="BI730" i="10"/>
  <c r="C816" i="10"/>
  <c r="H612" i="10"/>
  <c r="CE65" i="10"/>
  <c r="N734" i="10"/>
  <c r="N815" i="10" s="1"/>
  <c r="CE75" i="10"/>
  <c r="Q816" i="10"/>
  <c r="G612" i="10"/>
  <c r="E217" i="10"/>
  <c r="C478" i="10" s="1"/>
  <c r="H499" i="10"/>
  <c r="F527" i="10"/>
  <c r="F528" i="10"/>
  <c r="H540" i="10"/>
  <c r="F500" i="10"/>
  <c r="F532" i="10"/>
  <c r="F544" i="10"/>
  <c r="I612" i="10"/>
  <c r="CE61" i="10"/>
  <c r="CE70" i="10"/>
  <c r="CD71" i="10"/>
  <c r="C575" i="10" s="1"/>
  <c r="F509" i="10"/>
  <c r="F520" i="10"/>
  <c r="F526" i="10"/>
  <c r="D815" i="10"/>
  <c r="N817" i="10"/>
  <c r="B465" i="10"/>
  <c r="C440" i="10"/>
  <c r="H531" i="10"/>
  <c r="F531" i="10"/>
  <c r="S816" i="10"/>
  <c r="J612" i="10"/>
  <c r="L815" i="10"/>
  <c r="T816" i="10"/>
  <c r="L612" i="10"/>
  <c r="F529" i="10"/>
  <c r="I815" i="10"/>
  <c r="K815" i="10"/>
  <c r="T815" i="10"/>
  <c r="C815" i="10"/>
  <c r="M815" i="10"/>
  <c r="F815" i="10"/>
  <c r="P815" i="10"/>
  <c r="C432" i="10" l="1"/>
  <c r="CC52" i="10"/>
  <c r="CC67" i="10" s="1"/>
  <c r="J812" i="10" s="1"/>
  <c r="BY52" i="10"/>
  <c r="BY67" i="10" s="1"/>
  <c r="J808" i="10" s="1"/>
  <c r="BU52" i="10"/>
  <c r="BU67" i="10" s="1"/>
  <c r="J804" i="10" s="1"/>
  <c r="BQ52" i="10"/>
  <c r="BQ67" i="10" s="1"/>
  <c r="J800" i="10" s="1"/>
  <c r="BM52" i="10"/>
  <c r="BM67" i="10" s="1"/>
  <c r="J796" i="10" s="1"/>
  <c r="BI52" i="10"/>
  <c r="BI67" i="10" s="1"/>
  <c r="J792" i="10" s="1"/>
  <c r="CB52" i="10"/>
  <c r="CB67" i="10" s="1"/>
  <c r="J811" i="10" s="1"/>
  <c r="BL52" i="10"/>
  <c r="BL67" i="10" s="1"/>
  <c r="J795" i="10" s="1"/>
  <c r="BA52" i="10"/>
  <c r="BA67" i="10" s="1"/>
  <c r="J784" i="10" s="1"/>
  <c r="AS52" i="10"/>
  <c r="AS67" i="10" s="1"/>
  <c r="J776" i="10" s="1"/>
  <c r="AK52" i="10"/>
  <c r="AK67" i="10" s="1"/>
  <c r="J768" i="10" s="1"/>
  <c r="AC52" i="10"/>
  <c r="AC67" i="10" s="1"/>
  <c r="J760" i="10" s="1"/>
  <c r="U52" i="10"/>
  <c r="U67" i="10" s="1"/>
  <c r="J752" i="10" s="1"/>
  <c r="M52" i="10"/>
  <c r="M67" i="10" s="1"/>
  <c r="J744" i="10" s="1"/>
  <c r="E52" i="10"/>
  <c r="E67" i="10" s="1"/>
  <c r="J736" i="10" s="1"/>
  <c r="BX52" i="10"/>
  <c r="BX67" i="10" s="1"/>
  <c r="J807" i="10" s="1"/>
  <c r="BH52" i="10"/>
  <c r="BH67" i="10" s="1"/>
  <c r="J791" i="10" s="1"/>
  <c r="AZ52" i="10"/>
  <c r="AZ67" i="10" s="1"/>
  <c r="J783" i="10" s="1"/>
  <c r="AR52" i="10"/>
  <c r="AR67" i="10" s="1"/>
  <c r="J775" i="10" s="1"/>
  <c r="AJ52" i="10"/>
  <c r="AJ67" i="10" s="1"/>
  <c r="J767" i="10" s="1"/>
  <c r="AB52" i="10"/>
  <c r="AB67" i="10" s="1"/>
  <c r="J759" i="10" s="1"/>
  <c r="T52" i="10"/>
  <c r="T67" i="10" s="1"/>
  <c r="J751" i="10" s="1"/>
  <c r="L52" i="10"/>
  <c r="L67" i="10" s="1"/>
  <c r="J743" i="10" s="1"/>
  <c r="D52" i="10"/>
  <c r="D67" i="10" s="1"/>
  <c r="J735" i="10" s="1"/>
  <c r="BT52" i="10"/>
  <c r="BT67" i="10" s="1"/>
  <c r="J803" i="10" s="1"/>
  <c r="BE52" i="10"/>
  <c r="BE67" i="10" s="1"/>
  <c r="J788" i="10" s="1"/>
  <c r="AW52" i="10"/>
  <c r="AW67" i="10" s="1"/>
  <c r="J780" i="10" s="1"/>
  <c r="AO52" i="10"/>
  <c r="AO67" i="10" s="1"/>
  <c r="J772" i="10" s="1"/>
  <c r="AG52" i="10"/>
  <c r="AG67" i="10" s="1"/>
  <c r="J764" i="10" s="1"/>
  <c r="Y52" i="10"/>
  <c r="Y67" i="10" s="1"/>
  <c r="J756" i="10" s="1"/>
  <c r="Q52" i="10"/>
  <c r="Q67" i="10" s="1"/>
  <c r="J748" i="10" s="1"/>
  <c r="I52" i="10"/>
  <c r="I67" i="10" s="1"/>
  <c r="J740" i="10" s="1"/>
  <c r="BP52" i="10"/>
  <c r="BP67" i="10" s="1"/>
  <c r="J799" i="10" s="1"/>
  <c r="BD52" i="10"/>
  <c r="BD67" i="10" s="1"/>
  <c r="J787" i="10" s="1"/>
  <c r="AV52" i="10"/>
  <c r="AV67" i="10" s="1"/>
  <c r="J779" i="10" s="1"/>
  <c r="AN52" i="10"/>
  <c r="AN67" i="10" s="1"/>
  <c r="J771" i="10" s="1"/>
  <c r="AF52" i="10"/>
  <c r="AF67" i="10" s="1"/>
  <c r="J763" i="10" s="1"/>
  <c r="X52" i="10"/>
  <c r="X67" i="10" s="1"/>
  <c r="J755" i="10" s="1"/>
  <c r="P52" i="10"/>
  <c r="P67" i="10" s="1"/>
  <c r="J747" i="10" s="1"/>
  <c r="H52" i="10"/>
  <c r="H67" i="10" s="1"/>
  <c r="J739" i="10" s="1"/>
  <c r="BR52" i="10"/>
  <c r="BR67" i="10" s="1"/>
  <c r="J801" i="10" s="1"/>
  <c r="BB52" i="10"/>
  <c r="BB67" i="10" s="1"/>
  <c r="J785" i="10" s="1"/>
  <c r="AL52" i="10"/>
  <c r="AL67" i="10" s="1"/>
  <c r="J769" i="10" s="1"/>
  <c r="V52" i="10"/>
  <c r="V67" i="10" s="1"/>
  <c r="J753" i="10" s="1"/>
  <c r="F52" i="10"/>
  <c r="F67" i="10" s="1"/>
  <c r="J737" i="10" s="1"/>
  <c r="BO52" i="10"/>
  <c r="BO67" i="10" s="1"/>
  <c r="J798" i="10" s="1"/>
  <c r="AY52" i="10"/>
  <c r="AY67" i="10" s="1"/>
  <c r="J782" i="10" s="1"/>
  <c r="AI52" i="10"/>
  <c r="AI67" i="10" s="1"/>
  <c r="J766" i="10" s="1"/>
  <c r="S52" i="10"/>
  <c r="S67" i="10" s="1"/>
  <c r="J750" i="10" s="1"/>
  <c r="C52" i="10"/>
  <c r="BN52" i="10"/>
  <c r="BN67" i="10" s="1"/>
  <c r="J797" i="10" s="1"/>
  <c r="AX52" i="10"/>
  <c r="AX67" i="10" s="1"/>
  <c r="J781" i="10" s="1"/>
  <c r="AH52" i="10"/>
  <c r="AH67" i="10" s="1"/>
  <c r="J765" i="10" s="1"/>
  <c r="R52" i="10"/>
  <c r="R67" i="10" s="1"/>
  <c r="J749" i="10" s="1"/>
  <c r="M816" i="10"/>
  <c r="C458" i="10"/>
  <c r="N816" i="10"/>
  <c r="C465" i="10"/>
  <c r="K612" i="10"/>
  <c r="D816" i="10"/>
  <c r="C427" i="10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BS48" i="10"/>
  <c r="BS62" i="10" s="1"/>
  <c r="CA48" i="10"/>
  <c r="CA62" i="10" s="1"/>
  <c r="BK48" i="10"/>
  <c r="BK62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Y48" i="10"/>
  <c r="BY62" i="10" s="1"/>
  <c r="BI48" i="10"/>
  <c r="BI62" i="10" s="1"/>
  <c r="AS48" i="10"/>
  <c r="AS62" i="10" s="1"/>
  <c r="AC48" i="10"/>
  <c r="AC62" i="10" s="1"/>
  <c r="M48" i="10"/>
  <c r="M62" i="10" s="1"/>
  <c r="BQ48" i="10"/>
  <c r="BQ62" i="10" s="1"/>
  <c r="BA48" i="10"/>
  <c r="BA62" i="10" s="1"/>
  <c r="AK48" i="10"/>
  <c r="AK62" i="10" s="1"/>
  <c r="U48" i="10"/>
  <c r="U62" i="10" s="1"/>
  <c r="E48" i="10"/>
  <c r="E62" i="10" s="1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AQ48" i="10"/>
  <c r="AQ62" i="10" s="1"/>
  <c r="BM48" i="10"/>
  <c r="BM62" i="10" s="1"/>
  <c r="S48" i="10"/>
  <c r="S62" i="10" s="1"/>
  <c r="BW48" i="10"/>
  <c r="BW62" i="10" s="1"/>
  <c r="G48" i="10"/>
  <c r="G62" i="10" s="1"/>
  <c r="AA48" i="10"/>
  <c r="AA62" i="10" s="1"/>
  <c r="BG48" i="10"/>
  <c r="BG62" i="10" s="1"/>
  <c r="AM48" i="10"/>
  <c r="AM62" i="10" s="1"/>
  <c r="Q48" i="10"/>
  <c r="Q62" i="10" s="1"/>
  <c r="BE48" i="10"/>
  <c r="BE62" i="10" s="1"/>
  <c r="O48" i="10"/>
  <c r="O62" i="10" s="1"/>
  <c r="I48" i="10"/>
  <c r="I62" i="10" s="1"/>
  <c r="AI48" i="10"/>
  <c r="AI62" i="10" s="1"/>
  <c r="K48" i="10"/>
  <c r="K62" i="10" s="1"/>
  <c r="AY48" i="10"/>
  <c r="AY62" i="10" s="1"/>
  <c r="BC48" i="10"/>
  <c r="BC62" i="10" s="1"/>
  <c r="AG48" i="10"/>
  <c r="AG62" i="10" s="1"/>
  <c r="AE48" i="10"/>
  <c r="AE62" i="10" s="1"/>
  <c r="CC48" i="10"/>
  <c r="CC62" i="10" s="1"/>
  <c r="AW48" i="10"/>
  <c r="AW62" i="10" s="1"/>
  <c r="BU48" i="10"/>
  <c r="BU62" i="10" s="1"/>
  <c r="AU48" i="10"/>
  <c r="AU62" i="10" s="1"/>
  <c r="Y48" i="10"/>
  <c r="Y62" i="10" s="1"/>
  <c r="C48" i="10"/>
  <c r="BO48" i="10"/>
  <c r="BO62" i="10" s="1"/>
  <c r="W48" i="10"/>
  <c r="W62" i="10" s="1"/>
  <c r="AO48" i="10"/>
  <c r="AO62" i="10" s="1"/>
  <c r="G816" i="10"/>
  <c r="F612" i="10"/>
  <c r="C430" i="10"/>
  <c r="H816" i="10"/>
  <c r="C431" i="10"/>
  <c r="C67" i="10" l="1"/>
  <c r="CE52" i="10"/>
  <c r="E796" i="10"/>
  <c r="BM71" i="10"/>
  <c r="E804" i="10"/>
  <c r="BU71" i="10"/>
  <c r="E759" i="10"/>
  <c r="AB71" i="10"/>
  <c r="E780" i="10"/>
  <c r="AW71" i="10"/>
  <c r="E806" i="10"/>
  <c r="BW71" i="10"/>
  <c r="E768" i="10"/>
  <c r="AK71" i="10"/>
  <c r="E737" i="10"/>
  <c r="F71" i="10"/>
  <c r="E801" i="10"/>
  <c r="BR71" i="10"/>
  <c r="E749" i="10"/>
  <c r="R71" i="10"/>
  <c r="E772" i="10"/>
  <c r="AO71" i="10"/>
  <c r="E812" i="10"/>
  <c r="CC71" i="10"/>
  <c r="E746" i="10"/>
  <c r="O71" i="10"/>
  <c r="E750" i="10"/>
  <c r="S71" i="10"/>
  <c r="E775" i="10"/>
  <c r="AR71" i="10"/>
  <c r="E784" i="10"/>
  <c r="BA71" i="10"/>
  <c r="E745" i="10"/>
  <c r="N71" i="10"/>
  <c r="E809" i="10"/>
  <c r="BZ71" i="10"/>
  <c r="E771" i="10"/>
  <c r="AN71" i="10"/>
  <c r="E757" i="10"/>
  <c r="Z71" i="10"/>
  <c r="E754" i="10"/>
  <c r="W71" i="10"/>
  <c r="E800" i="10"/>
  <c r="BQ71" i="10"/>
  <c r="E779" i="10"/>
  <c r="AV71" i="10"/>
  <c r="E748" i="10"/>
  <c r="Q71" i="10"/>
  <c r="E761" i="10"/>
  <c r="AD71" i="10"/>
  <c r="E810" i="10"/>
  <c r="CA71" i="10"/>
  <c r="E787" i="10"/>
  <c r="BD71" i="10"/>
  <c r="E773" i="10"/>
  <c r="AP71" i="10"/>
  <c r="E791" i="10"/>
  <c r="BH71" i="10"/>
  <c r="E735" i="10"/>
  <c r="D71" i="10"/>
  <c r="E781" i="10"/>
  <c r="AX71" i="10"/>
  <c r="E762" i="10"/>
  <c r="AE71" i="10"/>
  <c r="E753" i="10"/>
  <c r="V71" i="10"/>
  <c r="E765" i="10"/>
  <c r="AH71" i="10"/>
  <c r="E764" i="10"/>
  <c r="AG71" i="10"/>
  <c r="E774" i="10"/>
  <c r="AQ71" i="10"/>
  <c r="CE48" i="10"/>
  <c r="C62" i="10"/>
  <c r="E770" i="10"/>
  <c r="AM71" i="10"/>
  <c r="E760" i="10"/>
  <c r="AC71" i="10"/>
  <c r="E769" i="10"/>
  <c r="AL71" i="10"/>
  <c r="E795" i="10"/>
  <c r="BL71" i="10"/>
  <c r="E756" i="10"/>
  <c r="Y71" i="10"/>
  <c r="E782" i="10"/>
  <c r="AY71" i="10"/>
  <c r="E790" i="10"/>
  <c r="BG71" i="10"/>
  <c r="E743" i="10"/>
  <c r="L71" i="10"/>
  <c r="E807" i="10"/>
  <c r="BX71" i="10"/>
  <c r="E776" i="10"/>
  <c r="AS71" i="10"/>
  <c r="E777" i="10"/>
  <c r="AT71" i="10"/>
  <c r="E739" i="10"/>
  <c r="H71" i="10"/>
  <c r="E803" i="10"/>
  <c r="BT71" i="10"/>
  <c r="E789" i="10"/>
  <c r="BF71" i="10"/>
  <c r="E783" i="10"/>
  <c r="AZ71" i="10"/>
  <c r="E794" i="10"/>
  <c r="BK71" i="10"/>
  <c r="E798" i="10"/>
  <c r="BO71" i="10"/>
  <c r="E744" i="10"/>
  <c r="M71" i="10"/>
  <c r="E786" i="10"/>
  <c r="BC71" i="10"/>
  <c r="E799" i="10"/>
  <c r="BP71" i="10"/>
  <c r="E802" i="10"/>
  <c r="BS71" i="10"/>
  <c r="E778" i="10"/>
  <c r="AU71" i="10"/>
  <c r="E742" i="10"/>
  <c r="K71" i="10"/>
  <c r="E758" i="10"/>
  <c r="AA71" i="10"/>
  <c r="E751" i="10"/>
  <c r="T71" i="10"/>
  <c r="E736" i="10"/>
  <c r="E71" i="10"/>
  <c r="E792" i="10"/>
  <c r="BI71" i="10"/>
  <c r="E785" i="10"/>
  <c r="BB71" i="10"/>
  <c r="E747" i="10"/>
  <c r="P71" i="10"/>
  <c r="E811" i="10"/>
  <c r="CB71" i="10"/>
  <c r="E797" i="10"/>
  <c r="BN71" i="10"/>
  <c r="E738" i="10"/>
  <c r="G71" i="10"/>
  <c r="E808" i="10"/>
  <c r="BY71" i="10"/>
  <c r="E793" i="10"/>
  <c r="BJ71" i="10"/>
  <c r="E755" i="10"/>
  <c r="X71" i="10"/>
  <c r="E741" i="10"/>
  <c r="J71" i="10"/>
  <c r="E805" i="10"/>
  <c r="BV71" i="10"/>
  <c r="E788" i="10"/>
  <c r="BE71" i="10"/>
  <c r="E766" i="10"/>
  <c r="AI71" i="10"/>
  <c r="E752" i="10"/>
  <c r="U71" i="10"/>
  <c r="E740" i="10"/>
  <c r="I71" i="10"/>
  <c r="E767" i="10"/>
  <c r="AJ71" i="10"/>
  <c r="E763" i="10"/>
  <c r="AF71" i="10"/>
  <c r="J734" i="10" l="1"/>
  <c r="J815" i="10" s="1"/>
  <c r="CE67" i="10"/>
  <c r="C547" i="10"/>
  <c r="C632" i="10"/>
  <c r="C556" i="10"/>
  <c r="C635" i="10"/>
  <c r="E734" i="10"/>
  <c r="E815" i="10" s="1"/>
  <c r="C71" i="10"/>
  <c r="CE62" i="10"/>
  <c r="C636" i="10"/>
  <c r="C553" i="10"/>
  <c r="C688" i="10"/>
  <c r="C516" i="10"/>
  <c r="C680" i="10"/>
  <c r="C508" i="10"/>
  <c r="G508" i="10" s="1"/>
  <c r="C542" i="10"/>
  <c r="C631" i="10"/>
  <c r="C686" i="10"/>
  <c r="C514" i="10"/>
  <c r="C672" i="10"/>
  <c r="C500" i="10"/>
  <c r="C692" i="10"/>
  <c r="C520" i="10"/>
  <c r="C501" i="10"/>
  <c r="C673" i="10"/>
  <c r="C505" i="10"/>
  <c r="G505" i="10" s="1"/>
  <c r="C677" i="10"/>
  <c r="C687" i="10"/>
  <c r="C515" i="10"/>
  <c r="C695" i="10"/>
  <c r="C523" i="10"/>
  <c r="C626" i="10"/>
  <c r="C563" i="10"/>
  <c r="C697" i="10"/>
  <c r="C525" i="10"/>
  <c r="C700" i="10"/>
  <c r="C528" i="10"/>
  <c r="G528" i="10" s="1"/>
  <c r="C689" i="10"/>
  <c r="C517" i="10"/>
  <c r="C619" i="10"/>
  <c r="C559" i="10"/>
  <c r="C634" i="10"/>
  <c r="C554" i="10"/>
  <c r="C676" i="10"/>
  <c r="C504" i="10"/>
  <c r="G504" i="10" s="1"/>
  <c r="C633" i="10"/>
  <c r="C548" i="10"/>
  <c r="C628" i="10"/>
  <c r="C545" i="10"/>
  <c r="G545" i="10" s="1"/>
  <c r="C711" i="10"/>
  <c r="C539" i="10"/>
  <c r="G539" i="10" s="1"/>
  <c r="C618" i="10"/>
  <c r="C552" i="10"/>
  <c r="C703" i="10"/>
  <c r="C531" i="10"/>
  <c r="G531" i="10" s="1"/>
  <c r="C708" i="10"/>
  <c r="C536" i="10"/>
  <c r="G536" i="10" s="1"/>
  <c r="C696" i="10"/>
  <c r="C524" i="10"/>
  <c r="C707" i="10"/>
  <c r="C535" i="10"/>
  <c r="C682" i="10"/>
  <c r="C510" i="10"/>
  <c r="C691" i="10"/>
  <c r="C519" i="10"/>
  <c r="G519" i="10" s="1"/>
  <c r="C546" i="10"/>
  <c r="C630" i="10"/>
  <c r="C620" i="10"/>
  <c r="C574" i="10"/>
  <c r="C499" i="10"/>
  <c r="G499" i="10" s="1"/>
  <c r="C671" i="10"/>
  <c r="C693" i="10"/>
  <c r="C521" i="10"/>
  <c r="C701" i="10"/>
  <c r="C529" i="10"/>
  <c r="C550" i="10"/>
  <c r="C614" i="10"/>
  <c r="C617" i="10"/>
  <c r="C555" i="10"/>
  <c r="C622" i="10"/>
  <c r="C573" i="10"/>
  <c r="C670" i="10"/>
  <c r="C498" i="10"/>
  <c r="C712" i="10"/>
  <c r="C540" i="10"/>
  <c r="G540" i="10" s="1"/>
  <c r="C678" i="10"/>
  <c r="C506" i="10"/>
  <c r="G506" i="10" s="1"/>
  <c r="C629" i="10"/>
  <c r="C551" i="10"/>
  <c r="C710" i="10"/>
  <c r="C538" i="10"/>
  <c r="G538" i="10" s="1"/>
  <c r="C625" i="10"/>
  <c r="C544" i="10"/>
  <c r="C522" i="10"/>
  <c r="C694" i="10"/>
  <c r="C698" i="10"/>
  <c r="C526" i="10"/>
  <c r="C543" i="10"/>
  <c r="C616" i="10"/>
  <c r="C549" i="10"/>
  <c r="C624" i="10"/>
  <c r="C713" i="10"/>
  <c r="C541" i="10"/>
  <c r="C705" i="10"/>
  <c r="C533" i="10"/>
  <c r="G533" i="10" s="1"/>
  <c r="C709" i="10"/>
  <c r="C537" i="10"/>
  <c r="G537" i="10" s="1"/>
  <c r="C706" i="10"/>
  <c r="C534" i="10"/>
  <c r="G534" i="10" s="1"/>
  <c r="C702" i="10"/>
  <c r="C530" i="10"/>
  <c r="C641" i="10"/>
  <c r="C566" i="10"/>
  <c r="C674" i="10"/>
  <c r="C502" i="10"/>
  <c r="G502" i="10" s="1"/>
  <c r="C642" i="10"/>
  <c r="C567" i="10"/>
  <c r="C645" i="10"/>
  <c r="C570" i="10"/>
  <c r="C509" i="10"/>
  <c r="C681" i="10"/>
  <c r="C685" i="10"/>
  <c r="C513" i="10"/>
  <c r="G513" i="10" s="1"/>
  <c r="C564" i="10"/>
  <c r="C639" i="10"/>
  <c r="C627" i="10"/>
  <c r="C560" i="10"/>
  <c r="C640" i="10"/>
  <c r="C565" i="10"/>
  <c r="C644" i="10"/>
  <c r="C569" i="10"/>
  <c r="C518" i="10"/>
  <c r="C690" i="10"/>
  <c r="C704" i="10"/>
  <c r="C532" i="10"/>
  <c r="C699" i="10"/>
  <c r="C527" i="10"/>
  <c r="C497" i="10"/>
  <c r="G497" i="10" s="1"/>
  <c r="C669" i="10"/>
  <c r="C647" i="10"/>
  <c r="C572" i="10"/>
  <c r="C623" i="10"/>
  <c r="C562" i="10"/>
  <c r="C646" i="10"/>
  <c r="C571" i="10"/>
  <c r="C512" i="10"/>
  <c r="C684" i="10"/>
  <c r="C683" i="10"/>
  <c r="C511" i="10"/>
  <c r="C568" i="10"/>
  <c r="C643" i="10"/>
  <c r="C558" i="10"/>
  <c r="C638" i="10"/>
  <c r="C675" i="10"/>
  <c r="C503" i="10"/>
  <c r="G503" i="10" s="1"/>
  <c r="C621" i="10"/>
  <c r="C561" i="10"/>
  <c r="C637" i="10"/>
  <c r="C557" i="10"/>
  <c r="C679" i="10"/>
  <c r="C507" i="10"/>
  <c r="G507" i="10" s="1"/>
  <c r="J816" i="10" l="1"/>
  <c r="C433" i="10"/>
  <c r="H512" i="10"/>
  <c r="G512" i="10"/>
  <c r="H546" i="10"/>
  <c r="G546" i="10"/>
  <c r="G527" i="10"/>
  <c r="H527" i="10"/>
  <c r="G526" i="10"/>
  <c r="H526" i="10" s="1"/>
  <c r="G521" i="10"/>
  <c r="H521" i="10"/>
  <c r="E816" i="10"/>
  <c r="C428" i="10"/>
  <c r="C441" i="10" s="1"/>
  <c r="CE71" i="10"/>
  <c r="C716" i="10" s="1"/>
  <c r="G509" i="10"/>
  <c r="H509" i="10"/>
  <c r="G501" i="10"/>
  <c r="H501" i="10"/>
  <c r="C668" i="10"/>
  <c r="C496" i="10"/>
  <c r="G532" i="10"/>
  <c r="H532" i="10"/>
  <c r="G530" i="10"/>
  <c r="H530" i="10" s="1"/>
  <c r="G510" i="10"/>
  <c r="H510" i="10" s="1"/>
  <c r="G517" i="10"/>
  <c r="H517" i="10"/>
  <c r="G523" i="10"/>
  <c r="H523" i="10" s="1"/>
  <c r="G520" i="10"/>
  <c r="H520" i="10" s="1"/>
  <c r="G522" i="10"/>
  <c r="H522" i="10" s="1"/>
  <c r="H511" i="10"/>
  <c r="G511" i="10"/>
  <c r="G544" i="10"/>
  <c r="H544" i="10" s="1"/>
  <c r="C715" i="10"/>
  <c r="C648" i="10"/>
  <c r="M716" i="10" s="1"/>
  <c r="Y816" i="10" s="1"/>
  <c r="D615" i="10"/>
  <c r="G535" i="10"/>
  <c r="H535" i="10"/>
  <c r="H515" i="10"/>
  <c r="G515" i="10"/>
  <c r="G500" i="10"/>
  <c r="H500" i="10"/>
  <c r="G516" i="10"/>
  <c r="H516" i="10" s="1"/>
  <c r="G518" i="10"/>
  <c r="H518" i="10" s="1"/>
  <c r="G550" i="10"/>
  <c r="H550" i="10" s="1"/>
  <c r="G498" i="10"/>
  <c r="H498" i="10" s="1"/>
  <c r="G529" i="10"/>
  <c r="H529" i="10" s="1"/>
  <c r="G524" i="10"/>
  <c r="H524" i="10" s="1"/>
  <c r="G525" i="10"/>
  <c r="H525" i="10" s="1"/>
  <c r="G514" i="10"/>
  <c r="H514" i="10" s="1"/>
  <c r="D712" i="10" l="1"/>
  <c r="D704" i="10"/>
  <c r="D696" i="10"/>
  <c r="D706" i="10"/>
  <c r="D698" i="10"/>
  <c r="D690" i="10"/>
  <c r="D711" i="10"/>
  <c r="D703" i="10"/>
  <c r="D708" i="10"/>
  <c r="D700" i="10"/>
  <c r="D692" i="10"/>
  <c r="D710" i="10"/>
  <c r="D702" i="10"/>
  <c r="D694" i="10"/>
  <c r="D686" i="10"/>
  <c r="D679" i="10"/>
  <c r="D671" i="10"/>
  <c r="D625" i="10"/>
  <c r="D693" i="10"/>
  <c r="D689" i="10"/>
  <c r="D685" i="10"/>
  <c r="D684" i="10"/>
  <c r="D681" i="10"/>
  <c r="D673" i="10"/>
  <c r="D709" i="10"/>
  <c r="D707" i="10"/>
  <c r="D705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99" i="10"/>
  <c r="D682" i="10"/>
  <c r="D668" i="10"/>
  <c r="D645" i="10"/>
  <c r="D629" i="10"/>
  <c r="D618" i="10"/>
  <c r="D691" i="10"/>
  <c r="D676" i="10"/>
  <c r="D669" i="10"/>
  <c r="D617" i="10"/>
  <c r="D677" i="10"/>
  <c r="D670" i="10"/>
  <c r="D626" i="10"/>
  <c r="D623" i="10"/>
  <c r="D616" i="10"/>
  <c r="D716" i="10"/>
  <c r="D695" i="10"/>
  <c r="D672" i="10"/>
  <c r="D646" i="10"/>
  <c r="D628" i="10"/>
  <c r="D688" i="10"/>
  <c r="D674" i="10"/>
  <c r="D622" i="10"/>
  <c r="D713" i="10"/>
  <c r="D621" i="10"/>
  <c r="D687" i="10"/>
  <c r="D627" i="10"/>
  <c r="D620" i="10"/>
  <c r="D647" i="10"/>
  <c r="D697" i="10"/>
  <c r="D678" i="10"/>
  <c r="D701" i="10"/>
  <c r="D619" i="10"/>
  <c r="D680" i="10"/>
  <c r="G496" i="10"/>
  <c r="H496" i="10" s="1"/>
  <c r="E612" i="10" l="1"/>
  <c r="D715" i="10"/>
  <c r="E623" i="10"/>
  <c r="E709" i="10" l="1"/>
  <c r="E701" i="10"/>
  <c r="E693" i="10"/>
  <c r="E711" i="10"/>
  <c r="E703" i="10"/>
  <c r="E695" i="10"/>
  <c r="E687" i="10"/>
  <c r="E708" i="10"/>
  <c r="E700" i="10"/>
  <c r="E713" i="10"/>
  <c r="E705" i="10"/>
  <c r="E697" i="10"/>
  <c r="E716" i="10"/>
  <c r="E707" i="10"/>
  <c r="E699" i="10"/>
  <c r="E691" i="10"/>
  <c r="E706" i="10"/>
  <c r="E704" i="10"/>
  <c r="E702" i="10"/>
  <c r="E688" i="10"/>
  <c r="E676" i="10"/>
  <c r="E668" i="10"/>
  <c r="E628" i="10"/>
  <c r="E690" i="10"/>
  <c r="E678" i="10"/>
  <c r="E670" i="10"/>
  <c r="E647" i="10"/>
  <c r="E646" i="10"/>
  <c r="E645" i="10"/>
  <c r="E629" i="10"/>
  <c r="E626" i="10"/>
  <c r="E694" i="10"/>
  <c r="E680" i="10"/>
  <c r="E672" i="10"/>
  <c r="E696" i="10"/>
  <c r="E686" i="10"/>
  <c r="E683" i="10"/>
  <c r="E669" i="10"/>
  <c r="E637" i="10"/>
  <c r="E689" i="10"/>
  <c r="E677" i="10"/>
  <c r="E640" i="10"/>
  <c r="E632" i="10"/>
  <c r="E684" i="10"/>
  <c r="E643" i="10"/>
  <c r="E635" i="10"/>
  <c r="E710" i="10"/>
  <c r="E692" i="10"/>
  <c r="E644" i="10"/>
  <c r="E639" i="10"/>
  <c r="E634" i="10"/>
  <c r="E674" i="10"/>
  <c r="E641" i="10"/>
  <c r="E636" i="10"/>
  <c r="E631" i="10"/>
  <c r="E624" i="10"/>
  <c r="E638" i="10"/>
  <c r="E633" i="10"/>
  <c r="E698" i="10"/>
  <c r="E685" i="10"/>
  <c r="E681" i="10"/>
  <c r="E679" i="10"/>
  <c r="E630" i="10"/>
  <c r="E627" i="10"/>
  <c r="E682" i="10"/>
  <c r="E642" i="10"/>
  <c r="E625" i="10"/>
  <c r="E675" i="10"/>
  <c r="E673" i="10"/>
  <c r="E671" i="10"/>
  <c r="E712" i="10"/>
  <c r="E715" i="10" l="1"/>
  <c r="F624" i="10"/>
  <c r="F706" i="10" l="1"/>
  <c r="F698" i="10"/>
  <c r="F690" i="10"/>
  <c r="F708" i="10"/>
  <c r="F700" i="10"/>
  <c r="F692" i="10"/>
  <c r="F684" i="10"/>
  <c r="F713" i="10"/>
  <c r="F705" i="10"/>
  <c r="F697" i="10"/>
  <c r="F710" i="10"/>
  <c r="F702" i="10"/>
  <c r="F694" i="10"/>
  <c r="F712" i="10"/>
  <c r="F704" i="10"/>
  <c r="F696" i="10"/>
  <c r="F688" i="10"/>
  <c r="F689" i="10"/>
  <c r="F687" i="10"/>
  <c r="F686" i="10"/>
  <c r="F685" i="10"/>
  <c r="F681" i="10"/>
  <c r="F673" i="10"/>
  <c r="F716" i="10"/>
  <c r="F683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703" i="10"/>
  <c r="F701" i="10"/>
  <c r="F699" i="10"/>
  <c r="F691" i="10"/>
  <c r="F677" i="10"/>
  <c r="F669" i="10"/>
  <c r="F627" i="10"/>
  <c r="F676" i="10"/>
  <c r="F711" i="10"/>
  <c r="F670" i="10"/>
  <c r="F626" i="10"/>
  <c r="F693" i="10"/>
  <c r="F678" i="10"/>
  <c r="F671" i="10"/>
  <c r="F646" i="10"/>
  <c r="F695" i="10"/>
  <c r="F674" i="10"/>
  <c r="F672" i="10"/>
  <c r="F628" i="10"/>
  <c r="F709" i="10"/>
  <c r="F679" i="10"/>
  <c r="F668" i="10"/>
  <c r="F707" i="10"/>
  <c r="F645" i="10"/>
  <c r="F682" i="10"/>
  <c r="F680" i="10"/>
  <c r="F647" i="10"/>
  <c r="F625" i="10"/>
  <c r="F629" i="10"/>
  <c r="F715" i="10" l="1"/>
  <c r="G625" i="10"/>
  <c r="G711" i="10" l="1"/>
  <c r="G703" i="10"/>
  <c r="G695" i="10"/>
  <c r="G713" i="10"/>
  <c r="G705" i="10"/>
  <c r="G697" i="10"/>
  <c r="G689" i="10"/>
  <c r="G710" i="10"/>
  <c r="G702" i="10"/>
  <c r="G716" i="10"/>
  <c r="G707" i="10"/>
  <c r="G699" i="10"/>
  <c r="G691" i="10"/>
  <c r="G709" i="10"/>
  <c r="G701" i="10"/>
  <c r="G693" i="10"/>
  <c r="G685" i="10"/>
  <c r="G700" i="10"/>
  <c r="G698" i="10"/>
  <c r="G696" i="10"/>
  <c r="G684" i="10"/>
  <c r="G678" i="10"/>
  <c r="G670" i="10"/>
  <c r="G647" i="10"/>
  <c r="G646" i="10"/>
  <c r="G645" i="10"/>
  <c r="G629" i="10"/>
  <c r="G626" i="10"/>
  <c r="G680" i="10"/>
  <c r="G672" i="10"/>
  <c r="G682" i="10"/>
  <c r="G674" i="10"/>
  <c r="G677" i="10"/>
  <c r="G640" i="10"/>
  <c r="G632" i="10"/>
  <c r="G708" i="10"/>
  <c r="G671" i="10"/>
  <c r="G643" i="10"/>
  <c r="G635" i="10"/>
  <c r="G687" i="10"/>
  <c r="G679" i="10"/>
  <c r="G638" i="10"/>
  <c r="G630" i="10"/>
  <c r="G628" i="10"/>
  <c r="G686" i="10"/>
  <c r="G676" i="10"/>
  <c r="G641" i="10"/>
  <c r="G636" i="10"/>
  <c r="G631" i="10"/>
  <c r="G704" i="10"/>
  <c r="G688" i="10"/>
  <c r="G633" i="10"/>
  <c r="G683" i="10"/>
  <c r="G681" i="10"/>
  <c r="G668" i="10"/>
  <c r="G627" i="10"/>
  <c r="G694" i="10"/>
  <c r="G690" i="10"/>
  <c r="G675" i="10"/>
  <c r="G673" i="10"/>
  <c r="G706" i="10"/>
  <c r="G692" i="10"/>
  <c r="G712" i="10"/>
  <c r="G669" i="10"/>
  <c r="G642" i="10"/>
  <c r="G637" i="10"/>
  <c r="G644" i="10"/>
  <c r="G639" i="10"/>
  <c r="G634" i="10"/>
  <c r="H628" i="10" l="1"/>
  <c r="H708" i="10" s="1"/>
  <c r="H710" i="10"/>
  <c r="H716" i="10"/>
  <c r="H704" i="10"/>
  <c r="H690" i="10"/>
  <c r="H644" i="10"/>
  <c r="H640" i="10"/>
  <c r="H636" i="10"/>
  <c r="H632" i="10"/>
  <c r="H711" i="10"/>
  <c r="H697" i="10"/>
  <c r="H691" i="10"/>
  <c r="H684" i="10"/>
  <c r="H695" i="10"/>
  <c r="H668" i="10"/>
  <c r="H645" i="10"/>
  <c r="H680" i="10"/>
  <c r="G715" i="10"/>
  <c r="H682" i="10" l="1"/>
  <c r="H673" i="10"/>
  <c r="H681" i="10"/>
  <c r="H701" i="10"/>
  <c r="H687" i="10"/>
  <c r="H705" i="10"/>
  <c r="H669" i="10"/>
  <c r="H713" i="10"/>
  <c r="H633" i="10"/>
  <c r="H637" i="10"/>
  <c r="H641" i="10"/>
  <c r="H675" i="10"/>
  <c r="H698" i="10"/>
  <c r="H712" i="10"/>
  <c r="H686" i="10"/>
  <c r="H692" i="10"/>
  <c r="H629" i="10"/>
  <c r="H715" i="10" s="1"/>
  <c r="H674" i="10"/>
  <c r="H703" i="10"/>
  <c r="H688" i="10"/>
  <c r="H646" i="10"/>
  <c r="H670" i="10"/>
  <c r="H671" i="10"/>
  <c r="H677" i="10"/>
  <c r="H630" i="10"/>
  <c r="H634" i="10"/>
  <c r="H638" i="10"/>
  <c r="H642" i="10"/>
  <c r="H683" i="10"/>
  <c r="H706" i="10"/>
  <c r="H699" i="10"/>
  <c r="H694" i="10"/>
  <c r="H700" i="10"/>
  <c r="H647" i="10"/>
  <c r="H676" i="10"/>
  <c r="H685" i="10"/>
  <c r="H672" i="10"/>
  <c r="H678" i="10"/>
  <c r="H689" i="10"/>
  <c r="H679" i="10"/>
  <c r="H709" i="10"/>
  <c r="H631" i="10"/>
  <c r="H635" i="10"/>
  <c r="H639" i="10"/>
  <c r="H643" i="10"/>
  <c r="H693" i="10"/>
  <c r="H696" i="10"/>
  <c r="H707" i="10"/>
  <c r="H702" i="10"/>
  <c r="I629" i="10" l="1"/>
  <c r="I713" i="10" s="1"/>
  <c r="I689" i="10"/>
  <c r="I691" i="10"/>
  <c r="I696" i="10"/>
  <c r="I711" i="10"/>
  <c r="I690" i="10"/>
  <c r="I682" i="10"/>
  <c r="I708" i="10"/>
  <c r="I671" i="10"/>
  <c r="I679" i="10"/>
  <c r="I673" i="10"/>
  <c r="I681" i="10"/>
  <c r="I675" i="10"/>
  <c r="I710" i="10"/>
  <c r="I631" i="10"/>
  <c r="I632" i="10"/>
  <c r="I639" i="10"/>
  <c r="I644" i="10" l="1"/>
  <c r="I637" i="10"/>
  <c r="I636" i="10"/>
  <c r="I640" i="10"/>
  <c r="I677" i="10"/>
  <c r="I700" i="10"/>
  <c r="I698" i="10"/>
  <c r="I635" i="10"/>
  <c r="I678" i="10"/>
  <c r="I668" i="10"/>
  <c r="I694" i="10"/>
  <c r="I687" i="10"/>
  <c r="I693" i="10"/>
  <c r="I704" i="10"/>
  <c r="I699" i="10"/>
  <c r="I697" i="10"/>
  <c r="I692" i="10"/>
  <c r="I642" i="10"/>
  <c r="I686" i="10"/>
  <c r="I647" i="10"/>
  <c r="I670" i="10"/>
  <c r="I633" i="10"/>
  <c r="I630" i="10"/>
  <c r="J630" i="10" s="1"/>
  <c r="I643" i="10"/>
  <c r="I684" i="10"/>
  <c r="I676" i="10"/>
  <c r="I672" i="10"/>
  <c r="I695" i="10"/>
  <c r="I701" i="10"/>
  <c r="I712" i="10"/>
  <c r="I707" i="10"/>
  <c r="I705" i="10"/>
  <c r="I634" i="10"/>
  <c r="I706" i="10"/>
  <c r="I669" i="10"/>
  <c r="I688" i="10"/>
  <c r="I645" i="10"/>
  <c r="I685" i="10"/>
  <c r="I641" i="10"/>
  <c r="I638" i="10"/>
  <c r="I646" i="10"/>
  <c r="I702" i="10"/>
  <c r="I674" i="10"/>
  <c r="I680" i="10"/>
  <c r="I703" i="10"/>
  <c r="I709" i="10"/>
  <c r="I683" i="10"/>
  <c r="I716" i="10"/>
  <c r="I715" i="10"/>
  <c r="J710" i="10" l="1"/>
  <c r="J702" i="10"/>
  <c r="J694" i="10"/>
  <c r="J712" i="10"/>
  <c r="J704" i="10"/>
  <c r="J696" i="10"/>
  <c r="J688" i="10"/>
  <c r="J709" i="10"/>
  <c r="J701" i="10"/>
  <c r="J706" i="10"/>
  <c r="J698" i="10"/>
  <c r="J690" i="10"/>
  <c r="J708" i="10"/>
  <c r="J700" i="10"/>
  <c r="J692" i="10"/>
  <c r="J684" i="10"/>
  <c r="J677" i="10"/>
  <c r="J669" i="10"/>
  <c r="J707" i="10"/>
  <c r="J705" i="10"/>
  <c r="J703" i="10"/>
  <c r="J691" i="10"/>
  <c r="J679" i="10"/>
  <c r="J671" i="10"/>
  <c r="J695" i="10"/>
  <c r="J681" i="10"/>
  <c r="J673" i="10"/>
  <c r="J711" i="10"/>
  <c r="J687" i="10"/>
  <c r="J638" i="10"/>
  <c r="J693" i="10"/>
  <c r="J672" i="10"/>
  <c r="J641" i="10"/>
  <c r="J633" i="10"/>
  <c r="J685" i="10"/>
  <c r="J680" i="10"/>
  <c r="J647" i="10"/>
  <c r="L647" i="10" s="1"/>
  <c r="J644" i="10"/>
  <c r="J636" i="10"/>
  <c r="J716" i="10"/>
  <c r="J670" i="10"/>
  <c r="J668" i="10"/>
  <c r="J646" i="10"/>
  <c r="J683" i="10"/>
  <c r="J713" i="10"/>
  <c r="J699" i="10"/>
  <c r="J675" i="10"/>
  <c r="J645" i="10"/>
  <c r="J643" i="10"/>
  <c r="J640" i="10"/>
  <c r="J635" i="10"/>
  <c r="J697" i="10"/>
  <c r="J682" i="10"/>
  <c r="J642" i="10"/>
  <c r="J637" i="10"/>
  <c r="J632" i="10"/>
  <c r="J639" i="10"/>
  <c r="J634" i="10"/>
  <c r="J689" i="10"/>
  <c r="J686" i="10"/>
  <c r="J678" i="10"/>
  <c r="J676" i="10"/>
  <c r="J674" i="10"/>
  <c r="J631" i="10"/>
  <c r="J715" i="10" l="1"/>
  <c r="K644" i="10"/>
  <c r="L712" i="10"/>
  <c r="L704" i="10"/>
  <c r="L696" i="10"/>
  <c r="L688" i="10"/>
  <c r="L706" i="10"/>
  <c r="L698" i="10"/>
  <c r="L690" i="10"/>
  <c r="L711" i="10"/>
  <c r="L703" i="10"/>
  <c r="L708" i="10"/>
  <c r="L700" i="10"/>
  <c r="L692" i="10"/>
  <c r="L710" i="10"/>
  <c r="L702" i="10"/>
  <c r="L694" i="10"/>
  <c r="L686" i="10"/>
  <c r="L716" i="10"/>
  <c r="L713" i="10"/>
  <c r="L679" i="10"/>
  <c r="L671" i="10"/>
  <c r="L701" i="10"/>
  <c r="L699" i="10"/>
  <c r="L697" i="10"/>
  <c r="L681" i="10"/>
  <c r="L673" i="10"/>
  <c r="L685" i="10"/>
  <c r="L684" i="10"/>
  <c r="L675" i="10"/>
  <c r="L693" i="10"/>
  <c r="L680" i="10"/>
  <c r="L695" i="10"/>
  <c r="L707" i="10"/>
  <c r="L674" i="10"/>
  <c r="L705" i="10"/>
  <c r="L709" i="10"/>
  <c r="L691" i="10"/>
  <c r="L677" i="10"/>
  <c r="L687" i="10"/>
  <c r="L682" i="10"/>
  <c r="L669" i="10"/>
  <c r="L683" i="10"/>
  <c r="L670" i="10"/>
  <c r="L689" i="10"/>
  <c r="L678" i="10"/>
  <c r="L676" i="10"/>
  <c r="L672" i="10"/>
  <c r="L668" i="10"/>
  <c r="K716" i="10" l="1"/>
  <c r="K707" i="10"/>
  <c r="M707" i="10" s="1"/>
  <c r="Y773" i="10" s="1"/>
  <c r="K699" i="10"/>
  <c r="K691" i="10"/>
  <c r="M691" i="10" s="1"/>
  <c r="Y757" i="10" s="1"/>
  <c r="K709" i="10"/>
  <c r="M709" i="10" s="1"/>
  <c r="Y775" i="10" s="1"/>
  <c r="K701" i="10"/>
  <c r="K693" i="10"/>
  <c r="K685" i="10"/>
  <c r="M685" i="10" s="1"/>
  <c r="Y751" i="10" s="1"/>
  <c r="K706" i="10"/>
  <c r="M706" i="10" s="1"/>
  <c r="Y772" i="10" s="1"/>
  <c r="K698" i="10"/>
  <c r="K711" i="10"/>
  <c r="M711" i="10" s="1"/>
  <c r="Y777" i="10" s="1"/>
  <c r="K703" i="10"/>
  <c r="M703" i="10" s="1"/>
  <c r="Y769" i="10" s="1"/>
  <c r="K695" i="10"/>
  <c r="M695" i="10" s="1"/>
  <c r="Y761" i="10" s="1"/>
  <c r="K713" i="10"/>
  <c r="K705" i="10"/>
  <c r="K697" i="10"/>
  <c r="K689" i="10"/>
  <c r="M689" i="10" s="1"/>
  <c r="Y755" i="10" s="1"/>
  <c r="K682" i="10"/>
  <c r="K674" i="10"/>
  <c r="M674" i="10" s="1"/>
  <c r="Y740" i="10" s="1"/>
  <c r="K676" i="10"/>
  <c r="M676" i="10" s="1"/>
  <c r="Y742" i="10" s="1"/>
  <c r="K668" i="10"/>
  <c r="K692" i="10"/>
  <c r="K688" i="10"/>
  <c r="M688" i="10" s="1"/>
  <c r="Y754" i="10" s="1"/>
  <c r="K687" i="10"/>
  <c r="M687" i="10" s="1"/>
  <c r="Y753" i="10" s="1"/>
  <c r="K686" i="10"/>
  <c r="M686" i="10" s="1"/>
  <c r="Y752" i="10" s="1"/>
  <c r="K678" i="10"/>
  <c r="K670" i="10"/>
  <c r="K679" i="10"/>
  <c r="M679" i="10" s="1"/>
  <c r="Y745" i="10" s="1"/>
  <c r="K672" i="10"/>
  <c r="M672" i="10" s="1"/>
  <c r="Y738" i="10" s="1"/>
  <c r="K680" i="10"/>
  <c r="K673" i="10"/>
  <c r="K710" i="10"/>
  <c r="K704" i="10"/>
  <c r="K681" i="10"/>
  <c r="K683" i="10"/>
  <c r="K675" i="10"/>
  <c r="M675" i="10" s="1"/>
  <c r="Y741" i="10" s="1"/>
  <c r="K694" i="10"/>
  <c r="K690" i="10"/>
  <c r="K677" i="10"/>
  <c r="K708" i="10"/>
  <c r="K712" i="10"/>
  <c r="M712" i="10" s="1"/>
  <c r="Y778" i="10" s="1"/>
  <c r="K671" i="10"/>
  <c r="K669" i="10"/>
  <c r="M669" i="10" s="1"/>
  <c r="Y735" i="10" s="1"/>
  <c r="K700" i="10"/>
  <c r="M700" i="10" s="1"/>
  <c r="Y766" i="10" s="1"/>
  <c r="K696" i="10"/>
  <c r="M696" i="10" s="1"/>
  <c r="Y762" i="10" s="1"/>
  <c r="K702" i="10"/>
  <c r="K684" i="10"/>
  <c r="L715" i="10"/>
  <c r="M668" i="10"/>
  <c r="M682" i="10"/>
  <c r="Y748" i="10" s="1"/>
  <c r="M697" i="10"/>
  <c r="Y763" i="10" s="1"/>
  <c r="M694" i="10"/>
  <c r="Y760" i="10" s="1"/>
  <c r="M690" i="10"/>
  <c r="Y756" i="10" s="1"/>
  <c r="M680" i="10"/>
  <c r="Y746" i="10" s="1"/>
  <c r="M699" i="10"/>
  <c r="Y765" i="10" s="1"/>
  <c r="M702" i="10"/>
  <c r="Y768" i="10" s="1"/>
  <c r="M698" i="10"/>
  <c r="Y764" i="10" s="1"/>
  <c r="M681" i="10"/>
  <c r="Y747" i="10" s="1"/>
  <c r="M677" i="10"/>
  <c r="Y743" i="10" s="1"/>
  <c r="M701" i="10"/>
  <c r="Y767" i="10" s="1"/>
  <c r="M671" i="10"/>
  <c r="Y737" i="10" s="1"/>
  <c r="M692" i="10"/>
  <c r="Y758" i="10" s="1"/>
  <c r="M684" i="10"/>
  <c r="Y750" i="10" s="1"/>
  <c r="M670" i="10"/>
  <c r="Y736" i="10" s="1"/>
  <c r="M705" i="10"/>
  <c r="Y771" i="10" s="1"/>
  <c r="M713" i="10"/>
  <c r="Y779" i="10" s="1"/>
  <c r="M708" i="10"/>
  <c r="Y774" i="10" s="1"/>
  <c r="M704" i="10"/>
  <c r="Y770" i="10" s="1"/>
  <c r="M693" i="10"/>
  <c r="Y759" i="10" s="1"/>
  <c r="M710" i="10"/>
  <c r="Y776" i="10" s="1"/>
  <c r="M678" i="10"/>
  <c r="Y744" i="10" s="1"/>
  <c r="M683" i="10"/>
  <c r="Y749" i="10" s="1"/>
  <c r="M673" i="10"/>
  <c r="Y739" i="10" s="1"/>
  <c r="K715" i="10" l="1"/>
  <c r="Y734" i="10"/>
  <c r="Y815" i="10" s="1"/>
  <c r="M715" i="10"/>
  <c r="F493" i="1" l="1"/>
  <c r="D493" i="1"/>
  <c r="B493" i="1"/>
  <c r="B575" i="1"/>
  <c r="A493" i="1" l="1"/>
  <c r="C115" i="8"/>
  <c r="C444" i="1"/>
  <c r="D367" i="1"/>
  <c r="D221" i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D48" i="1" s="1"/>
  <c r="D62" i="1" s="1"/>
  <c r="CE65" i="1"/>
  <c r="C431" i="1" s="1"/>
  <c r="CE63" i="1"/>
  <c r="I365" i="9" s="1"/>
  <c r="CE66" i="1"/>
  <c r="CE68" i="1"/>
  <c r="D75" i="1"/>
  <c r="AR75" i="1"/>
  <c r="AS75" i="1"/>
  <c r="C218" i="9" s="1"/>
  <c r="AT75" i="1"/>
  <c r="D218" i="9" s="1"/>
  <c r="AU75" i="1"/>
  <c r="AQ75" i="1"/>
  <c r="AO75" i="1"/>
  <c r="AN75" i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I90" i="9" s="1"/>
  <c r="V75" i="1"/>
  <c r="H90" i="9" s="1"/>
  <c r="T75" i="1"/>
  <c r="R75" i="1"/>
  <c r="Q75" i="1"/>
  <c r="P75" i="1"/>
  <c r="I58" i="9" s="1"/>
  <c r="O75" i="1"/>
  <c r="N75" i="1"/>
  <c r="G58" i="9" s="1"/>
  <c r="M75" i="1"/>
  <c r="F58" i="9" s="1"/>
  <c r="L75" i="1"/>
  <c r="E58" i="9" s="1"/>
  <c r="I75" i="1"/>
  <c r="H75" i="1"/>
  <c r="G75" i="1"/>
  <c r="F75" i="1"/>
  <c r="F26" i="9" s="1"/>
  <c r="AV75" i="1"/>
  <c r="AP75" i="1"/>
  <c r="AJ75" i="1"/>
  <c r="AL75" i="1"/>
  <c r="C186" i="9"/>
  <c r="AK75" i="1"/>
  <c r="AG75" i="1"/>
  <c r="AE75" i="1"/>
  <c r="C154" i="9" s="1"/>
  <c r="AC75" i="1"/>
  <c r="AB75" i="1"/>
  <c r="Y75" i="1"/>
  <c r="D122" i="9" s="1"/>
  <c r="U75" i="1"/>
  <c r="S75" i="1"/>
  <c r="E90" i="9" s="1"/>
  <c r="K75" i="1"/>
  <c r="J75" i="1"/>
  <c r="E75" i="1"/>
  <c r="E26" i="9" s="1"/>
  <c r="CE73" i="1"/>
  <c r="CE74" i="1"/>
  <c r="C464" i="1" s="1"/>
  <c r="C75" i="1"/>
  <c r="CE80" i="1"/>
  <c r="CE78" i="1"/>
  <c r="CE69" i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D319" i="1"/>
  <c r="C74" i="8" s="1"/>
  <c r="D328" i="1"/>
  <c r="D329" i="1"/>
  <c r="C85" i="8" s="1"/>
  <c r="D229" i="1"/>
  <c r="B445" i="1" s="1"/>
  <c r="D236" i="1"/>
  <c r="D240" i="1"/>
  <c r="E209" i="1"/>
  <c r="F24" i="6" s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D433" i="1" s="1"/>
  <c r="E196" i="1"/>
  <c r="C469" i="1" s="1"/>
  <c r="E197" i="1"/>
  <c r="C470" i="1" s="1"/>
  <c r="E198" i="1"/>
  <c r="E199" i="1"/>
  <c r="E200" i="1"/>
  <c r="E201" i="1"/>
  <c r="F13" i="6" s="1"/>
  <c r="E202" i="1"/>
  <c r="C474" i="1" s="1"/>
  <c r="E203" i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F28" i="4" s="1"/>
  <c r="E153" i="1"/>
  <c r="E28" i="4" s="1"/>
  <c r="E152" i="1"/>
  <c r="D28" i="4" s="1"/>
  <c r="E151" i="1"/>
  <c r="E150" i="1"/>
  <c r="E148" i="1"/>
  <c r="F19" i="4" s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40" i="1"/>
  <c r="C429" i="1"/>
  <c r="B438" i="1"/>
  <c r="B440" i="1" s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F8" i="6"/>
  <c r="G122" i="9"/>
  <c r="I26" i="9"/>
  <c r="F90" i="9"/>
  <c r="D366" i="9"/>
  <c r="CE64" i="1"/>
  <c r="C430" i="1" s="1"/>
  <c r="D368" i="9"/>
  <c r="C276" i="9"/>
  <c r="CE70" i="1"/>
  <c r="C458" i="1" s="1"/>
  <c r="CE76" i="1"/>
  <c r="I380" i="9" s="1"/>
  <c r="CE77" i="1"/>
  <c r="I381" i="9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CD71" i="1"/>
  <c r="C575" i="1" s="1"/>
  <c r="C615" i="1"/>
  <c r="E372" i="9"/>
  <c r="BV48" i="1"/>
  <c r="BV62" i="1" s="1"/>
  <c r="C14" i="5"/>
  <c r="C141" i="8"/>
  <c r="D13" i="7" l="1"/>
  <c r="C112" i="8"/>
  <c r="B465" i="1"/>
  <c r="D330" i="1"/>
  <c r="C86" i="8" s="1"/>
  <c r="F9" i="6"/>
  <c r="C473" i="1"/>
  <c r="G10" i="4"/>
  <c r="D612" i="1"/>
  <c r="CF76" i="1"/>
  <c r="CA52" i="1" s="1"/>
  <c r="CA67" i="1" s="1"/>
  <c r="G612" i="1"/>
  <c r="CF77" i="1"/>
  <c r="K52" i="1"/>
  <c r="K67" i="1" s="1"/>
  <c r="AB52" i="1"/>
  <c r="AB67" i="1" s="1"/>
  <c r="G113" i="9" s="1"/>
  <c r="BP52" i="1"/>
  <c r="BP67" i="1" s="1"/>
  <c r="E305" i="9" s="1"/>
  <c r="V52" i="1"/>
  <c r="V67" i="1" s="1"/>
  <c r="I377" i="9"/>
  <c r="G90" i="9"/>
  <c r="H122" i="9"/>
  <c r="G186" i="9"/>
  <c r="E218" i="9"/>
  <c r="I186" i="9"/>
  <c r="AH52" i="1"/>
  <c r="AH67" i="1" s="1"/>
  <c r="F145" i="9" s="1"/>
  <c r="I52" i="1"/>
  <c r="I67" i="1" s="1"/>
  <c r="I372" i="9"/>
  <c r="E373" i="9"/>
  <c r="AJ48" i="1"/>
  <c r="AJ62" i="1" s="1"/>
  <c r="H140" i="9" s="1"/>
  <c r="AT48" i="1"/>
  <c r="AT62" i="1" s="1"/>
  <c r="BO48" i="1"/>
  <c r="BO62" i="1" s="1"/>
  <c r="O48" i="1"/>
  <c r="O62" i="1" s="1"/>
  <c r="W48" i="1"/>
  <c r="W62" i="1" s="1"/>
  <c r="I76" i="9" s="1"/>
  <c r="F48" i="1"/>
  <c r="F62" i="1" s="1"/>
  <c r="F12" i="9" s="1"/>
  <c r="BD48" i="1"/>
  <c r="BD62" i="1" s="1"/>
  <c r="Z48" i="1"/>
  <c r="Z62" i="1" s="1"/>
  <c r="BN48" i="1"/>
  <c r="BN62" i="1" s="1"/>
  <c r="G19" i="4"/>
  <c r="E19" i="4"/>
  <c r="I154" i="9"/>
  <c r="H58" i="9"/>
  <c r="I370" i="9"/>
  <c r="C434" i="1"/>
  <c r="BK48" i="1"/>
  <c r="BK62" i="1" s="1"/>
  <c r="P48" i="1"/>
  <c r="P62" i="1" s="1"/>
  <c r="BZ48" i="1"/>
  <c r="BZ62" i="1" s="1"/>
  <c r="AC48" i="1"/>
  <c r="AC62" i="1" s="1"/>
  <c r="H108" i="9" s="1"/>
  <c r="M48" i="1"/>
  <c r="M62" i="1" s="1"/>
  <c r="BC48" i="1"/>
  <c r="BC62" i="1" s="1"/>
  <c r="AM48" i="1"/>
  <c r="AM62" i="1" s="1"/>
  <c r="C427" i="1"/>
  <c r="Y48" i="1"/>
  <c r="Y62" i="1" s="1"/>
  <c r="AQ48" i="1"/>
  <c r="AQ62" i="1" s="1"/>
  <c r="S48" i="1"/>
  <c r="S62" i="1" s="1"/>
  <c r="CB48" i="1"/>
  <c r="CB62" i="1" s="1"/>
  <c r="C364" i="9" s="1"/>
  <c r="CA48" i="1"/>
  <c r="CA62" i="1" s="1"/>
  <c r="BR48" i="1"/>
  <c r="BR62" i="1" s="1"/>
  <c r="BL48" i="1"/>
  <c r="BL62" i="1" s="1"/>
  <c r="BB48" i="1"/>
  <c r="BB62" i="1" s="1"/>
  <c r="AV48" i="1"/>
  <c r="AV62" i="1" s="1"/>
  <c r="AL48" i="1"/>
  <c r="AL62" i="1" s="1"/>
  <c r="AF48" i="1"/>
  <c r="AF62" i="1" s="1"/>
  <c r="N48" i="1"/>
  <c r="N62" i="1" s="1"/>
  <c r="G44" i="9" s="1"/>
  <c r="AS48" i="1"/>
  <c r="AS62" i="1" s="1"/>
  <c r="I363" i="9"/>
  <c r="AU48" i="1"/>
  <c r="AU62" i="1" s="1"/>
  <c r="BQ48" i="1"/>
  <c r="BQ62" i="1" s="1"/>
  <c r="U48" i="1"/>
  <c r="U62" i="1" s="1"/>
  <c r="BM48" i="1"/>
  <c r="BM62" i="1" s="1"/>
  <c r="AW48" i="1"/>
  <c r="AW62" i="1" s="1"/>
  <c r="I48" i="1"/>
  <c r="I62" i="1" s="1"/>
  <c r="C48" i="1"/>
  <c r="BX48" i="1"/>
  <c r="BX62" i="1" s="1"/>
  <c r="BP48" i="1"/>
  <c r="BP62" i="1" s="1"/>
  <c r="BJ48" i="1"/>
  <c r="BJ62" i="1" s="1"/>
  <c r="AN48" i="1"/>
  <c r="AN62" i="1" s="1"/>
  <c r="AH48" i="1"/>
  <c r="AH62" i="1" s="1"/>
  <c r="F140" i="9" s="1"/>
  <c r="V48" i="1"/>
  <c r="V62" i="1" s="1"/>
  <c r="AB48" i="1"/>
  <c r="AB62" i="1" s="1"/>
  <c r="L48" i="1"/>
  <c r="L62" i="1" s="1"/>
  <c r="B444" i="1"/>
  <c r="D5" i="7"/>
  <c r="BZ52" i="1"/>
  <c r="BZ67" i="1" s="1"/>
  <c r="H337" i="9" s="1"/>
  <c r="AO52" i="1"/>
  <c r="AO67" i="1" s="1"/>
  <c r="F177" i="9" s="1"/>
  <c r="X52" i="1"/>
  <c r="X67" i="1" s="1"/>
  <c r="BJ52" i="1"/>
  <c r="BJ67" i="1" s="1"/>
  <c r="P52" i="1"/>
  <c r="P67" i="1" s="1"/>
  <c r="BB52" i="1"/>
  <c r="BB67" i="1" s="1"/>
  <c r="AJ52" i="1"/>
  <c r="AJ67" i="1" s="1"/>
  <c r="BG52" i="1"/>
  <c r="BG67" i="1" s="1"/>
  <c r="J48" i="1"/>
  <c r="J62" i="1" s="1"/>
  <c r="AD48" i="1"/>
  <c r="AD62" i="1" s="1"/>
  <c r="I108" i="9" s="1"/>
  <c r="AX48" i="1"/>
  <c r="AX62" i="1" s="1"/>
  <c r="BF48" i="1"/>
  <c r="BF62" i="1" s="1"/>
  <c r="BY48" i="1"/>
  <c r="BY62" i="1" s="1"/>
  <c r="AI48" i="1"/>
  <c r="AI62" i="1" s="1"/>
  <c r="BW48" i="1"/>
  <c r="BW62" i="1" s="1"/>
  <c r="Q48" i="1"/>
  <c r="Q62" i="1" s="1"/>
  <c r="AO48" i="1"/>
  <c r="AO62" i="1" s="1"/>
  <c r="BU48" i="1"/>
  <c r="BU62" i="1" s="1"/>
  <c r="AK48" i="1"/>
  <c r="AK62" i="1" s="1"/>
  <c r="G48" i="1"/>
  <c r="G62" i="1" s="1"/>
  <c r="G12" i="9" s="1"/>
  <c r="F12" i="6"/>
  <c r="H48" i="1"/>
  <c r="H62" i="1" s="1"/>
  <c r="F15" i="6"/>
  <c r="C475" i="1"/>
  <c r="C472" i="1"/>
  <c r="F11" i="6"/>
  <c r="D186" i="9"/>
  <c r="I368" i="9"/>
  <c r="C432" i="1"/>
  <c r="H612" i="1"/>
  <c r="I362" i="9"/>
  <c r="C448" i="1"/>
  <c r="D368" i="1"/>
  <c r="C120" i="8" s="1"/>
  <c r="C119" i="8"/>
  <c r="AN52" i="1"/>
  <c r="AN67" i="1" s="1"/>
  <c r="BO52" i="1"/>
  <c r="BO67" i="1" s="1"/>
  <c r="AE52" i="1"/>
  <c r="AE67" i="1" s="1"/>
  <c r="C145" i="9" s="1"/>
  <c r="AU52" i="1"/>
  <c r="AU67" i="1" s="1"/>
  <c r="AI52" i="1"/>
  <c r="AI67" i="1" s="1"/>
  <c r="AP48" i="1"/>
  <c r="AP62" i="1" s="1"/>
  <c r="BH48" i="1"/>
  <c r="BH62" i="1" s="1"/>
  <c r="K48" i="1"/>
  <c r="K62" i="1" s="1"/>
  <c r="AY48" i="1"/>
  <c r="AY62" i="1" s="1"/>
  <c r="CC48" i="1"/>
  <c r="CC62" i="1" s="1"/>
  <c r="BA48" i="1"/>
  <c r="BA62" i="1" s="1"/>
  <c r="AE48" i="1"/>
  <c r="AE62" i="1" s="1"/>
  <c r="F612" i="1"/>
  <c r="I366" i="9"/>
  <c r="T48" i="1"/>
  <c r="T62" i="1" s="1"/>
  <c r="C90" i="9"/>
  <c r="E186" i="9"/>
  <c r="L52" i="1"/>
  <c r="L67" i="1" s="1"/>
  <c r="E49" i="9" s="1"/>
  <c r="BI52" i="1"/>
  <c r="BI67" i="1" s="1"/>
  <c r="E273" i="9" s="1"/>
  <c r="Z52" i="1"/>
  <c r="Z67" i="1" s="1"/>
  <c r="AL52" i="1"/>
  <c r="AL67" i="1" s="1"/>
  <c r="AP52" i="1"/>
  <c r="AP67" i="1" s="1"/>
  <c r="BS52" i="1"/>
  <c r="BS67" i="1" s="1"/>
  <c r="B10" i="4"/>
  <c r="R48" i="1"/>
  <c r="R62" i="1" s="1"/>
  <c r="AR48" i="1"/>
  <c r="AR62" i="1" s="1"/>
  <c r="AZ48" i="1"/>
  <c r="AZ62" i="1" s="1"/>
  <c r="BT48" i="1"/>
  <c r="BT62" i="1" s="1"/>
  <c r="AA48" i="1"/>
  <c r="AA62" i="1" s="1"/>
  <c r="F108" i="9" s="1"/>
  <c r="BG48" i="1"/>
  <c r="BG62" i="1" s="1"/>
  <c r="AG48" i="1"/>
  <c r="AG62" i="1" s="1"/>
  <c r="BE48" i="1"/>
  <c r="BE62" i="1" s="1"/>
  <c r="E48" i="1"/>
  <c r="E62" i="1" s="1"/>
  <c r="BI48" i="1"/>
  <c r="BI62" i="1" s="1"/>
  <c r="BS48" i="1"/>
  <c r="BS62" i="1" s="1"/>
  <c r="D436" i="1"/>
  <c r="X48" i="1"/>
  <c r="X62" i="1" s="1"/>
  <c r="D32" i="6"/>
  <c r="C27" i="5"/>
  <c r="E10" i="4"/>
  <c r="C84" i="8"/>
  <c r="C417" i="1"/>
  <c r="D463" i="1"/>
  <c r="I612" i="1"/>
  <c r="I382" i="9"/>
  <c r="E154" i="9"/>
  <c r="C415" i="1"/>
  <c r="C10" i="4"/>
  <c r="I371" i="9"/>
  <c r="C26" i="9"/>
  <c r="C28" i="4"/>
  <c r="C421" i="1"/>
  <c r="H26" i="9"/>
  <c r="H186" i="9"/>
  <c r="G28" i="4"/>
  <c r="D12" i="9"/>
  <c r="D332" i="9"/>
  <c r="B446" i="1"/>
  <c r="D242" i="1"/>
  <c r="C418" i="1"/>
  <c r="D438" i="1"/>
  <c r="F14" i="6"/>
  <c r="C471" i="1"/>
  <c r="F10" i="6"/>
  <c r="D26" i="9"/>
  <c r="CE75" i="1"/>
  <c r="E177" i="9"/>
  <c r="F7" i="6"/>
  <c r="E204" i="1"/>
  <c r="C468" i="1"/>
  <c r="I383" i="9"/>
  <c r="D22" i="7"/>
  <c r="C40" i="5"/>
  <c r="C420" i="1"/>
  <c r="B28" i="4"/>
  <c r="F186" i="9"/>
  <c r="AM52" i="1"/>
  <c r="AM67" i="1" s="1"/>
  <c r="BF52" i="1"/>
  <c r="BF67" i="1" s="1"/>
  <c r="BY52" i="1"/>
  <c r="BY67" i="1" s="1"/>
  <c r="AY52" i="1"/>
  <c r="AY67" i="1" s="1"/>
  <c r="AW52" i="1"/>
  <c r="AW67" i="1" s="1"/>
  <c r="T52" i="1"/>
  <c r="T67" i="1" s="1"/>
  <c r="AK52" i="1"/>
  <c r="AK67" i="1" s="1"/>
  <c r="BV52" i="1"/>
  <c r="BV67" i="1" s="1"/>
  <c r="BV71" i="1" s="1"/>
  <c r="BE52" i="1"/>
  <c r="BE67" i="1" s="1"/>
  <c r="AX52" i="1"/>
  <c r="AX67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D292" i="1"/>
  <c r="C58" i="9"/>
  <c r="Z71" i="1" l="1"/>
  <c r="C691" i="1" s="1"/>
  <c r="D373" i="1"/>
  <c r="C126" i="8" s="1"/>
  <c r="D339" i="1"/>
  <c r="C102" i="8" s="1"/>
  <c r="D465" i="1"/>
  <c r="I337" i="9"/>
  <c r="N52" i="1"/>
  <c r="N67" i="1" s="1"/>
  <c r="G49" i="9" s="1"/>
  <c r="AG52" i="1"/>
  <c r="AG67" i="1" s="1"/>
  <c r="AG71" i="1" s="1"/>
  <c r="G52" i="1"/>
  <c r="G67" i="1" s="1"/>
  <c r="G71" i="1" s="1"/>
  <c r="C672" i="1" s="1"/>
  <c r="D52" i="1"/>
  <c r="D67" i="1" s="1"/>
  <c r="D71" i="1" s="1"/>
  <c r="BN52" i="1"/>
  <c r="BN67" i="1" s="1"/>
  <c r="BN71" i="1" s="1"/>
  <c r="C309" i="9" s="1"/>
  <c r="BM52" i="1"/>
  <c r="BM67" i="1" s="1"/>
  <c r="I273" i="9" s="1"/>
  <c r="BQ52" i="1"/>
  <c r="BQ67" i="1" s="1"/>
  <c r="H305" i="9"/>
  <c r="S52" i="1"/>
  <c r="S67" i="1" s="1"/>
  <c r="E81" i="9" s="1"/>
  <c r="AC52" i="1"/>
  <c r="AC67" i="1" s="1"/>
  <c r="H113" i="9" s="1"/>
  <c r="AT52" i="1"/>
  <c r="AT67" i="1" s="1"/>
  <c r="D209" i="9" s="1"/>
  <c r="W52" i="1"/>
  <c r="W67" i="1" s="1"/>
  <c r="W71" i="1" s="1"/>
  <c r="I85" i="9" s="1"/>
  <c r="AS52" i="1"/>
  <c r="AS67" i="1" s="1"/>
  <c r="C209" i="9" s="1"/>
  <c r="AQ52" i="1"/>
  <c r="AQ67" i="1" s="1"/>
  <c r="AZ52" i="1"/>
  <c r="AZ67" i="1" s="1"/>
  <c r="CC52" i="1"/>
  <c r="CC67" i="1" s="1"/>
  <c r="CC71" i="1" s="1"/>
  <c r="C620" i="1" s="1"/>
  <c r="O52" i="1"/>
  <c r="O67" i="1" s="1"/>
  <c r="O71" i="1" s="1"/>
  <c r="C508" i="1" s="1"/>
  <c r="G508" i="1" s="1"/>
  <c r="BU52" i="1"/>
  <c r="BU67" i="1" s="1"/>
  <c r="C337" i="9" s="1"/>
  <c r="BC52" i="1"/>
  <c r="BC67" i="1" s="1"/>
  <c r="F241" i="9" s="1"/>
  <c r="BW52" i="1"/>
  <c r="BW67" i="1" s="1"/>
  <c r="Q52" i="1"/>
  <c r="Q67" i="1" s="1"/>
  <c r="AF52" i="1"/>
  <c r="AF67" i="1" s="1"/>
  <c r="D145" i="9" s="1"/>
  <c r="E52" i="1"/>
  <c r="E67" i="1" s="1"/>
  <c r="BR52" i="1"/>
  <c r="BR67" i="1" s="1"/>
  <c r="G305" i="9" s="1"/>
  <c r="AA52" i="1"/>
  <c r="AA67" i="1" s="1"/>
  <c r="AA71" i="1" s="1"/>
  <c r="C520" i="1" s="1"/>
  <c r="G520" i="1" s="1"/>
  <c r="M52" i="1"/>
  <c r="M67" i="1" s="1"/>
  <c r="F49" i="9" s="1"/>
  <c r="CB52" i="1"/>
  <c r="CB67" i="1" s="1"/>
  <c r="CB71" i="1" s="1"/>
  <c r="C622" i="1" s="1"/>
  <c r="F52" i="1"/>
  <c r="F67" i="1" s="1"/>
  <c r="F17" i="9" s="1"/>
  <c r="BD52" i="1"/>
  <c r="BD67" i="1" s="1"/>
  <c r="G241" i="9" s="1"/>
  <c r="H52" i="1"/>
  <c r="H67" i="1" s="1"/>
  <c r="BT52" i="1"/>
  <c r="BT67" i="1" s="1"/>
  <c r="BA52" i="1"/>
  <c r="BA67" i="1" s="1"/>
  <c r="D241" i="9" s="1"/>
  <c r="AV52" i="1"/>
  <c r="AV67" i="1" s="1"/>
  <c r="U52" i="1"/>
  <c r="U67" i="1" s="1"/>
  <c r="U71" i="1" s="1"/>
  <c r="Y52" i="1"/>
  <c r="Y67" i="1" s="1"/>
  <c r="D113" i="9" s="1"/>
  <c r="BY71" i="1"/>
  <c r="C645" i="1" s="1"/>
  <c r="AR52" i="1"/>
  <c r="AR67" i="1" s="1"/>
  <c r="I177" i="9" s="1"/>
  <c r="BX52" i="1"/>
  <c r="BX67" i="1" s="1"/>
  <c r="R52" i="1"/>
  <c r="R67" i="1" s="1"/>
  <c r="C52" i="1"/>
  <c r="C67" i="1" s="1"/>
  <c r="BH52" i="1"/>
  <c r="BH67" i="1" s="1"/>
  <c r="BK52" i="1"/>
  <c r="BK67" i="1" s="1"/>
  <c r="BK71" i="1" s="1"/>
  <c r="AD52" i="1"/>
  <c r="AD67" i="1" s="1"/>
  <c r="AD71" i="1" s="1"/>
  <c r="C695" i="1" s="1"/>
  <c r="BL52" i="1"/>
  <c r="BL67" i="1" s="1"/>
  <c r="J52" i="1"/>
  <c r="J67" i="1" s="1"/>
  <c r="J71" i="1" s="1"/>
  <c r="D49" i="9"/>
  <c r="X71" i="1"/>
  <c r="C689" i="1" s="1"/>
  <c r="H81" i="9"/>
  <c r="BF71" i="1"/>
  <c r="I245" i="9" s="1"/>
  <c r="I17" i="9"/>
  <c r="D81" i="9"/>
  <c r="AU71" i="1"/>
  <c r="C540" i="1" s="1"/>
  <c r="G540" i="1" s="1"/>
  <c r="BB71" i="1"/>
  <c r="E245" i="9" s="1"/>
  <c r="BR71" i="1"/>
  <c r="C563" i="1" s="1"/>
  <c r="H71" i="1"/>
  <c r="C501" i="1" s="1"/>
  <c r="G501" i="1" s="1"/>
  <c r="G236" i="9"/>
  <c r="H44" i="9"/>
  <c r="D204" i="9"/>
  <c r="E117" i="9"/>
  <c r="E108" i="9"/>
  <c r="D300" i="9"/>
  <c r="BO71" i="1"/>
  <c r="D309" i="9" s="1"/>
  <c r="AJ71" i="1"/>
  <c r="C701" i="1" s="1"/>
  <c r="BW71" i="1"/>
  <c r="C568" i="1" s="1"/>
  <c r="C519" i="1"/>
  <c r="G519" i="1" s="1"/>
  <c r="F71" i="1"/>
  <c r="F21" i="9" s="1"/>
  <c r="C300" i="9"/>
  <c r="G140" i="9"/>
  <c r="I204" i="9"/>
  <c r="G172" i="9"/>
  <c r="F44" i="9"/>
  <c r="BJ71" i="1"/>
  <c r="F277" i="9" s="1"/>
  <c r="G300" i="9"/>
  <c r="D364" i="9"/>
  <c r="D108" i="9"/>
  <c r="E71" i="1"/>
  <c r="C498" i="1" s="1"/>
  <c r="G498" i="1" s="1"/>
  <c r="C172" i="9"/>
  <c r="F268" i="9"/>
  <c r="G177" i="9"/>
  <c r="E12" i="9"/>
  <c r="V71" i="1"/>
  <c r="C515" i="1" s="1"/>
  <c r="G515" i="1" s="1"/>
  <c r="G332" i="9"/>
  <c r="AP71" i="1"/>
  <c r="C535" i="1" s="1"/>
  <c r="G535" i="1" s="1"/>
  <c r="AQ71" i="1"/>
  <c r="C536" i="1" s="1"/>
  <c r="G536" i="1" s="1"/>
  <c r="AY71" i="1"/>
  <c r="I213" i="9" s="1"/>
  <c r="AX71" i="1"/>
  <c r="C616" i="1" s="1"/>
  <c r="H172" i="9"/>
  <c r="E332" i="9"/>
  <c r="AL71" i="1"/>
  <c r="C181" i="9" s="1"/>
  <c r="AI71" i="1"/>
  <c r="C528" i="1" s="1"/>
  <c r="G528" i="1" s="1"/>
  <c r="H204" i="9"/>
  <c r="BT71" i="1"/>
  <c r="I300" i="9"/>
  <c r="C140" i="9"/>
  <c r="AE71" i="1"/>
  <c r="C76" i="9"/>
  <c r="H177" i="9"/>
  <c r="AW71" i="1"/>
  <c r="AC71" i="1"/>
  <c r="C522" i="1" s="1"/>
  <c r="G522" i="1" s="1"/>
  <c r="G204" i="9"/>
  <c r="E140" i="9"/>
  <c r="F76" i="9"/>
  <c r="T71" i="1"/>
  <c r="D305" i="9"/>
  <c r="AK71" i="1"/>
  <c r="I140" i="9"/>
  <c r="E241" i="9"/>
  <c r="C108" i="9"/>
  <c r="E236" i="9"/>
  <c r="H76" i="9"/>
  <c r="AH71" i="1"/>
  <c r="C527" i="1" s="1"/>
  <c r="G527" i="1" s="1"/>
  <c r="D76" i="9"/>
  <c r="R71" i="1"/>
  <c r="E113" i="9"/>
  <c r="G145" i="9"/>
  <c r="AO71" i="1"/>
  <c r="F172" i="9"/>
  <c r="C44" i="9"/>
  <c r="F337" i="9"/>
  <c r="AB71" i="1"/>
  <c r="G108" i="9"/>
  <c r="I71" i="1"/>
  <c r="I12" i="9"/>
  <c r="F300" i="9"/>
  <c r="BQ71" i="1"/>
  <c r="C204" i="9"/>
  <c r="AV71" i="1"/>
  <c r="F204" i="9"/>
  <c r="CA71" i="1"/>
  <c r="I332" i="9"/>
  <c r="G268" i="9"/>
  <c r="BE71" i="1"/>
  <c r="H236" i="9"/>
  <c r="H17" i="9"/>
  <c r="K71" i="1"/>
  <c r="D44" i="9"/>
  <c r="E209" i="9"/>
  <c r="C241" i="9"/>
  <c r="E300" i="9"/>
  <c r="BP71" i="1"/>
  <c r="E204" i="9"/>
  <c r="I305" i="9"/>
  <c r="I236" i="9"/>
  <c r="BS71" i="1"/>
  <c r="H300" i="9"/>
  <c r="AZ71" i="1"/>
  <c r="C236" i="9"/>
  <c r="D236" i="9"/>
  <c r="C273" i="9"/>
  <c r="BX71" i="1"/>
  <c r="F332" i="9"/>
  <c r="I268" i="9"/>
  <c r="AF71" i="1"/>
  <c r="D140" i="9"/>
  <c r="H268" i="9"/>
  <c r="E76" i="9"/>
  <c r="AM71" i="1"/>
  <c r="D172" i="9"/>
  <c r="H332" i="9"/>
  <c r="BZ71" i="1"/>
  <c r="F273" i="9"/>
  <c r="H49" i="9"/>
  <c r="E268" i="9"/>
  <c r="BI71" i="1"/>
  <c r="C268" i="9"/>
  <c r="BG71" i="1"/>
  <c r="I172" i="9"/>
  <c r="C177" i="9"/>
  <c r="D268" i="9"/>
  <c r="I81" i="9"/>
  <c r="H12" i="9"/>
  <c r="C332" i="9"/>
  <c r="BU71" i="1"/>
  <c r="H145" i="9"/>
  <c r="I49" i="9"/>
  <c r="C113" i="9"/>
  <c r="E44" i="9"/>
  <c r="L71" i="1"/>
  <c r="AN71" i="1"/>
  <c r="E172" i="9"/>
  <c r="C62" i="1"/>
  <c r="CE48" i="1"/>
  <c r="G76" i="9"/>
  <c r="F236" i="9"/>
  <c r="P71" i="1"/>
  <c r="I44" i="9"/>
  <c r="B570" i="1"/>
  <c r="B523" i="1"/>
  <c r="B557" i="1"/>
  <c r="B509" i="1"/>
  <c r="B506" i="1"/>
  <c r="B513" i="1"/>
  <c r="B518" i="1"/>
  <c r="B543" i="1"/>
  <c r="B502" i="1"/>
  <c r="B564" i="1"/>
  <c r="B521" i="1"/>
  <c r="B534" i="1"/>
  <c r="B501" i="1"/>
  <c r="B519" i="1"/>
  <c r="B498" i="1"/>
  <c r="B515" i="1"/>
  <c r="B565" i="1"/>
  <c r="B526" i="1"/>
  <c r="B560" i="1"/>
  <c r="B572" i="1"/>
  <c r="B562" i="1"/>
  <c r="B558" i="1"/>
  <c r="B574" i="1"/>
  <c r="B573" i="1"/>
  <c r="B527" i="1"/>
  <c r="B540" i="1"/>
  <c r="D27" i="7"/>
  <c r="B448" i="1"/>
  <c r="C497" i="1"/>
  <c r="G497" i="1" s="1"/>
  <c r="C669" i="1"/>
  <c r="D21" i="9"/>
  <c r="D341" i="1"/>
  <c r="C481" i="1" s="1"/>
  <c r="C50" i="8"/>
  <c r="H209" i="9"/>
  <c r="D337" i="9"/>
  <c r="F81" i="9"/>
  <c r="I209" i="9"/>
  <c r="I241" i="9"/>
  <c r="I378" i="9"/>
  <c r="K612" i="1"/>
  <c r="C465" i="1"/>
  <c r="F32" i="6"/>
  <c r="C478" i="1"/>
  <c r="H241" i="9"/>
  <c r="I145" i="9"/>
  <c r="G209" i="9"/>
  <c r="G337" i="9"/>
  <c r="D177" i="9"/>
  <c r="C516" i="1"/>
  <c r="G516" i="1" s="1"/>
  <c r="C476" i="1"/>
  <c r="F16" i="6"/>
  <c r="C642" i="1"/>
  <c r="D341" i="9"/>
  <c r="C567" i="1"/>
  <c r="C551" i="1"/>
  <c r="G341" i="9"/>
  <c r="C570" i="1"/>
  <c r="D17" i="9"/>
  <c r="F305" i="9"/>
  <c r="F113" i="9"/>
  <c r="M71" i="1" l="1"/>
  <c r="C506" i="1" s="1"/>
  <c r="G506" i="1" s="1"/>
  <c r="G81" i="9"/>
  <c r="AT71" i="1"/>
  <c r="C539" i="1" s="1"/>
  <c r="G539" i="1" s="1"/>
  <c r="Y71" i="1"/>
  <c r="C518" i="1" s="1"/>
  <c r="G518" i="1" s="1"/>
  <c r="C369" i="9"/>
  <c r="G17" i="9"/>
  <c r="BC71" i="1"/>
  <c r="C633" i="1" s="1"/>
  <c r="D391" i="1"/>
  <c r="C142" i="8" s="1"/>
  <c r="C482" i="1"/>
  <c r="D273" i="9"/>
  <c r="AR71" i="1"/>
  <c r="I181" i="9" s="1"/>
  <c r="BM71" i="1"/>
  <c r="E337" i="9"/>
  <c r="D369" i="9"/>
  <c r="C680" i="1"/>
  <c r="C688" i="1"/>
  <c r="C305" i="9"/>
  <c r="BH71" i="1"/>
  <c r="AS71" i="1"/>
  <c r="F209" i="9"/>
  <c r="I113" i="9"/>
  <c r="E17" i="9"/>
  <c r="C81" i="9"/>
  <c r="E145" i="9"/>
  <c r="S71" i="1"/>
  <c r="BD71" i="1"/>
  <c r="G245" i="9" s="1"/>
  <c r="C17" i="9"/>
  <c r="H53" i="9"/>
  <c r="BA71" i="1"/>
  <c r="C630" i="1" s="1"/>
  <c r="N71" i="1"/>
  <c r="G53" i="9" s="1"/>
  <c r="C517" i="1"/>
  <c r="G517" i="1" s="1"/>
  <c r="Q71" i="1"/>
  <c r="C85" i="9" s="1"/>
  <c r="CE52" i="1"/>
  <c r="G273" i="9"/>
  <c r="H273" i="9"/>
  <c r="C629" i="1"/>
  <c r="C559" i="1"/>
  <c r="BL71" i="1"/>
  <c r="H277" i="9" s="1"/>
  <c r="CE67" i="1"/>
  <c r="C49" i="9"/>
  <c r="C117" i="9"/>
  <c r="E213" i="9"/>
  <c r="C678" i="1"/>
  <c r="C626" i="1"/>
  <c r="C673" i="1"/>
  <c r="C690" i="1"/>
  <c r="G309" i="9"/>
  <c r="C547" i="1"/>
  <c r="F53" i="9"/>
  <c r="C632" i="1"/>
  <c r="C712" i="1"/>
  <c r="D117" i="9"/>
  <c r="C499" i="1"/>
  <c r="G499" i="1" s="1"/>
  <c r="C671" i="1"/>
  <c r="H21" i="9"/>
  <c r="C619" i="1"/>
  <c r="E341" i="9"/>
  <c r="C643" i="1"/>
  <c r="C529" i="1"/>
  <c r="G529" i="1" s="1"/>
  <c r="C627" i="1"/>
  <c r="H149" i="9"/>
  <c r="C560" i="1"/>
  <c r="C544" i="1"/>
  <c r="G544" i="1" s="1"/>
  <c r="D213" i="9"/>
  <c r="C711" i="1"/>
  <c r="C523" i="1"/>
  <c r="G523" i="1" s="1"/>
  <c r="C617" i="1"/>
  <c r="C555" i="1"/>
  <c r="C692" i="1"/>
  <c r="C625" i="1"/>
  <c r="C670" i="1"/>
  <c r="H117" i="9"/>
  <c r="D373" i="9"/>
  <c r="E21" i="9"/>
  <c r="C694" i="1"/>
  <c r="C574" i="1"/>
  <c r="F117" i="9"/>
  <c r="I117" i="9"/>
  <c r="G181" i="9"/>
  <c r="C687" i="1"/>
  <c r="C707" i="1"/>
  <c r="G149" i="9"/>
  <c r="G21" i="9"/>
  <c r="C708" i="1"/>
  <c r="H213" i="9"/>
  <c r="C500" i="1"/>
  <c r="G500" i="1" s="1"/>
  <c r="H85" i="9"/>
  <c r="H181" i="9"/>
  <c r="C543" i="1"/>
  <c r="F149" i="9"/>
  <c r="C531" i="1"/>
  <c r="G531" i="1" s="1"/>
  <c r="C703" i="1"/>
  <c r="C700" i="1"/>
  <c r="C679" i="1"/>
  <c r="E85" i="9"/>
  <c r="C512" i="1"/>
  <c r="G512" i="1" s="1"/>
  <c r="C684" i="1"/>
  <c r="C697" i="1"/>
  <c r="D149" i="9"/>
  <c r="C525" i="1"/>
  <c r="G525" i="1" s="1"/>
  <c r="C507" i="1"/>
  <c r="G507" i="1" s="1"/>
  <c r="C638" i="1"/>
  <c r="C558" i="1"/>
  <c r="I277" i="9"/>
  <c r="C628" i="1"/>
  <c r="C545" i="1"/>
  <c r="G545" i="1" s="1"/>
  <c r="C245" i="9"/>
  <c r="C521" i="1"/>
  <c r="G521" i="1" s="1"/>
  <c r="G117" i="9"/>
  <c r="C693" i="1"/>
  <c r="F181" i="9"/>
  <c r="C534" i="1"/>
  <c r="G534" i="1" s="1"/>
  <c r="C706" i="1"/>
  <c r="C699" i="1"/>
  <c r="C373" i="9"/>
  <c r="H498" i="1"/>
  <c r="G85" i="9"/>
  <c r="C686" i="1"/>
  <c r="C514" i="1"/>
  <c r="G514" i="1" s="1"/>
  <c r="C71" i="1"/>
  <c r="CE62" i="1"/>
  <c r="C12" i="9"/>
  <c r="C677" i="1"/>
  <c r="E53" i="9"/>
  <c r="C505" i="1"/>
  <c r="G505" i="1" s="1"/>
  <c r="C618" i="1"/>
  <c r="C552" i="1"/>
  <c r="C277" i="9"/>
  <c r="C634" i="1"/>
  <c r="E277" i="9"/>
  <c r="C554" i="1"/>
  <c r="C571" i="1"/>
  <c r="C646" i="1"/>
  <c r="H341" i="9"/>
  <c r="C644" i="1"/>
  <c r="C569" i="1"/>
  <c r="F341" i="9"/>
  <c r="C621" i="1"/>
  <c r="E309" i="9"/>
  <c r="C561" i="1"/>
  <c r="I341" i="9"/>
  <c r="C647" i="1"/>
  <c r="C572" i="1"/>
  <c r="F309" i="9"/>
  <c r="C562" i="1"/>
  <c r="C623" i="1"/>
  <c r="C530" i="1"/>
  <c r="G530" i="1" s="1"/>
  <c r="C702" i="1"/>
  <c r="I149" i="9"/>
  <c r="C685" i="1"/>
  <c r="C513" i="1"/>
  <c r="G513" i="1" s="1"/>
  <c r="F85" i="9"/>
  <c r="C524" i="1"/>
  <c r="G524" i="1" s="1"/>
  <c r="C696" i="1"/>
  <c r="C149" i="9"/>
  <c r="E181" i="9"/>
  <c r="C533" i="1"/>
  <c r="G533" i="1" s="1"/>
  <c r="C705" i="1"/>
  <c r="C553" i="1"/>
  <c r="D277" i="9"/>
  <c r="C636" i="1"/>
  <c r="C639" i="1"/>
  <c r="C564" i="1"/>
  <c r="H309" i="9"/>
  <c r="C573" i="1"/>
  <c r="I53" i="9"/>
  <c r="C681" i="1"/>
  <c r="C509" i="1"/>
  <c r="G509" i="1" s="1"/>
  <c r="D53" i="9"/>
  <c r="C504" i="1"/>
  <c r="G504" i="1" s="1"/>
  <c r="C676" i="1"/>
  <c r="C541" i="1"/>
  <c r="C713" i="1"/>
  <c r="F213" i="9"/>
  <c r="C511" i="1"/>
  <c r="G511" i="1" s="1"/>
  <c r="C683" i="1"/>
  <c r="D85" i="9"/>
  <c r="C698" i="1"/>
  <c r="C526" i="1"/>
  <c r="G526" i="1" s="1"/>
  <c r="E149" i="9"/>
  <c r="C641" i="1"/>
  <c r="C566" i="1"/>
  <c r="C341" i="9"/>
  <c r="C709" i="1"/>
  <c r="C532" i="1"/>
  <c r="G532" i="1" s="1"/>
  <c r="C704" i="1"/>
  <c r="D181" i="9"/>
  <c r="H245" i="9"/>
  <c r="C614" i="1"/>
  <c r="C550" i="1"/>
  <c r="G550" i="1" s="1"/>
  <c r="C635" i="1"/>
  <c r="C556" i="1"/>
  <c r="G277" i="9"/>
  <c r="C710" i="1"/>
  <c r="C213" i="9"/>
  <c r="C538" i="1"/>
  <c r="G538" i="1" s="1"/>
  <c r="C674" i="1"/>
  <c r="C502" i="1"/>
  <c r="G502" i="1" s="1"/>
  <c r="I21" i="9"/>
  <c r="C503" i="1"/>
  <c r="G503" i="1" s="1"/>
  <c r="C53" i="9"/>
  <c r="C675" i="1"/>
  <c r="G213" i="9"/>
  <c r="C542" i="1"/>
  <c r="C631" i="1"/>
  <c r="C510" i="1"/>
  <c r="G510" i="1" s="1"/>
  <c r="C682" i="1"/>
  <c r="C640" i="1"/>
  <c r="C565" i="1"/>
  <c r="I309" i="9"/>
  <c r="F498" i="1"/>
  <c r="B541" i="1"/>
  <c r="F540" i="1"/>
  <c r="H540" i="1" s="1"/>
  <c r="B503" i="1"/>
  <c r="B554" i="1"/>
  <c r="B522" i="1"/>
  <c r="F522" i="1" s="1"/>
  <c r="B556" i="1"/>
  <c r="B555" i="1"/>
  <c r="B507" i="1"/>
  <c r="H507" i="1" s="1"/>
  <c r="B548" i="1"/>
  <c r="B500" i="1"/>
  <c r="B552" i="1"/>
  <c r="B524" i="1"/>
  <c r="B571" i="1"/>
  <c r="B536" i="1"/>
  <c r="B551" i="1"/>
  <c r="B561" i="1"/>
  <c r="B535" i="1"/>
  <c r="B517" i="1"/>
  <c r="B529" i="1"/>
  <c r="B550" i="1"/>
  <c r="B568" i="1"/>
  <c r="B504" i="1"/>
  <c r="F504" i="1" s="1"/>
  <c r="B563" i="1"/>
  <c r="B537" i="1"/>
  <c r="B512" i="1"/>
  <c r="B549" i="1"/>
  <c r="B520" i="1"/>
  <c r="B530" i="1"/>
  <c r="B569" i="1"/>
  <c r="B566" i="1"/>
  <c r="B544" i="1"/>
  <c r="B511" i="1"/>
  <c r="B545" i="1"/>
  <c r="B567" i="1"/>
  <c r="B553" i="1"/>
  <c r="B538" i="1"/>
  <c r="F538" i="1" s="1"/>
  <c r="B499" i="1"/>
  <c r="B539" i="1"/>
  <c r="B505" i="1"/>
  <c r="B531" i="1"/>
  <c r="B516" i="1"/>
  <c r="B525" i="1"/>
  <c r="F515" i="1"/>
  <c r="H515" i="1"/>
  <c r="B546" i="1"/>
  <c r="F546" i="1" s="1"/>
  <c r="B542" i="1"/>
  <c r="B547" i="1"/>
  <c r="B508" i="1"/>
  <c r="F508" i="1" s="1"/>
  <c r="B532" i="1"/>
  <c r="B533" i="1"/>
  <c r="B559" i="1"/>
  <c r="B510" i="1"/>
  <c r="F510" i="1" s="1"/>
  <c r="F501" i="1"/>
  <c r="H501" i="1" s="1"/>
  <c r="B528" i="1"/>
  <c r="B514" i="1"/>
  <c r="F514" i="1" s="1"/>
  <c r="B497" i="1"/>
  <c r="F513" i="1"/>
  <c r="H513" i="1"/>
  <c r="F534" i="1"/>
  <c r="H534" i="1"/>
  <c r="H502" i="1"/>
  <c r="F502" i="1"/>
  <c r="F512" i="1"/>
  <c r="F526" i="1"/>
  <c r="F503" i="1"/>
  <c r="H503" i="1"/>
  <c r="H518" i="1"/>
  <c r="F518" i="1"/>
  <c r="F506" i="1"/>
  <c r="H506" i="1"/>
  <c r="F500" i="1"/>
  <c r="F509" i="1"/>
  <c r="C548" i="1" l="1"/>
  <c r="F245" i="9"/>
  <c r="H508" i="1"/>
  <c r="D393" i="1"/>
  <c r="D396" i="1" s="1"/>
  <c r="C151" i="8" s="1"/>
  <c r="C546" i="1"/>
  <c r="G546" i="1" s="1"/>
  <c r="C537" i="1"/>
  <c r="G537" i="1" s="1"/>
  <c r="D245" i="9"/>
  <c r="C549" i="1"/>
  <c r="C624" i="1"/>
  <c r="C648" i="1" s="1"/>
  <c r="M716" i="1" s="1"/>
  <c r="C637" i="1"/>
  <c r="C557" i="1"/>
  <c r="C433" i="1"/>
  <c r="I369" i="9"/>
  <c r="H500" i="1"/>
  <c r="H509" i="1"/>
  <c r="H512" i="1"/>
  <c r="D615" i="1"/>
  <c r="I364" i="9"/>
  <c r="C428" i="1"/>
  <c r="CE71" i="1"/>
  <c r="H526" i="1"/>
  <c r="C496" i="1"/>
  <c r="G496" i="1" s="1"/>
  <c r="C668" i="1"/>
  <c r="C21" i="9"/>
  <c r="F507" i="1"/>
  <c r="H538" i="1"/>
  <c r="H510" i="1"/>
  <c r="H546" i="1"/>
  <c r="H504" i="1"/>
  <c r="H522" i="1"/>
  <c r="F499" i="1"/>
  <c r="H499" i="1"/>
  <c r="H536" i="1"/>
  <c r="F536" i="1"/>
  <c r="H505" i="1"/>
  <c r="F505" i="1"/>
  <c r="B496" i="1"/>
  <c r="F516" i="1"/>
  <c r="H516" i="1"/>
  <c r="H511" i="1"/>
  <c r="F511" i="1"/>
  <c r="F517" i="1"/>
  <c r="H517" i="1" s="1"/>
  <c r="H514" i="1"/>
  <c r="F530" i="1"/>
  <c r="H530" i="1" s="1"/>
  <c r="F524" i="1"/>
  <c r="H524" i="1" s="1"/>
  <c r="H497" i="1"/>
  <c r="F497" i="1"/>
  <c r="H528" i="1"/>
  <c r="F528" i="1"/>
  <c r="H532" i="1"/>
  <c r="F532" i="1"/>
  <c r="F520" i="1"/>
  <c r="H520" i="1"/>
  <c r="F550" i="1"/>
  <c r="H550" i="1" s="1"/>
  <c r="F544" i="1"/>
  <c r="H544" i="1" s="1"/>
  <c r="H545" i="1"/>
  <c r="F545" i="1"/>
  <c r="F525" i="1"/>
  <c r="H525" i="1" s="1"/>
  <c r="H529" i="1"/>
  <c r="F529" i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146" i="8" l="1"/>
  <c r="C441" i="1"/>
  <c r="C715" i="1"/>
  <c r="C716" i="1"/>
  <c r="I373" i="9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44" i="1"/>
  <c r="D645" i="1"/>
  <c r="D700" i="1"/>
  <c r="D623" i="1"/>
  <c r="D705" i="1"/>
  <c r="D711" i="1"/>
  <c r="D631" i="1"/>
  <c r="D706" i="1"/>
  <c r="D676" i="1"/>
  <c r="D684" i="1"/>
  <c r="D642" i="1"/>
  <c r="D674" i="1"/>
  <c r="D716" i="1"/>
  <c r="D685" i="1"/>
  <c r="D707" i="1"/>
  <c r="D713" i="1"/>
  <c r="D647" i="1"/>
  <c r="D635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92" i="1"/>
  <c r="D622" i="1"/>
  <c r="D704" i="1"/>
  <c r="D639" i="1"/>
  <c r="D628" i="1"/>
  <c r="D686" i="1"/>
  <c r="D699" i="1"/>
  <c r="D675" i="1"/>
  <c r="D630" i="1"/>
  <c r="D682" i="1"/>
  <c r="D632" i="1"/>
  <c r="D617" i="1"/>
  <c r="D697" i="1"/>
  <c r="D709" i="1"/>
  <c r="D690" i="1"/>
  <c r="D636" i="1"/>
  <c r="D702" i="1"/>
  <c r="D637" i="1"/>
  <c r="D694" i="1"/>
  <c r="D698" i="1"/>
  <c r="D616" i="1"/>
  <c r="F496" i="1"/>
  <c r="H496" i="1"/>
  <c r="E623" i="1" l="1"/>
  <c r="E612" i="1"/>
  <c r="D715" i="1"/>
  <c r="E630" i="1" l="1"/>
  <c r="E638" i="1"/>
  <c r="E716" i="1"/>
  <c r="E708" i="1"/>
  <c r="E709" i="1"/>
  <c r="E683" i="1"/>
  <c r="E704" i="1"/>
  <c r="E694" i="1"/>
  <c r="E636" i="1"/>
  <c r="E647" i="1"/>
  <c r="E624" i="1"/>
  <c r="F624" i="1" s="1"/>
  <c r="E706" i="1"/>
  <c r="E646" i="1"/>
  <c r="E626" i="1"/>
  <c r="E637" i="1"/>
  <c r="E707" i="1"/>
  <c r="E641" i="1"/>
  <c r="E677" i="1"/>
  <c r="E698" i="1"/>
  <c r="E675" i="1"/>
  <c r="E634" i="1"/>
  <c r="E689" i="1"/>
  <c r="E673" i="1"/>
  <c r="E671" i="1"/>
  <c r="E629" i="1"/>
  <c r="E645" i="1"/>
  <c r="E631" i="1"/>
  <c r="E642" i="1"/>
  <c r="E696" i="1"/>
  <c r="E681" i="1"/>
  <c r="E686" i="1"/>
  <c r="E691" i="1"/>
  <c r="E690" i="1"/>
  <c r="E674" i="1"/>
  <c r="E697" i="1"/>
  <c r="E711" i="1"/>
  <c r="E632" i="1"/>
  <c r="E633" i="1"/>
  <c r="E695" i="1"/>
  <c r="E692" i="1"/>
  <c r="E676" i="1"/>
  <c r="E627" i="1"/>
  <c r="E635" i="1"/>
  <c r="E625" i="1"/>
  <c r="E701" i="1"/>
  <c r="E669" i="1"/>
  <c r="E678" i="1"/>
  <c r="E703" i="1"/>
  <c r="E643" i="1"/>
  <c r="E685" i="1"/>
  <c r="E668" i="1"/>
  <c r="E710" i="1"/>
  <c r="E687" i="1"/>
  <c r="E693" i="1"/>
  <c r="E670" i="1"/>
  <c r="E712" i="1"/>
  <c r="E705" i="1"/>
  <c r="E628" i="1"/>
  <c r="E702" i="1"/>
  <c r="E680" i="1"/>
  <c r="E639" i="1"/>
  <c r="E640" i="1"/>
  <c r="E700" i="1"/>
  <c r="E699" i="1"/>
  <c r="E713" i="1"/>
  <c r="E682" i="1"/>
  <c r="E679" i="1"/>
  <c r="E672" i="1"/>
  <c r="E684" i="1"/>
  <c r="E688" i="1"/>
  <c r="E644" i="1"/>
  <c r="F681" i="1" l="1"/>
  <c r="F669" i="1"/>
  <c r="F642" i="1"/>
  <c r="F683" i="1"/>
  <c r="F699" i="1"/>
  <c r="F625" i="1"/>
  <c r="F687" i="1"/>
  <c r="F702" i="1"/>
  <c r="F708" i="1"/>
  <c r="F626" i="1"/>
  <c r="F634" i="1"/>
  <c r="F632" i="1"/>
  <c r="F693" i="1"/>
  <c r="F686" i="1"/>
  <c r="F679" i="1"/>
  <c r="F643" i="1"/>
  <c r="F671" i="1"/>
  <c r="F700" i="1"/>
  <c r="F707" i="1"/>
  <c r="F635" i="1"/>
  <c r="F672" i="1"/>
  <c r="F691" i="1"/>
  <c r="F674" i="1"/>
  <c r="F638" i="1"/>
  <c r="F630" i="1"/>
  <c r="F645" i="1"/>
  <c r="F637" i="1"/>
  <c r="F688" i="1"/>
  <c r="F641" i="1"/>
  <c r="F676" i="1"/>
  <c r="F690" i="1"/>
  <c r="F705" i="1"/>
  <c r="F631" i="1"/>
  <c r="F678" i="1"/>
  <c r="F706" i="1"/>
  <c r="F704" i="1"/>
  <c r="F646" i="1"/>
  <c r="F710" i="1"/>
  <c r="F636" i="1"/>
  <c r="F711" i="1"/>
  <c r="F695" i="1"/>
  <c r="F673" i="1"/>
  <c r="F685" i="1"/>
  <c r="F709" i="1"/>
  <c r="F633" i="1"/>
  <c r="F675" i="1"/>
  <c r="F680" i="1"/>
  <c r="F696" i="1"/>
  <c r="F629" i="1"/>
  <c r="F647" i="1"/>
  <c r="F689" i="1"/>
  <c r="F640" i="1"/>
  <c r="F670" i="1"/>
  <c r="F627" i="1"/>
  <c r="F668" i="1"/>
  <c r="F639" i="1"/>
  <c r="F644" i="1"/>
  <c r="F701" i="1"/>
  <c r="F684" i="1"/>
  <c r="F698" i="1"/>
  <c r="F628" i="1"/>
  <c r="F713" i="1"/>
  <c r="F712" i="1"/>
  <c r="F703" i="1"/>
  <c r="F716" i="1"/>
  <c r="F692" i="1"/>
  <c r="F682" i="1"/>
  <c r="F677" i="1"/>
  <c r="F694" i="1"/>
  <c r="F697" i="1"/>
  <c r="G625" i="1"/>
  <c r="E715" i="1"/>
  <c r="G688" i="1" l="1"/>
  <c r="G677" i="1"/>
  <c r="G633" i="1"/>
  <c r="G671" i="1"/>
  <c r="G669" i="1"/>
  <c r="G691" i="1"/>
  <c r="G643" i="1"/>
  <c r="G696" i="1"/>
  <c r="G700" i="1"/>
  <c r="G674" i="1"/>
  <c r="G701" i="1"/>
  <c r="G687" i="1"/>
  <c r="G704" i="1"/>
  <c r="G706" i="1"/>
  <c r="G708" i="1"/>
  <c r="G680" i="1"/>
  <c r="G716" i="1"/>
  <c r="G702" i="1"/>
  <c r="G670" i="1"/>
  <c r="G699" i="1"/>
  <c r="G709" i="1"/>
  <c r="G698" i="1"/>
  <c r="G676" i="1"/>
  <c r="G646" i="1"/>
  <c r="G678" i="1"/>
  <c r="G627" i="1"/>
  <c r="G628" i="1"/>
  <c r="G629" i="1"/>
  <c r="G690" i="1"/>
  <c r="G679" i="1"/>
  <c r="G705" i="1"/>
  <c r="G692" i="1"/>
  <c r="G637" i="1"/>
  <c r="G638" i="1"/>
  <c r="G635" i="1"/>
  <c r="G693" i="1"/>
  <c r="G644" i="1"/>
  <c r="G641" i="1"/>
  <c r="G636" i="1"/>
  <c r="G695" i="1"/>
  <c r="G626" i="1"/>
  <c r="G703" i="1"/>
  <c r="G640" i="1"/>
  <c r="G711" i="1"/>
  <c r="G642" i="1"/>
  <c r="G634" i="1"/>
  <c r="G681" i="1"/>
  <c r="G647" i="1"/>
  <c r="G631" i="1"/>
  <c r="G675" i="1"/>
  <c r="G697" i="1"/>
  <c r="G683" i="1"/>
  <c r="G713" i="1"/>
  <c r="G710" i="1"/>
  <c r="G630" i="1"/>
  <c r="G639" i="1"/>
  <c r="G689" i="1"/>
  <c r="G673" i="1"/>
  <c r="G686" i="1"/>
  <c r="G694" i="1"/>
  <c r="G712" i="1"/>
  <c r="G668" i="1"/>
  <c r="G672" i="1"/>
  <c r="G707" i="1"/>
  <c r="G685" i="1"/>
  <c r="G682" i="1"/>
  <c r="G645" i="1"/>
  <c r="G632" i="1"/>
  <c r="G684" i="1"/>
  <c r="F715" i="1"/>
  <c r="G715" i="1" l="1"/>
  <c r="H628" i="1"/>
  <c r="H708" i="1" l="1"/>
  <c r="H692" i="1"/>
  <c r="H640" i="1"/>
  <c r="H677" i="1"/>
  <c r="H697" i="1"/>
  <c r="H687" i="1"/>
  <c r="H710" i="1"/>
  <c r="H642" i="1"/>
  <c r="H705" i="1"/>
  <c r="H644" i="1"/>
  <c r="H699" i="1"/>
  <c r="H712" i="1"/>
  <c r="H689" i="1"/>
  <c r="H675" i="1"/>
  <c r="H703" i="1"/>
  <c r="H643" i="1"/>
  <c r="H679" i="1"/>
  <c r="H632" i="1"/>
  <c r="H668" i="1"/>
  <c r="H646" i="1"/>
  <c r="H639" i="1"/>
  <c r="H702" i="1"/>
  <c r="H631" i="1"/>
  <c r="H641" i="1"/>
  <c r="H684" i="1"/>
  <c r="H695" i="1"/>
  <c r="H678" i="1"/>
  <c r="H673" i="1"/>
  <c r="H685" i="1"/>
  <c r="H680" i="1"/>
  <c r="H638" i="1"/>
  <c r="H635" i="1"/>
  <c r="H706" i="1"/>
  <c r="H681" i="1"/>
  <c r="H716" i="1"/>
  <c r="H672" i="1"/>
  <c r="H674" i="1"/>
  <c r="H696" i="1"/>
  <c r="H645" i="1"/>
  <c r="H698" i="1"/>
  <c r="H682" i="1"/>
  <c r="H634" i="1"/>
  <c r="H693" i="1"/>
  <c r="H630" i="1"/>
  <c r="H713" i="1"/>
  <c r="H676" i="1"/>
  <c r="H688" i="1"/>
  <c r="H691" i="1"/>
  <c r="H709" i="1"/>
  <c r="H683" i="1"/>
  <c r="H629" i="1"/>
  <c r="H694" i="1"/>
  <c r="H637" i="1"/>
  <c r="H633" i="1"/>
  <c r="H700" i="1"/>
  <c r="H686" i="1"/>
  <c r="H711" i="1"/>
  <c r="H670" i="1"/>
  <c r="H647" i="1"/>
  <c r="H669" i="1"/>
  <c r="H671" i="1"/>
  <c r="H704" i="1"/>
  <c r="H701" i="1"/>
  <c r="H690" i="1"/>
  <c r="H636" i="1"/>
  <c r="H707" i="1"/>
  <c r="H715" i="1" l="1"/>
  <c r="I629" i="1"/>
  <c r="I690" i="1" l="1"/>
  <c r="I681" i="1"/>
  <c r="I700" i="1"/>
  <c r="I637" i="1"/>
  <c r="I716" i="1"/>
  <c r="I684" i="1"/>
  <c r="I678" i="1"/>
  <c r="I695" i="1"/>
  <c r="I697" i="1"/>
  <c r="I641" i="1"/>
  <c r="I630" i="1"/>
  <c r="I644" i="1"/>
  <c r="I642" i="1"/>
  <c r="I674" i="1"/>
  <c r="I704" i="1"/>
  <c r="I631" i="1"/>
  <c r="I639" i="1"/>
  <c r="I711" i="1"/>
  <c r="I691" i="1"/>
  <c r="I647" i="1"/>
  <c r="I646" i="1"/>
  <c r="I636" i="1"/>
  <c r="I687" i="1"/>
  <c r="I675" i="1"/>
  <c r="I689" i="1"/>
  <c r="I643" i="1"/>
  <c r="I705" i="1"/>
  <c r="I693" i="1"/>
  <c r="I683" i="1"/>
  <c r="I633" i="1"/>
  <c r="I680" i="1"/>
  <c r="I708" i="1"/>
  <c r="I670" i="1"/>
  <c r="I679" i="1"/>
  <c r="I645" i="1"/>
  <c r="I694" i="1"/>
  <c r="I671" i="1"/>
  <c r="I669" i="1"/>
  <c r="I682" i="1"/>
  <c r="I673" i="1"/>
  <c r="I634" i="1"/>
  <c r="I672" i="1"/>
  <c r="I632" i="1"/>
  <c r="I699" i="1"/>
  <c r="I713" i="1"/>
  <c r="I701" i="1"/>
  <c r="I706" i="1"/>
  <c r="I685" i="1"/>
  <c r="I709" i="1"/>
  <c r="I640" i="1"/>
  <c r="I688" i="1"/>
  <c r="I635" i="1"/>
  <c r="I638" i="1"/>
  <c r="I686" i="1"/>
  <c r="I668" i="1"/>
  <c r="I696" i="1"/>
  <c r="I712" i="1"/>
  <c r="I677" i="1"/>
  <c r="I702" i="1"/>
  <c r="I692" i="1"/>
  <c r="I676" i="1"/>
  <c r="I698" i="1"/>
  <c r="I707" i="1"/>
  <c r="I703" i="1"/>
  <c r="I710" i="1"/>
  <c r="I715" i="1" l="1"/>
  <c r="J630" i="1"/>
  <c r="J693" i="1" l="1"/>
  <c r="J699" i="1"/>
  <c r="J684" i="1"/>
  <c r="J687" i="1"/>
  <c r="J636" i="1"/>
  <c r="J644" i="1"/>
  <c r="J705" i="1"/>
  <c r="J712" i="1"/>
  <c r="J646" i="1"/>
  <c r="J642" i="1"/>
  <c r="J701" i="1"/>
  <c r="J716" i="1"/>
  <c r="J700" i="1"/>
  <c r="J694" i="1"/>
  <c r="J689" i="1"/>
  <c r="J711" i="1"/>
  <c r="J643" i="1"/>
  <c r="J640" i="1"/>
  <c r="J690" i="1"/>
  <c r="J674" i="1"/>
  <c r="J676" i="1"/>
  <c r="J632" i="1"/>
  <c r="J678" i="1"/>
  <c r="J639" i="1"/>
  <c r="J713" i="1"/>
  <c r="J680" i="1"/>
  <c r="J706" i="1"/>
  <c r="J673" i="1"/>
  <c r="J638" i="1"/>
  <c r="J631" i="1"/>
  <c r="J641" i="1"/>
  <c r="J685" i="1"/>
  <c r="J670" i="1"/>
  <c r="J669" i="1"/>
  <c r="J704" i="1"/>
  <c r="J686" i="1"/>
  <c r="J635" i="1"/>
  <c r="J691" i="1"/>
  <c r="J633" i="1"/>
  <c r="J695" i="1"/>
  <c r="J634" i="1"/>
  <c r="J682" i="1"/>
  <c r="J681" i="1"/>
  <c r="J637" i="1"/>
  <c r="J675" i="1"/>
  <c r="J647" i="1"/>
  <c r="J707" i="1"/>
  <c r="J709" i="1"/>
  <c r="J708" i="1"/>
  <c r="J688" i="1"/>
  <c r="J683" i="1"/>
  <c r="J672" i="1"/>
  <c r="J703" i="1"/>
  <c r="J692" i="1"/>
  <c r="J668" i="1"/>
  <c r="J698" i="1"/>
  <c r="J679" i="1"/>
  <c r="J696" i="1"/>
  <c r="J697" i="1"/>
  <c r="J710" i="1"/>
  <c r="J677" i="1"/>
  <c r="J671" i="1"/>
  <c r="J702" i="1"/>
  <c r="J645" i="1"/>
  <c r="J715" i="1" l="1"/>
  <c r="K644" i="1"/>
  <c r="L647" i="1"/>
  <c r="K676" i="1" l="1"/>
  <c r="K689" i="1"/>
  <c r="K680" i="1"/>
  <c r="K690" i="1"/>
  <c r="K685" i="1"/>
  <c r="K694" i="1"/>
  <c r="K669" i="1"/>
  <c r="K698" i="1"/>
  <c r="K709" i="1"/>
  <c r="K678" i="1"/>
  <c r="K671" i="1"/>
  <c r="K668" i="1"/>
  <c r="K681" i="1"/>
  <c r="K699" i="1"/>
  <c r="K670" i="1"/>
  <c r="K712" i="1"/>
  <c r="K675" i="1"/>
  <c r="K695" i="1"/>
  <c r="K679" i="1"/>
  <c r="K707" i="1"/>
  <c r="K697" i="1"/>
  <c r="K677" i="1"/>
  <c r="K682" i="1"/>
  <c r="K703" i="1"/>
  <c r="K705" i="1"/>
  <c r="K702" i="1"/>
  <c r="K688" i="1"/>
  <c r="K672" i="1"/>
  <c r="K704" i="1"/>
  <c r="K692" i="1"/>
  <c r="K716" i="1"/>
  <c r="K684" i="1"/>
  <c r="K700" i="1"/>
  <c r="K708" i="1"/>
  <c r="K696" i="1"/>
  <c r="K673" i="1"/>
  <c r="K706" i="1"/>
  <c r="K674" i="1"/>
  <c r="K693" i="1"/>
  <c r="K711" i="1"/>
  <c r="K691" i="1"/>
  <c r="K710" i="1"/>
  <c r="K701" i="1"/>
  <c r="K687" i="1"/>
  <c r="K686" i="1"/>
  <c r="K713" i="1"/>
  <c r="K683" i="1"/>
  <c r="L682" i="1"/>
  <c r="L686" i="1"/>
  <c r="L695" i="1"/>
  <c r="M695" i="1" s="1"/>
  <c r="L707" i="1"/>
  <c r="L672" i="1"/>
  <c r="M672" i="1" s="1"/>
  <c r="L670" i="1"/>
  <c r="L692" i="1"/>
  <c r="M692" i="1" s="1"/>
  <c r="L674" i="1"/>
  <c r="L689" i="1"/>
  <c r="M689" i="1" s="1"/>
  <c r="L706" i="1"/>
  <c r="L697" i="1"/>
  <c r="L669" i="1"/>
  <c r="M669" i="1" s="1"/>
  <c r="L679" i="1"/>
  <c r="L677" i="1"/>
  <c r="L678" i="1"/>
  <c r="M678" i="1" s="1"/>
  <c r="L705" i="1"/>
  <c r="L687" i="1"/>
  <c r="M687" i="1" s="1"/>
  <c r="L671" i="1"/>
  <c r="L681" i="1"/>
  <c r="L685" i="1"/>
  <c r="L683" i="1"/>
  <c r="L693" i="1"/>
  <c r="L696" i="1"/>
  <c r="L712" i="1"/>
  <c r="L710" i="1"/>
  <c r="M710" i="1" s="1"/>
  <c r="L702" i="1"/>
  <c r="L690" i="1"/>
  <c r="L701" i="1"/>
  <c r="M701" i="1" s="1"/>
  <c r="L684" i="1"/>
  <c r="L704" i="1"/>
  <c r="M704" i="1" s="1"/>
  <c r="L691" i="1"/>
  <c r="L675" i="1"/>
  <c r="L699" i="1"/>
  <c r="M699" i="1" s="1"/>
  <c r="L668" i="1"/>
  <c r="L680" i="1"/>
  <c r="L709" i="1"/>
  <c r="L673" i="1"/>
  <c r="M673" i="1" s="1"/>
  <c r="L700" i="1"/>
  <c r="M700" i="1" s="1"/>
  <c r="L716" i="1"/>
  <c r="L711" i="1"/>
  <c r="L708" i="1"/>
  <c r="M708" i="1" s="1"/>
  <c r="L713" i="1"/>
  <c r="L698" i="1"/>
  <c r="L676" i="1"/>
  <c r="L694" i="1"/>
  <c r="M694" i="1" s="1"/>
  <c r="L703" i="1"/>
  <c r="L688" i="1"/>
  <c r="M684" i="1" l="1"/>
  <c r="M706" i="1"/>
  <c r="M686" i="1"/>
  <c r="M676" i="1"/>
  <c r="M709" i="1"/>
  <c r="I183" i="9" s="1"/>
  <c r="M675" i="1"/>
  <c r="M685" i="1"/>
  <c r="F87" i="9" s="1"/>
  <c r="M705" i="1"/>
  <c r="M691" i="1"/>
  <c r="M681" i="1"/>
  <c r="I55" i="9" s="1"/>
  <c r="M697" i="1"/>
  <c r="M674" i="1"/>
  <c r="I23" i="9" s="1"/>
  <c r="M683" i="1"/>
  <c r="D87" i="9" s="1"/>
  <c r="M679" i="1"/>
  <c r="G55" i="9" s="1"/>
  <c r="M682" i="1"/>
  <c r="C87" i="9" s="1"/>
  <c r="M713" i="1"/>
  <c r="F215" i="9" s="1"/>
  <c r="M702" i="1"/>
  <c r="I151" i="9" s="1"/>
  <c r="M677" i="1"/>
  <c r="E55" i="9" s="1"/>
  <c r="H119" i="9"/>
  <c r="H23" i="9"/>
  <c r="E87" i="9"/>
  <c r="G23" i="9"/>
  <c r="K715" i="1"/>
  <c r="M711" i="1"/>
  <c r="M712" i="1"/>
  <c r="D23" i="9"/>
  <c r="M707" i="1"/>
  <c r="M688" i="1"/>
  <c r="M698" i="1"/>
  <c r="M680" i="1"/>
  <c r="E119" i="9"/>
  <c r="M690" i="1"/>
  <c r="M696" i="1"/>
  <c r="F55" i="9"/>
  <c r="D151" i="9"/>
  <c r="F119" i="9"/>
  <c r="I119" i="9"/>
  <c r="H183" i="9"/>
  <c r="F151" i="9"/>
  <c r="C215" i="9"/>
  <c r="H87" i="9"/>
  <c r="C119" i="9"/>
  <c r="H151" i="9"/>
  <c r="M703" i="1"/>
  <c r="G151" i="9"/>
  <c r="L715" i="1"/>
  <c r="M668" i="1"/>
  <c r="D183" i="9"/>
  <c r="M693" i="1"/>
  <c r="M671" i="1"/>
  <c r="F183" i="9"/>
  <c r="M670" i="1"/>
  <c r="G87" i="9"/>
  <c r="D55" i="9" l="1"/>
  <c r="E183" i="9"/>
  <c r="C55" i="9"/>
  <c r="C151" i="9"/>
  <c r="F23" i="9"/>
  <c r="C183" i="9"/>
  <c r="D119" i="9"/>
  <c r="E151" i="9"/>
  <c r="D215" i="9"/>
  <c r="C23" i="9"/>
  <c r="M715" i="1"/>
  <c r="G183" i="9"/>
  <c r="E23" i="9"/>
  <c r="H55" i="9"/>
  <c r="G119" i="9"/>
  <c r="I87" i="9"/>
  <c r="E215" i="9"/>
</calcChain>
</file>

<file path=xl/sharedStrings.xml><?xml version="1.0" encoding="utf-8"?>
<sst xmlns="http://schemas.openxmlformats.org/spreadsheetml/2006/main" count="4813" uniqueCount="1286">
  <si>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</si>
  <si>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</si>
  <si>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</si>
  <si>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</si>
  <si>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</si>
  <si>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</si>
  <si>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</si>
  <si>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</si>
  <si>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</si>
  <si>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</si>
  <si>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</si>
  <si>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</si>
  <si>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</si>
  <si>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</si>
  <si>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</si>
  <si>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</si>
  <si>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</si>
  <si>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</si>
  <si>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</si>
  <si>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</si>
  <si>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</si>
  <si>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</si>
  <si>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</si>
  <si>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</si>
  <si>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</si>
  <si>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</si>
  <si>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</si>
  <si>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</si>
  <si>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</si>
  <si>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</si>
  <si>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</si>
  <si>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</si>
  <si>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</si>
  <si>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</si>
  <si>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</si>
  <si>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</si>
  <si>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</si>
  <si>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</si>
  <si>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</si>
  <si>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</si>
  <si>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</si>
  <si>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</si>
  <si>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</si>
  <si>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</si>
  <si>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</si>
  <si>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</si>
  <si>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</si>
  <si>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</si>
  <si>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</si>
  <si>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</si>
  <si>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</si>
  <si>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</si>
  <si>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</si>
  <si>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</si>
  <si>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</si>
  <si>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</si>
  <si>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</si>
  <si>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</si>
  <si>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</si>
  <si>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</si>
  <si>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</si>
  <si>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</si>
  <si>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</si>
  <si>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</si>
  <si>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</si>
  <si>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</si>
  <si>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</si>
  <si>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</si>
  <si>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</si>
  <si>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</si>
  <si>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</si>
  <si>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</si>
  <si>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</si>
  <si>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</si>
  <si>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</si>
  <si>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</si>
  <si>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</si>
  <si>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</si>
  <si>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</si>
  <si>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</si>
  <si>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</si>
  <si>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</si>
  <si>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</si>
  <si>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</si>
  <si>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</si>
  <si>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</si>
  <si>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</si>
  <si>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</si>
  <si>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</si>
  <si>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</si>
  <si>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</si>
  <si>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</si>
  <si>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</si>
  <si>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</si>
  <si>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</si>
  <si>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</si>
  <si>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</si>
  <si>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</si>
  <si>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</si>
  <si>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</si>
  <si>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</si>
  <si>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</si>
  <si>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</si>
  <si>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</si>
  <si>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</si>
  <si>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</si>
  <si>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</si>
  <si>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</si>
  <si>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</si>
  <si>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</si>
  <si>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</si>
  <si>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</si>
  <si>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</si>
  <si>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</si>
  <si>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</si>
  <si>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</si>
  <si>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</si>
  <si>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</si>
  <si>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</si>
  <si>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</si>
  <si>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</si>
  <si>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</si>
  <si>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</si>
  <si>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</si>
  <si>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</si>
  <si>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</si>
  <si>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</si>
  <si>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</si>
  <si>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</si>
  <si>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</si>
  <si>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</si>
  <si>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</si>
  <si>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</si>
  <si>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</si>
  <si>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</si>
  <si>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</si>
  <si>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</si>
  <si>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</si>
  <si>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</si>
  <si>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</si>
  <si>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</si>
  <si>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</si>
  <si>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</si>
  <si>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</si>
  <si>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</si>
  <si>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</si>
  <si>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</si>
  <si>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</si>
  <si>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</si>
  <si>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</si>
  <si>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</si>
  <si>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</si>
  <si>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</si>
  <si>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</si>
  <si>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</si>
  <si>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</si>
  <si>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</si>
  <si>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</si>
  <si>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</si>
  <si>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</si>
  <si>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</si>
  <si>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</si>
  <si>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</si>
  <si>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</si>
  <si>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</si>
  <si>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</si>
  <si>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</si>
  <si>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</si>
  <si>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</si>
  <si>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</si>
  <si>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</si>
  <si>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</si>
  <si>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</si>
  <si>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</si>
  <si>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</si>
  <si>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</si>
  <si>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</si>
  <si>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</si>
  <si>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</si>
  <si>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</si>
  <si>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</si>
  <si>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</si>
  <si>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</si>
  <si>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</si>
  <si>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</si>
  <si>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</si>
  <si>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</si>
  <si>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</si>
  <si>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</si>
  <si>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</si>
  <si>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</si>
  <si>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</si>
  <si>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</si>
  <si>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</si>
  <si>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</si>
  <si>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</si>
  <si>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</si>
  <si>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</si>
  <si>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</si>
  <si>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</si>
  <si>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</si>
  <si>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</si>
  <si>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</si>
  <si>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</si>
  <si>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</si>
  <si>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</si>
  <si>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</si>
  <si>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</si>
  <si>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</si>
  <si>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</si>
  <si>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</si>
  <si>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</si>
  <si>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</si>
  <si>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</si>
  <si>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</si>
  <si>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</si>
  <si>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</si>
  <si>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</si>
  <si>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</si>
  <si>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</si>
  <si>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</si>
  <si>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</si>
  <si>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</si>
  <si>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</si>
  <si>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</si>
  <si>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</si>
  <si>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</si>
  <si>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</si>
  <si>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</si>
  <si>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</si>
  <si>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</si>
  <si>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</si>
  <si>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</si>
  <si>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</si>
  <si>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</si>
  <si>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</si>
  <si>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</si>
  <si>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</si>
  <si>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</si>
  <si>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</si>
  <si>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</si>
  <si>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</si>
  <si>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</si>
  <si>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</si>
  <si>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</si>
  <si>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</si>
  <si>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</si>
  <si>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</si>
  <si>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</si>
  <si>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</si>
  <si>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</si>
  <si>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</si>
  <si>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</si>
  <si>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</si>
  <si>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</si>
  <si>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</si>
  <si>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</si>
  <si>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</si>
  <si>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</si>
  <si>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</si>
  <si>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</si>
  <si>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</si>
  <si>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</si>
  <si>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</si>
  <si>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</si>
  <si>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</si>
  <si>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</si>
  <si>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</si>
  <si>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</si>
  <si>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</si>
  <si>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</si>
  <si>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</si>
  <si>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</si>
  <si>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</si>
  <si>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</si>
  <si>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</si>
  <si>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</si>
  <si>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</si>
  <si>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</si>
  <si>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</si>
  <si>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</si>
  <si>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</si>
  <si>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</si>
  <si>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</si>
  <si>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</si>
  <si>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</si>
  <si>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</si>
  <si>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</si>
  <si>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</si>
  <si>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</si>
  <si>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</si>
  <si>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</si>
  <si>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</si>
  <si>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</si>
  <si>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</si>
  <si>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</si>
  <si>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</si>
  <si>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</si>
  <si>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</si>
  <si>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</si>
  <si>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</si>
  <si>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</si>
  <si>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</si>
  <si>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</si>
  <si>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</si>
  <si>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</si>
  <si>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</si>
  <si>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</si>
  <si>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</si>
  <si>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</si>
  <si>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</si>
  <si>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</si>
  <si>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</si>
  <si>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</si>
  <si>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</si>
  <si>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</si>
  <si>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</si>
  <si>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</si>
  <si>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</si>
  <si>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</si>
  <si>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</si>
  <si>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</si>
  <si>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</si>
  <si>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</si>
  <si>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</si>
  <si>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</si>
  <si>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</si>
  <si>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</si>
  <si>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</si>
  <si>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</si>
  <si>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</si>
  <si>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</si>
  <si>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</si>
  <si>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</si>
  <si>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</si>
  <si>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</si>
  <si>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</si>
  <si>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</si>
  <si>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</si>
  <si>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</si>
  <si>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</si>
  <si>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</si>
  <si>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</si>
  <si>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</si>
  <si>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</si>
  <si>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</si>
  <si>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</si>
  <si>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</si>
  <si>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</si>
  <si>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</si>
  <si>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</si>
  <si>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</si>
  <si>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</si>
  <si>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</si>
  <si>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</si>
  <si>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</si>
  <si>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</si>
  <si>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</si>
  <si>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</si>
  <si>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</si>
  <si>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</si>
  <si>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</si>
  <si>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</si>
  <si>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</si>
  <si>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</si>
  <si>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</si>
  <si>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</si>
  <si>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</si>
  <si>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</si>
  <si>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</si>
  <si>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</si>
  <si>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</si>
  <si>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</si>
  <si>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</si>
  <si>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</si>
  <si>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</si>
  <si>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</si>
  <si>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</si>
  <si>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</si>
  <si>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</si>
  <si>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</si>
  <si>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</si>
  <si>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</si>
  <si>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</si>
  <si>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</si>
  <si>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</si>
  <si>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</si>
  <si>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</si>
  <si>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</si>
  <si>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</si>
  <si>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</si>
  <si>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</si>
  <si>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</si>
  <si>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</si>
  <si>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</si>
  <si>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</si>
  <si>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</si>
  <si>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</si>
  <si>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</si>
  <si>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</si>
  <si>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</si>
  <si>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</si>
  <si>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</si>
  <si>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</si>
  <si>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</si>
  <si>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</si>
  <si>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</si>
  <si>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</si>
  <si>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</si>
  <si>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</si>
  <si>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</si>
  <si>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</si>
  <si>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</si>
  <si>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</si>
  <si>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</si>
  <si>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</si>
  <si>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</si>
  <si>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</si>
  <si>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</si>
  <si>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</si>
  <si>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</si>
  <si>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</si>
  <si>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</si>
  <si>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</si>
  <si>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</si>
  <si>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</si>
  <si>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</si>
  <si>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</si>
  <si>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</si>
  <si>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</si>
  <si>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</si>
  <si>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</si>
  <si>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</si>
  <si>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</si>
  <si>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</si>
  <si>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</si>
  <si>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</si>
  <si>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</si>
  <si>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</si>
  <si>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</si>
  <si>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</si>
  <si>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</si>
  <si>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</si>
  <si>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</si>
  <si>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</si>
  <si>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</si>
  <si>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</si>
  <si>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</si>
  <si>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</si>
  <si>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</si>
  <si>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</si>
  <si>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</si>
  <si>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</si>
  <si>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</si>
  <si>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</si>
  <si>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</si>
  <si>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</si>
  <si>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</si>
  <si>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</si>
  <si>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</si>
  <si>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</si>
  <si>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</si>
  <si>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</si>
  <si>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</si>
  <si>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</si>
  <si>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</si>
  <si>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</si>
  <si>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</si>
  <si>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</si>
  <si>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</si>
  <si>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</si>
  <si>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</si>
  <si>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</si>
  <si>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</si>
  <si>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</si>
  <si>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</si>
  <si>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</si>
  <si>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</si>
  <si>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</si>
  <si>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</si>
  <si>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</si>
  <si>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</si>
  <si>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</si>
  <si>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</si>
  <si>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</si>
  <si>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</si>
  <si>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</si>
  <si>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</si>
  <si>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</si>
  <si>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</si>
  <si>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</si>
  <si>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</si>
  <si>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</si>
  <si>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</si>
  <si>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</si>
  <si>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</si>
  <si>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</si>
  <si>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</si>
  <si>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</si>
  <si>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</si>
  <si>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</si>
  <si>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</si>
  <si>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</si>
  <si>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</si>
  <si>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</si>
  <si>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</si>
  <si>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</si>
  <si>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</si>
  <si>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</si>
  <si>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</si>
  <si>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</si>
  <si>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</si>
  <si>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</si>
  <si>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</si>
  <si>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</si>
  <si>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</si>
  <si>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</si>
  <si>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</si>
  <si>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</si>
  <si>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</si>
  <si>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</si>
  <si>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</si>
  <si>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</si>
  <si>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</si>
  <si>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</si>
  <si>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</si>
  <si>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</si>
  <si>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</si>
  <si>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</si>
  <si>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</si>
  <si>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</si>
  <si>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</si>
  <si>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</si>
  <si>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</si>
  <si>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</si>
  <si>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</si>
  <si>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</si>
  <si>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</si>
  <si>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</si>
  <si>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</si>
  <si>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</si>
  <si>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</si>
  <si>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</si>
  <si>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</si>
  <si>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</si>
  <si>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</si>
  <si>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</si>
  <si>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</si>
  <si>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</si>
  <si>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</si>
  <si>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</si>
  <si>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</si>
  <si>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</si>
  <si>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</si>
  <si>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</si>
  <si>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</si>
  <si>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</si>
  <si>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</si>
  <si>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</si>
  <si>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</si>
  <si>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</si>
  <si>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</si>
  <si>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</si>
  <si>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</si>
  <si>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</si>
  <si>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</si>
  <si>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</si>
  <si>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</si>
  <si>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</si>
  <si>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</si>
  <si>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</si>
  <si>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</si>
  <si>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</si>
  <si>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</si>
  <si>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</si>
  <si>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</si>
  <si>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</si>
  <si>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</si>
  <si>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</si>
  <si>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</si>
  <si>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</si>
  <si>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</si>
  <si>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</si>
  <si>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</si>
  <si>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</si>
  <si>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</si>
  <si>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</si>
  <si>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</si>
  <si>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</si>
  <si>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</si>
  <si>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</si>
  <si>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</si>
  <si>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</si>
  <si>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</si>
  <si>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</si>
  <si>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</si>
  <si>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</si>
  <si>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</si>
  <si>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</si>
  <si>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</si>
  <si>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</si>
  <si>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</si>
  <si>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</si>
  <si>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</si>
  <si>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</si>
  <si>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</si>
  <si>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</si>
  <si>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</si>
  <si>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</si>
  <si>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</si>
  <si>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</si>
  <si>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</si>
  <si>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</si>
  <si>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</si>
  <si>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</si>
  <si>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</si>
  <si>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</si>
  <si>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</si>
  <si>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</si>
  <si>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</si>
  <si>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</si>
  <si>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</si>
  <si>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</si>
  <si>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</si>
  <si>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</si>
  <si>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</si>
  <si>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</si>
  <si>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</si>
  <si>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</si>
  <si>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</si>
  <si>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</si>
  <si>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</si>
  <si>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</si>
  <si>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</si>
  <si>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</si>
  <si>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</si>
  <si>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</si>
  <si>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</si>
  <si>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</si>
  <si>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</si>
  <si>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</si>
  <si>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</si>
  <si>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</si>
  <si>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</si>
  <si>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</si>
  <si>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</si>
  <si>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</si>
  <si>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</si>
  <si>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</si>
  <si>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</si>
  <si>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</si>
  <si>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</si>
  <si>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</si>
  <si>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</si>
  <si>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</si>
  <si>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</si>
  <si>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</si>
  <si>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</si>
  <si>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</si>
  <si>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</si>
  <si>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</si>
  <si>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</si>
  <si>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</si>
  <si>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</si>
  <si>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</si>
  <si>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</si>
  <si>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</si>
  <si>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</si>
  <si>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</si>
  <si>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</si>
  <si>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</si>
  <si>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</si>
  <si>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</si>
  <si>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</si>
  <si>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</si>
  <si>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</si>
  <si>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</si>
  <si>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</si>
  <si>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</si>
  <si>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</si>
  <si>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</si>
  <si>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</si>
  <si>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</si>
  <si>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</si>
  <si>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</si>
  <si>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</si>
  <si>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</si>
  <si>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</si>
  <si>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</si>
  <si>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</si>
  <si>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</si>
  <si>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</si>
  <si>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</si>
  <si>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</si>
  <si>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</si>
  <si>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</si>
  <si>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</si>
  <si>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</si>
  <si>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</si>
  <si>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</si>
  <si>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</si>
  <si>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</si>
  <si>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</si>
  <si>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</si>
  <si>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</si>
  <si>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</si>
  <si>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</si>
  <si>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</si>
  <si>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</si>
  <si>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</si>
  <si>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</si>
  <si>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</si>
  <si>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</si>
  <si>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</si>
  <si>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</si>
  <si>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</si>
  <si>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</si>
  <si>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</si>
  <si>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</si>
  <si>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</si>
  <si>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</si>
  <si>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</si>
  <si>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</si>
  <si>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</si>
  <si>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</si>
  <si>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</si>
  <si>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</si>
  <si>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</si>
  <si>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</si>
  <si>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</si>
  <si>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</si>
  <si>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</si>
  <si>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</si>
  <si>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</si>
  <si>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</si>
  <si>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</si>
  <si>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</si>
  <si>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</si>
  <si>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</si>
  <si>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</si>
  <si>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</si>
  <si>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</si>
  <si>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</si>
  <si>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</si>
  <si>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</si>
  <si>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</si>
  <si>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</si>
  <si>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</si>
  <si>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</si>
  <si>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</si>
  <si>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</si>
  <si>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</si>
  <si>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</si>
  <si>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</si>
  <si>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</si>
  <si>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</si>
  <si>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</si>
  <si>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</si>
  <si>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</si>
  <si>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</si>
  <si>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</si>
  <si>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</si>
  <si>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</si>
  <si>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</si>
  <si>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</si>
  <si>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</si>
  <si>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</si>
  <si>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</si>
  <si>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</si>
  <si>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</si>
  <si>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</si>
  <si>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</si>
  <si>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</si>
  <si>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</si>
  <si>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</si>
  <si>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</si>
  <si>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</si>
  <si>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</si>
  <si>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</si>
  <si>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</si>
  <si>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</si>
  <si>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</si>
  <si>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</si>
  <si>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</si>
  <si>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</si>
  <si>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</si>
  <si>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</si>
  <si>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</si>
  <si>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</si>
  <si>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</si>
  <si>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</si>
  <si>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</si>
  <si>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</si>
  <si>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</si>
  <si>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</si>
  <si>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</si>
  <si>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</si>
  <si>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</si>
  <si>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</si>
  <si>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</si>
  <si>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</si>
  <si>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</si>
  <si>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</si>
  <si>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</si>
  <si>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</si>
  <si>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</si>
  <si>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</si>
  <si>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</si>
  <si>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</si>
  <si>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</si>
  <si>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</si>
  <si>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</si>
  <si>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</si>
  <si>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</si>
  <si>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</si>
  <si>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</si>
  <si>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</si>
  <si>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</si>
  <si>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</si>
  <si>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</si>
  <si>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</si>
  <si>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</si>
  <si>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</si>
  <si>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</si>
  <si>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</si>
  <si>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</si>
  <si>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</si>
  <si>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</si>
  <si>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</si>
  <si>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</si>
  <si>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</si>
  <si>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</si>
  <si>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</si>
  <si>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</si>
  <si>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</si>
  <si>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</si>
  <si>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</si>
  <si>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</si>
  <si>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</si>
  <si>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</si>
  <si>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</si>
  <si>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</si>
  <si>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</si>
  <si>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</si>
  <si>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</si>
  <si>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</si>
  <si>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</si>
  <si>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</si>
  <si>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</si>
  <si>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</si>
  <si>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</si>
  <si>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</si>
  <si>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</si>
  <si>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</si>
  <si>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</si>
  <si>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</si>
  <si>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</si>
  <si>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</si>
  <si>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</si>
  <si>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</si>
  <si>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</si>
  <si>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</si>
  <si>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</si>
  <si>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</si>
  <si>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</si>
  <si>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</si>
  <si>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</si>
  <si>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</si>
  <si>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</si>
  <si>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</si>
  <si>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</si>
  <si>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</si>
  <si>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</si>
  <si>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</si>
  <si>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</si>
  <si>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</si>
  <si>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</si>
  <si>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</si>
  <si>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</si>
  <si>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</si>
  <si>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</si>
  <si>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</si>
  <si>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</si>
  <si>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</si>
  <si>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</si>
  <si>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</si>
  <si>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</si>
  <si>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</si>
  <si>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</si>
  <si>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</si>
  <si>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</si>
  <si>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</si>
  <si>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</si>
  <si>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</si>
  <si>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</si>
  <si>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</si>
  <si>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</si>
  <si>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</si>
  <si>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</si>
  <si>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</si>
  <si>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</si>
  <si>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</si>
  <si>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</si>
  <si>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</si>
  <si>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</si>
  <si>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</si>
  <si>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</si>
  <si>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</si>
  <si>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</si>
  <si>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</si>
  <si>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</si>
  <si>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</si>
  <si>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</si>
  <si>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</si>
  <si>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</si>
  <si>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</si>
  <si>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</si>
  <si>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</si>
  <si>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</si>
  <si>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</si>
  <si>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</si>
  <si>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</si>
  <si>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</si>
  <si>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</si>
  <si>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</si>
  <si>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</si>
  <si>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</si>
  <si>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</si>
  <si>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</si>
  <si>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</si>
  <si>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</si>
  <si>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</si>
  <si>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</si>
  <si>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</si>
  <si>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</si>
  <si>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</si>
  <si>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</si>
  <si>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</si>
  <si>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</si>
  <si>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</si>
  <si>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</si>
  <si>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</si>
  <si>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</si>
  <si>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</si>
  <si>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</si>
  <si>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</si>
  <si>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</si>
  <si>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</si>
  <si>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</si>
  <si>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</si>
  <si>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</si>
  <si>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</si>
  <si>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</si>
  <si>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</si>
  <si>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</si>
  <si>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</si>
  <si>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</si>
  <si>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</si>
  <si>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</si>
  <si>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</si>
  <si>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</si>
  <si>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</si>
  <si>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</si>
  <si>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</si>
  <si>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</si>
  <si>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</si>
  <si>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</si>
  <si>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</si>
  <si>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</si>
  <si>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</si>
  <si>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</si>
  <si>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</si>
  <si>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</si>
  <si>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</si>
  <si>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</si>
  <si>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</si>
  <si>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</si>
  <si>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</si>
  <si>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</si>
  <si>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</si>
  <si>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</si>
  <si>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</si>
  <si>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</si>
  <si>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</si>
  <si>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</si>
  <si>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</si>
  <si>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</si>
  <si>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</si>
  <si>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</si>
  <si>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</si>
  <si>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</si>
  <si>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</si>
  <si>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</si>
  <si>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</si>
  <si>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</si>
  <si>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</si>
  <si>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</si>
  <si>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</si>
  <si>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</si>
  <si>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</si>
  <si>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</si>
  <si>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</si>
  <si>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</si>
  <si>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</si>
  <si>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</si>
  <si>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</si>
  <si>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</si>
  <si>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</si>
  <si>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</si>
  <si>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</si>
  <si>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</si>
  <si>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</si>
  <si>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</si>
  <si>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</si>
  <si>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</si>
  <si>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</si>
  <si>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</si>
  <si>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</si>
  <si>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</si>
  <si>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</si>
  <si>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</si>
  <si>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</si>
  <si>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</si>
  <si>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</si>
  <si>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</si>
  <si>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</si>
  <si>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</si>
  <si>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</si>
  <si>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</si>
  <si>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</si>
  <si>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</si>
  <si>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</si>
  <si>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</si>
  <si>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</si>
  <si>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</si>
  <si>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</si>
  <si>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</si>
  <si>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</si>
  <si>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</si>
  <si>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</si>
  <si>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</si>
  <si>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</si>
  <si>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</si>
  <si>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</si>
  <si>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</si>
  <si>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</si>
  <si>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</si>
  <si>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</si>
  <si>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</si>
  <si>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</si>
  <si>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</si>
  <si>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</si>
  <si>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</si>
  <si>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</si>
  <si>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</si>
  <si>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</si>
  <si>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</si>
  <si>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</si>
  <si>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</si>
  <si>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</si>
  <si>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</si>
  <si>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</si>
  <si>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</si>
  <si>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</si>
  <si>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</si>
  <si>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</si>
  <si>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</si>
  <si>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</si>
  <si>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</si>
  <si>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</si>
  <si>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</si>
  <si>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</si>
  <si>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</si>
  <si>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</si>
  <si>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</si>
  <si>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</si>
  <si>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</si>
  <si>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</si>
  <si>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</si>
  <si>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</si>
  <si>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</si>
  <si>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</si>
  <si>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</si>
  <si>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</si>
  <si>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</si>
  <si>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</si>
  <si>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</si>
  <si>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</si>
  <si>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</si>
  <si>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</si>
  <si>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</si>
  <si>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</si>
  <si>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</si>
  <si>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</si>
  <si>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</si>
  <si>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</si>
  <si>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</si>
  <si>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</si>
  <si>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</si>
  <si>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</si>
  <si>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</si>
  <si>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</si>
  <si>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</si>
  <si>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</si>
  <si>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</si>
  <si>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</si>
  <si>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</si>
  <si>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</si>
  <si>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</si>
  <si>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</si>
  <si>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</si>
  <si>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</si>
  <si>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</si>
  <si>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</si>
  <si>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</si>
  <si>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</si>
  <si>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</si>
  <si>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</si>
  <si>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</si>
  <si>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</si>
  <si>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</si>
  <si>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</si>
  <si>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</si>
  <si>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</si>
  <si>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</si>
  <si>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</si>
  <si>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</si>
  <si>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</si>
  <si>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</si>
  <si>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</si>
  <si>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</si>
  <si>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</si>
  <si>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</si>
  <si>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</si>
  <si>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</si>
  <si>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</si>
  <si>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</si>
  <si>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</si>
  <si>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</si>
  <si>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</si>
  <si>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</si>
  <si>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</si>
  <si>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</si>
  <si>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</si>
  <si>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</si>
  <si>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</si>
  <si>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</si>
  <si>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</si>
  <si>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</si>
  <si>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</si>
  <si>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</si>
  <si>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</si>
  <si>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</si>
  <si>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</si>
  <si>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</si>
  <si>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</si>
  <si>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</si>
  <si>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</si>
  <si>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</si>
  <si>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</si>
  <si>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</si>
  <si>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</si>
  <si>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</si>
  <si>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</si>
  <si>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</si>
  <si>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</si>
  <si>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</si>
  <si>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</si>
  <si>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</si>
  <si>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</si>
  <si>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</si>
  <si>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</si>
  <si>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</si>
  <si>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</si>
  <si>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</si>
  <si>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</si>
  <si>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</si>
  <si>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</si>
  <si>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</si>
  <si>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</si>
  <si>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</si>
  <si>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</si>
  <si>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</si>
  <si>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</si>
  <si>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</si>
  <si>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</si>
  <si>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</si>
  <si>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</si>
  <si>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</si>
  <si>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</si>
  <si>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</si>
  <si>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</si>
  <si>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</si>
  <si>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</si>
  <si>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</si>
  <si>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</si>
  <si>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</si>
  <si>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</si>
  <si>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</si>
  <si>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</si>
  <si>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</si>
  <si>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</si>
  <si>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</si>
  <si>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</si>
  <si>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</si>
  <si>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</si>
  <si>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</si>
  <si>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</si>
  <si>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</si>
  <si>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</si>
  <si>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</si>
  <si>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</si>
  <si>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</si>
  <si>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</si>
  <si>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</si>
  <si>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</si>
  <si>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</si>
  <si>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</si>
  <si>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</si>
  <si>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</si>
  <si>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</si>
  <si>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</si>
  <si>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</si>
  <si>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</si>
  <si>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</si>
  <si>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</si>
  <si>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</si>
  <si>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</si>
  <si>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</si>
  <si>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</si>
  <si>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</si>
  <si>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</si>
  <si>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</si>
  <si>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</si>
  <si>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</si>
  <si>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</si>
  <si>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</si>
  <si>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</si>
  <si>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</si>
  <si>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</si>
  <si>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</si>
  <si>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</si>
  <si>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</si>
  <si>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</si>
  <si>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</si>
  <si>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</si>
  <si>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</si>
  <si>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</si>
  <si>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</si>
  <si>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</si>
  <si>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</si>
  <si>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</si>
  <si>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</si>
  <si>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</si>
  <si>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</si>
  <si>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</si>
  <si>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</si>
  <si>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</si>
  <si>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</si>
  <si>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</si>
  <si>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</si>
  <si>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</si>
  <si>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</si>
  <si>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</si>
  <si>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</si>
  <si>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King</t>
  </si>
  <si>
    <t>2017</t>
  </si>
  <si>
    <t>06/30/2019</t>
  </si>
  <si>
    <t/>
  </si>
  <si>
    <t>6/30/2018</t>
  </si>
  <si>
    <t>029</t>
  </si>
  <si>
    <t>Harborview Medical Center</t>
  </si>
  <si>
    <t>325 Ninth Avenue</t>
  </si>
  <si>
    <t>Seattle, WA  98104</t>
  </si>
  <si>
    <t>Paul Hayes</t>
  </si>
  <si>
    <t>Jacqueline Cabe</t>
  </si>
  <si>
    <t>Lisa Jensen</t>
  </si>
  <si>
    <t>206.744.3000</t>
  </si>
  <si>
    <t>Revised department mapping</t>
  </si>
  <si>
    <t>FY17 Total minutes should have been reported at 1,230,564 (instead of the 703,616).</t>
  </si>
  <si>
    <t>Changed unit of measure methodology</t>
  </si>
  <si>
    <t>FY17's clinic visits for psych should have been reported at 54,021.</t>
  </si>
  <si>
    <t>0</t>
  </si>
  <si>
    <t>Only 2% difference from 25% threshold</t>
  </si>
  <si>
    <t>Only 1.6% difference from 25% threshold</t>
  </si>
  <si>
    <t>Lower volumes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</si>
</sst>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</cellStyleXfs>
  <cellXfs count="289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8" fontId="9" fillId="4" borderId="1" xfId="0" quotePrefix="1" applyNumberFormat="1" applyFont="1" applyFill="1" applyBorder="1" applyProtection="1">
      <protection locked="0"/>
    </xf>
    <xf numFmtId="37" fontId="15" fillId="0" borderId="0" xfId="0" applyFont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136799789</v>
      </c>
      <c r="C47" s="184">
        <v>11633462.59</v>
      </c>
      <c r="D47" s="184">
        <v>17401083.77</v>
      </c>
      <c r="E47" s="184">
        <v>29.79</v>
      </c>
      <c r="F47" s="184">
        <v>0</v>
      </c>
      <c r="G47" s="184">
        <v>1773389.03</v>
      </c>
      <c r="H47" s="184">
        <v>3647819.65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5053901.16</v>
      </c>
      <c r="Q47" s="184">
        <v>2603137.7999999998</v>
      </c>
      <c r="R47" s="184">
        <v>2846015.87</v>
      </c>
      <c r="S47" s="184">
        <v>1652151.81</v>
      </c>
      <c r="T47" s="184">
        <v>0</v>
      </c>
      <c r="U47" s="184">
        <v>4160234.39</v>
      </c>
      <c r="V47" s="184">
        <v>1655372.23</v>
      </c>
      <c r="W47" s="184">
        <v>422984.97</v>
      </c>
      <c r="X47" s="184">
        <v>1013319.84</v>
      </c>
      <c r="Y47" s="184">
        <v>5660870.8600000003</v>
      </c>
      <c r="Z47" s="184">
        <v>297596.74</v>
      </c>
      <c r="AA47" s="184">
        <v>205139.83</v>
      </c>
      <c r="AB47" s="184">
        <v>8289090.3799999999</v>
      </c>
      <c r="AC47" s="184">
        <v>2327994.21</v>
      </c>
      <c r="AD47" s="184">
        <v>0</v>
      </c>
      <c r="AE47" s="184">
        <v>2937785.03</v>
      </c>
      <c r="AF47" s="184">
        <v>2271994.5499999998</v>
      </c>
      <c r="AG47" s="184">
        <v>6922540.7300000004</v>
      </c>
      <c r="AH47" s="184">
        <v>0</v>
      </c>
      <c r="AI47" s="184">
        <v>0</v>
      </c>
      <c r="AJ47" s="184">
        <v>20994144.550000001</v>
      </c>
      <c r="AK47" s="184">
        <v>1019058.97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267402.34999999998</v>
      </c>
      <c r="AV47" s="184">
        <v>1351379.99</v>
      </c>
      <c r="AW47" s="184">
        <v>65812.160000000003</v>
      </c>
      <c r="AX47" s="184">
        <v>0</v>
      </c>
      <c r="AY47" s="184">
        <v>2646013.38</v>
      </c>
      <c r="AZ47" s="184">
        <v>0</v>
      </c>
      <c r="BA47" s="184">
        <v>199550.15</v>
      </c>
      <c r="BB47" s="184">
        <v>3882291.52</v>
      </c>
      <c r="BC47" s="184">
        <v>0</v>
      </c>
      <c r="BD47" s="184">
        <v>0</v>
      </c>
      <c r="BE47" s="184">
        <v>2987899.42</v>
      </c>
      <c r="BF47" s="184">
        <v>3426862.98</v>
      </c>
      <c r="BG47" s="184">
        <v>481832.5</v>
      </c>
      <c r="BH47" s="184">
        <v>537396.93000000005</v>
      </c>
      <c r="BI47" s="184">
        <v>146642.98000000001</v>
      </c>
      <c r="BJ47" s="184">
        <v>0</v>
      </c>
      <c r="BK47" s="184">
        <v>0</v>
      </c>
      <c r="BL47" s="184">
        <v>0</v>
      </c>
      <c r="BM47" s="184">
        <v>3976.72</v>
      </c>
      <c r="BN47" s="184">
        <v>1607017.11</v>
      </c>
      <c r="BO47" s="184">
        <v>149083.06</v>
      </c>
      <c r="BP47" s="184">
        <v>230643.5</v>
      </c>
      <c r="BQ47" s="184">
        <v>0</v>
      </c>
      <c r="BR47" s="184">
        <v>0</v>
      </c>
      <c r="BS47" s="184">
        <v>82570.320000000007</v>
      </c>
      <c r="BT47" s="184">
        <v>150582.04</v>
      </c>
      <c r="BU47" s="184">
        <v>0</v>
      </c>
      <c r="BV47" s="184">
        <v>0</v>
      </c>
      <c r="BW47" s="184">
        <v>5213868.6100000003</v>
      </c>
      <c r="BX47" s="184">
        <v>2029588.07</v>
      </c>
      <c r="BY47" s="184">
        <v>2214888.61</v>
      </c>
      <c r="BZ47" s="184">
        <v>1680102.98</v>
      </c>
      <c r="CA47" s="184">
        <v>1007618.75</v>
      </c>
      <c r="CB47" s="184">
        <v>62485.73</v>
      </c>
      <c r="CC47" s="184">
        <v>1585159.95</v>
      </c>
      <c r="CD47" s="195"/>
      <c r="CE47" s="195">
        <f>SUM(C47:CC47)</f>
        <v>136799788.55999997</v>
      </c>
    </row>
    <row r="48" spans="1:83" ht="12.6" customHeight="1" x14ac:dyDescent="0.25">
      <c r="A48" s="175" t="s">
        <v>205</v>
      </c>
      <c r="B48" s="183">
        <v>751622.14</v>
      </c>
      <c r="C48" s="245">
        <f>ROUND(((B48/CE61)*C61),0)</f>
        <v>62268</v>
      </c>
      <c r="D48" s="245">
        <f>ROUND(((B48/CE61)*D61),0)</f>
        <v>102792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9845</v>
      </c>
      <c r="H48" s="195">
        <f>ROUND(((B48/CE61)*H61),0)</f>
        <v>20222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28253</v>
      </c>
      <c r="Q48" s="195">
        <f>ROUND(((B48/CE61)*Q61),0)</f>
        <v>13655</v>
      </c>
      <c r="R48" s="195">
        <f>ROUND(((B48/CE61)*R61),0)</f>
        <v>16478</v>
      </c>
      <c r="S48" s="195">
        <f>ROUND(((B48/CE61)*S61),0)</f>
        <v>8903</v>
      </c>
      <c r="T48" s="195">
        <f>ROUND(((B48/CE61)*T61),0)</f>
        <v>0</v>
      </c>
      <c r="U48" s="195">
        <f>ROUND(((B48/CE61)*U61),0)</f>
        <v>21445</v>
      </c>
      <c r="V48" s="195">
        <f>ROUND(((B48/CE61)*V61),0)</f>
        <v>8780</v>
      </c>
      <c r="W48" s="195">
        <f>ROUND(((B48/CE61)*W61),0)</f>
        <v>2322</v>
      </c>
      <c r="X48" s="195">
        <f>ROUND(((B48/CE61)*X61),0)</f>
        <v>5062</v>
      </c>
      <c r="Y48" s="195">
        <f>ROUND(((B48/CE61)*Y61),0)</f>
        <v>29345</v>
      </c>
      <c r="Z48" s="195">
        <f>ROUND(((B48/CE61)*Z61),0)</f>
        <v>1699</v>
      </c>
      <c r="AA48" s="195">
        <f>ROUND(((B48/CE61)*AA61),0)</f>
        <v>1016</v>
      </c>
      <c r="AB48" s="195">
        <f>ROUND(((B48/CE61)*AB61),0)</f>
        <v>41601</v>
      </c>
      <c r="AC48" s="195">
        <f>ROUND(((B48/CE61)*AC61),0)</f>
        <v>11986</v>
      </c>
      <c r="AD48" s="195">
        <f>ROUND(((B48/CE61)*AD61),0)</f>
        <v>0</v>
      </c>
      <c r="AE48" s="195">
        <f>ROUND(((B48/CE61)*AE61),0)</f>
        <v>14890</v>
      </c>
      <c r="AF48" s="195">
        <f>ROUND(((B48/CE61)*AF61),0)</f>
        <v>11862</v>
      </c>
      <c r="AG48" s="195">
        <f>ROUND(((B48/CE61)*AG61),0)</f>
        <v>41684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111036</v>
      </c>
      <c r="AK48" s="195">
        <f>ROUND(((B48/CE61)*AK61),0)</f>
        <v>5120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1387</v>
      </c>
      <c r="AV48" s="195">
        <f>ROUND(((B48/CE61)*AV61),0)</f>
        <v>6927</v>
      </c>
      <c r="AW48" s="195">
        <f>ROUND(((B48/CE61)*AW61),0)</f>
        <v>390</v>
      </c>
      <c r="AX48" s="195">
        <f>ROUND(((B48/CE61)*AX61),0)</f>
        <v>0</v>
      </c>
      <c r="AY48" s="195">
        <f>ROUND(((B48/CE61)*AY61),0)</f>
        <v>13530</v>
      </c>
      <c r="AZ48" s="195">
        <f>ROUND(((B48/CE61)*AZ61),0)</f>
        <v>0</v>
      </c>
      <c r="BA48" s="195">
        <f>ROUND(((B48/CE61)*BA61),0)</f>
        <v>994</v>
      </c>
      <c r="BB48" s="195">
        <f>ROUND(((B48/CE61)*BB61),0)</f>
        <v>19545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14714</v>
      </c>
      <c r="BF48" s="195">
        <f>ROUND(((B48/CE61)*BF61),0)</f>
        <v>17524</v>
      </c>
      <c r="BG48" s="195">
        <f>ROUND(((B48/CE61)*BG61),0)</f>
        <v>2423</v>
      </c>
      <c r="BH48" s="195">
        <f>ROUND(((B48/CE61)*BH61),0)</f>
        <v>2924</v>
      </c>
      <c r="BI48" s="195">
        <f>ROUND(((B48/CE61)*BI61),0)</f>
        <v>770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22</v>
      </c>
      <c r="BN48" s="195">
        <f>ROUND(((B48/CE61)*BN61),0)</f>
        <v>8718</v>
      </c>
      <c r="BO48" s="195">
        <f>ROUND(((B48/CE61)*BO61),0)</f>
        <v>863</v>
      </c>
      <c r="BP48" s="195">
        <f>ROUND(((B48/CE61)*BP61),0)</f>
        <v>1397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469</v>
      </c>
      <c r="BT48" s="195">
        <f>ROUND(((B48/CE61)*BT61),0)</f>
        <v>916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33161</v>
      </c>
      <c r="BX48" s="195">
        <f>ROUND(((B48/CE61)*BX61),0)</f>
        <v>10928</v>
      </c>
      <c r="BY48" s="195">
        <f>ROUND(((B48/CE61)*BY61),0)</f>
        <v>11811</v>
      </c>
      <c r="BZ48" s="195">
        <f>ROUND(((B48/CE61)*BZ61),0)</f>
        <v>9410</v>
      </c>
      <c r="CA48" s="195">
        <f>ROUND(((B48/CE61)*CA61),0)</f>
        <v>5725</v>
      </c>
      <c r="CB48" s="195">
        <f>ROUND(((B48/CE61)*CB61),0)</f>
        <v>361</v>
      </c>
      <c r="CC48" s="195">
        <f>ROUND(((B48/CE61)*CC61),0)</f>
        <v>16446</v>
      </c>
      <c r="CD48" s="195"/>
      <c r="CE48" s="195">
        <f>SUM(C48:CD48)</f>
        <v>751619</v>
      </c>
    </row>
    <row r="49" spans="1:84" ht="12.6" customHeight="1" x14ac:dyDescent="0.25">
      <c r="A49" s="175" t="s">
        <v>206</v>
      </c>
      <c r="B49" s="195">
        <f>B47+B48</f>
        <v>137551411.13999999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12905987.949999999</v>
      </c>
      <c r="C51" s="184">
        <v>529365.55000000005</v>
      </c>
      <c r="D51" s="184">
        <v>260066.69</v>
      </c>
      <c r="E51" s="184">
        <v>0</v>
      </c>
      <c r="F51" s="184">
        <v>0</v>
      </c>
      <c r="G51" s="184">
        <v>32775.730000000003</v>
      </c>
      <c r="H51" s="184">
        <v>65778.350000000006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2335674.5099999998</v>
      </c>
      <c r="Q51" s="184">
        <v>54122.78</v>
      </c>
      <c r="R51" s="184">
        <v>425866.25</v>
      </c>
      <c r="S51" s="184">
        <v>450596.4</v>
      </c>
      <c r="T51" s="184">
        <v>0</v>
      </c>
      <c r="U51" s="184">
        <v>507289.82</v>
      </c>
      <c r="V51" s="184">
        <v>326997.25</v>
      </c>
      <c r="W51" s="184">
        <v>223821.81</v>
      </c>
      <c r="X51" s="184">
        <v>795841.97</v>
      </c>
      <c r="Y51" s="184">
        <v>2191110.58</v>
      </c>
      <c r="Z51" s="184">
        <v>178432.04</v>
      </c>
      <c r="AA51" s="184">
        <v>17697.07</v>
      </c>
      <c r="AB51" s="184">
        <v>28708.43</v>
      </c>
      <c r="AC51" s="184">
        <v>430588.93</v>
      </c>
      <c r="AD51" s="184">
        <v>0</v>
      </c>
      <c r="AE51" s="184">
        <v>7152.21</v>
      </c>
      <c r="AF51" s="184">
        <v>184.89</v>
      </c>
      <c r="AG51" s="184">
        <v>83394.59</v>
      </c>
      <c r="AH51" s="184">
        <v>0</v>
      </c>
      <c r="AI51" s="184">
        <v>0</v>
      </c>
      <c r="AJ51" s="184">
        <v>1196936.02</v>
      </c>
      <c r="AK51" s="184">
        <v>16431.16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338.98</v>
      </c>
      <c r="AW51" s="184">
        <v>0</v>
      </c>
      <c r="AX51" s="184">
        <v>0</v>
      </c>
      <c r="AY51" s="184">
        <v>156021.26999999999</v>
      </c>
      <c r="AZ51" s="184">
        <v>0</v>
      </c>
      <c r="BA51" s="184">
        <v>4741.46</v>
      </c>
      <c r="BB51" s="184">
        <v>488.74</v>
      </c>
      <c r="BC51" s="184">
        <v>0</v>
      </c>
      <c r="BD51" s="184">
        <v>0</v>
      </c>
      <c r="BE51" s="184">
        <v>1306189.1200000001</v>
      </c>
      <c r="BF51" s="184">
        <v>32096.11</v>
      </c>
      <c r="BG51" s="184">
        <v>233968.67</v>
      </c>
      <c r="BH51" s="184">
        <v>976671.87</v>
      </c>
      <c r="BI51" s="184">
        <v>0</v>
      </c>
      <c r="BJ51" s="184">
        <v>273.3</v>
      </c>
      <c r="BK51" s="184">
        <v>266.5</v>
      </c>
      <c r="BL51" s="184">
        <v>0</v>
      </c>
      <c r="BM51" s="184">
        <v>0</v>
      </c>
      <c r="BN51" s="184">
        <v>5731.17</v>
      </c>
      <c r="BO51" s="184">
        <v>1587.23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22376.01</v>
      </c>
      <c r="BW51" s="184">
        <v>0</v>
      </c>
      <c r="BX51" s="184">
        <v>0</v>
      </c>
      <c r="BY51" s="184">
        <v>3735.68</v>
      </c>
      <c r="BZ51" s="184">
        <v>1775.71</v>
      </c>
      <c r="CA51" s="184">
        <v>893.1</v>
      </c>
      <c r="CB51" s="184">
        <v>0</v>
      </c>
      <c r="CC51" s="184">
        <v>0</v>
      </c>
      <c r="CD51" s="195"/>
      <c r="CE51" s="195">
        <f>SUM(C51:CD51)</f>
        <v>12905987.950000001</v>
      </c>
    </row>
    <row r="52" spans="1:84" ht="12.6" customHeight="1" x14ac:dyDescent="0.25">
      <c r="A52" s="171" t="s">
        <v>208</v>
      </c>
      <c r="B52" s="184">
        <v>15168196.43</v>
      </c>
      <c r="C52" s="195">
        <f>ROUND((B52/(CE76+CF76)*C76),0)</f>
        <v>738194</v>
      </c>
      <c r="D52" s="195">
        <f>ROUND((B52/(CE76+CF76)*D76),0)</f>
        <v>1434603</v>
      </c>
      <c r="E52" s="195">
        <f>ROUND((B52/(CE76+CF76)*E76),0)</f>
        <v>15748</v>
      </c>
      <c r="F52" s="195">
        <f>ROUND((B52/(CE76+CF76)*F76),0)</f>
        <v>0</v>
      </c>
      <c r="G52" s="195">
        <f>ROUND((B52/(CE76+CF76)*G76),0)</f>
        <v>190567</v>
      </c>
      <c r="H52" s="195">
        <f>ROUND((B52/(CE76+CF76)*H76),0)</f>
        <v>327775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781493</v>
      </c>
      <c r="Q52" s="195">
        <f>ROUND((B52/(CE76+CF76)*Q76),0)</f>
        <v>176244</v>
      </c>
      <c r="R52" s="195">
        <f>ROUND((B52/(CE76+CF76)*R76),0)</f>
        <v>64814</v>
      </c>
      <c r="S52" s="195">
        <f>ROUND((B52/(CE76+CF76)*S76),0)</f>
        <v>397201</v>
      </c>
      <c r="T52" s="195">
        <f>ROUND((B52/(CE76+CF76)*T76),0)</f>
        <v>0</v>
      </c>
      <c r="U52" s="195">
        <f>ROUND((B52/(CE76+CF76)*U76),0)</f>
        <v>361303</v>
      </c>
      <c r="V52" s="195">
        <f>ROUND((B52/(CE76+CF76)*V76),0)</f>
        <v>180178</v>
      </c>
      <c r="W52" s="195">
        <f>ROUND((B52/(CE76+CF76)*W76),0)</f>
        <v>41476</v>
      </c>
      <c r="X52" s="195">
        <f>ROUND((B52/(CE76+CF76)*X76),0)</f>
        <v>45580</v>
      </c>
      <c r="Y52" s="195">
        <f>ROUND((B52/(CE76+CF76)*Y76),0)</f>
        <v>469067</v>
      </c>
      <c r="Z52" s="195">
        <f>ROUND((B52/(CE76+CF76)*Z76),0)</f>
        <v>44863</v>
      </c>
      <c r="AA52" s="195">
        <f>ROUND((B52/(CE76+CF76)*AA76),0)</f>
        <v>23308</v>
      </c>
      <c r="AB52" s="195">
        <f>ROUND((B52/(CE76+CF76)*AB76),0)</f>
        <v>240849</v>
      </c>
      <c r="AC52" s="195">
        <f>ROUND((B52/(CE76+CF76)*AC76),0)</f>
        <v>73828</v>
      </c>
      <c r="AD52" s="195">
        <f>ROUND((B52/(CE76+CF76)*AD76),0)</f>
        <v>22710</v>
      </c>
      <c r="AE52" s="195">
        <f>ROUND((B52/(CE76+CF76)*AE76),0)</f>
        <v>96220</v>
      </c>
      <c r="AF52" s="195">
        <f>ROUND((B52/(CE76+CF76)*AF76),0)</f>
        <v>144280</v>
      </c>
      <c r="AG52" s="195">
        <f>ROUND((B52/(CE76+CF76)*AG76),0)</f>
        <v>663788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1430320</v>
      </c>
      <c r="AK52" s="195">
        <f>ROUND((B52/(CE76+CF76)*AK76),0)</f>
        <v>128732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1590577</v>
      </c>
      <c r="AX52" s="195">
        <f>ROUND((B52/(CE76+CF76)*AX76),0)</f>
        <v>0</v>
      </c>
      <c r="AY52" s="195">
        <f>ROUND((B52/(CE76+CF76)*AY76),0)</f>
        <v>515803</v>
      </c>
      <c r="AZ52" s="195">
        <f>ROUND((B52/(CE76+CF76)*AZ76),0)</f>
        <v>0</v>
      </c>
      <c r="BA52" s="195">
        <f>ROUND((B52/(CE76+CF76)*BA76),0)</f>
        <v>97057</v>
      </c>
      <c r="BB52" s="195">
        <f>ROUND((B52/(CE76+CF76)*BB76),0)</f>
        <v>86648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2905762</v>
      </c>
      <c r="BF52" s="195">
        <f>ROUND((B52/(CE76+CF76)*BF76),0)</f>
        <v>199253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1037024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27641</v>
      </c>
      <c r="BS52" s="195">
        <f>ROUND((B52/(CE76+CF76)*BS76),0)</f>
        <v>230759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155107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166472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62951</v>
      </c>
      <c r="CD52" s="195"/>
      <c r="CE52" s="195">
        <f>SUM(C52:CD52)</f>
        <v>15168195</v>
      </c>
    </row>
    <row r="53" spans="1:84" ht="12.6" customHeight="1" x14ac:dyDescent="0.25">
      <c r="A53" s="175" t="s">
        <v>206</v>
      </c>
      <c r="B53" s="195">
        <f>B51+B52</f>
        <v>28074184.379999999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27566</v>
      </c>
      <c r="D59" s="184">
        <v>87346</v>
      </c>
      <c r="E59" s="184">
        <v>0</v>
      </c>
      <c r="F59" s="184">
        <v>0</v>
      </c>
      <c r="G59" s="184">
        <v>9023</v>
      </c>
      <c r="H59" s="184">
        <v>23714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2943541</v>
      </c>
      <c r="Q59" s="185">
        <v>1145716</v>
      </c>
      <c r="R59" s="185">
        <v>3663050</v>
      </c>
      <c r="S59" s="248"/>
      <c r="T59" s="248"/>
      <c r="U59" s="224">
        <v>1457166</v>
      </c>
      <c r="V59" s="185">
        <v>52971</v>
      </c>
      <c r="W59" s="185">
        <v>66799</v>
      </c>
      <c r="X59" s="185">
        <v>204805</v>
      </c>
      <c r="Y59" s="185">
        <v>134092</v>
      </c>
      <c r="Z59" s="185">
        <v>1838</v>
      </c>
      <c r="AA59" s="185">
        <v>5564</v>
      </c>
      <c r="AB59" s="248"/>
      <c r="AC59" s="185">
        <v>51349</v>
      </c>
      <c r="AD59" s="185">
        <v>17510</v>
      </c>
      <c r="AE59" s="185">
        <v>116138</v>
      </c>
      <c r="AF59" s="185">
        <v>56358</v>
      </c>
      <c r="AG59" s="185">
        <v>55545</v>
      </c>
      <c r="AH59" s="185">
        <v>0</v>
      </c>
      <c r="AI59" s="185">
        <v>0</v>
      </c>
      <c r="AJ59" s="185">
        <v>259360</v>
      </c>
      <c r="AK59" s="185">
        <v>64143</v>
      </c>
      <c r="AL59" s="185">
        <v>0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3699</v>
      </c>
      <c r="AV59" s="248"/>
      <c r="AW59" s="248"/>
      <c r="AX59" s="248"/>
      <c r="AY59" s="185">
        <v>807315</v>
      </c>
      <c r="AZ59" s="185">
        <v>0</v>
      </c>
      <c r="BA59" s="248"/>
      <c r="BB59" s="248"/>
      <c r="BC59" s="248"/>
      <c r="BD59" s="248"/>
      <c r="BE59" s="185">
        <v>1522811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333.8391666666659</v>
      </c>
      <c r="D60" s="187">
        <v>644.84749999999474</v>
      </c>
      <c r="E60" s="187">
        <v>0</v>
      </c>
      <c r="F60" s="223">
        <v>0</v>
      </c>
      <c r="G60" s="187">
        <v>58.627499999999991</v>
      </c>
      <c r="H60" s="187">
        <v>130.315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174.07749999999996</v>
      </c>
      <c r="Q60" s="221">
        <v>69.878333333333345</v>
      </c>
      <c r="R60" s="221">
        <v>58.31666666666667</v>
      </c>
      <c r="S60" s="221">
        <v>89.620000000000019</v>
      </c>
      <c r="T60" s="221">
        <v>0</v>
      </c>
      <c r="U60" s="221">
        <v>159.77833333333342</v>
      </c>
      <c r="V60" s="221">
        <v>52.937499999999993</v>
      </c>
      <c r="W60" s="221">
        <v>10.228333333333333</v>
      </c>
      <c r="X60" s="221">
        <v>26.78416666666666</v>
      </c>
      <c r="Y60" s="221">
        <v>181.82333333333335</v>
      </c>
      <c r="Z60" s="221">
        <v>7.1583333333333314</v>
      </c>
      <c r="AA60" s="221">
        <v>4.1241666666666665</v>
      </c>
      <c r="AB60" s="221">
        <v>213.8866666666668</v>
      </c>
      <c r="AC60" s="221">
        <v>72.598333333333272</v>
      </c>
      <c r="AD60" s="221">
        <v>0</v>
      </c>
      <c r="AE60" s="221">
        <v>84.357499999999973</v>
      </c>
      <c r="AF60" s="221">
        <v>76.564999999999998</v>
      </c>
      <c r="AG60" s="221">
        <v>180.04916666666682</v>
      </c>
      <c r="AH60" s="221">
        <v>0</v>
      </c>
      <c r="AI60" s="221">
        <v>0</v>
      </c>
      <c r="AJ60" s="221">
        <v>669.1883333333293</v>
      </c>
      <c r="AK60" s="221">
        <v>28.41916666666668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8.879999999999999</v>
      </c>
      <c r="AV60" s="221">
        <v>41.01</v>
      </c>
      <c r="AW60" s="221">
        <v>3</v>
      </c>
      <c r="AX60" s="221">
        <v>0</v>
      </c>
      <c r="AY60" s="221">
        <v>149.25000000000003</v>
      </c>
      <c r="AZ60" s="221">
        <v>0</v>
      </c>
      <c r="BA60" s="221">
        <v>11.840000000000002</v>
      </c>
      <c r="BB60" s="221">
        <v>134.43416666666673</v>
      </c>
      <c r="BC60" s="221">
        <v>0</v>
      </c>
      <c r="BD60" s="221">
        <v>0</v>
      </c>
      <c r="BE60" s="221">
        <v>97.935000000000002</v>
      </c>
      <c r="BF60" s="221">
        <v>207.18333333333331</v>
      </c>
      <c r="BG60" s="221">
        <v>20.929166666666664</v>
      </c>
      <c r="BH60" s="221">
        <v>19.210000000000004</v>
      </c>
      <c r="BI60" s="221">
        <v>7.0291666666666659</v>
      </c>
      <c r="BJ60" s="221">
        <v>0</v>
      </c>
      <c r="BK60" s="221">
        <v>0</v>
      </c>
      <c r="BL60" s="221">
        <v>-1.8503717077085941E-17</v>
      </c>
      <c r="BM60" s="221">
        <v>0.155</v>
      </c>
      <c r="BN60" s="221">
        <v>39.980833333333329</v>
      </c>
      <c r="BO60" s="221">
        <v>4.4933333333333332</v>
      </c>
      <c r="BP60" s="221">
        <v>9.9541666666666657</v>
      </c>
      <c r="BQ60" s="221">
        <v>0</v>
      </c>
      <c r="BR60" s="221">
        <v>0</v>
      </c>
      <c r="BS60" s="221">
        <v>3.9891666666666672</v>
      </c>
      <c r="BT60" s="221">
        <v>8.081666666666667</v>
      </c>
      <c r="BU60" s="221">
        <v>0</v>
      </c>
      <c r="BV60" s="221">
        <v>0</v>
      </c>
      <c r="BW60" s="221">
        <v>98.810833333333292</v>
      </c>
      <c r="BX60" s="221">
        <v>52.38</v>
      </c>
      <c r="BY60" s="221">
        <v>58.515000000000008</v>
      </c>
      <c r="BZ60" s="221">
        <v>54.035833333333308</v>
      </c>
      <c r="CA60" s="221">
        <v>26.815000000000015</v>
      </c>
      <c r="CB60" s="221">
        <v>2.0283333333333338</v>
      </c>
      <c r="CC60" s="221">
        <v>67.051666666666662</v>
      </c>
      <c r="CD60" s="249" t="s">
        <v>221</v>
      </c>
      <c r="CE60" s="251">
        <f t="shared" ref="CE60:CE70" si="0">SUM(C60:CD60)</f>
        <v>4454.4116666666578</v>
      </c>
    </row>
    <row r="61" spans="1:84" ht="12.6" customHeight="1" x14ac:dyDescent="0.25">
      <c r="A61" s="171" t="s">
        <v>235</v>
      </c>
      <c r="B61" s="175"/>
      <c r="C61" s="184">
        <v>32316777.539999999</v>
      </c>
      <c r="D61" s="184">
        <v>53348602.039999999</v>
      </c>
      <c r="E61" s="184">
        <v>142.55000000000001</v>
      </c>
      <c r="F61" s="185">
        <v>0</v>
      </c>
      <c r="G61" s="184">
        <v>5109742.8099999996</v>
      </c>
      <c r="H61" s="184">
        <v>10495157.470000001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14663195.57</v>
      </c>
      <c r="Q61" s="185">
        <v>7086752.8499999996</v>
      </c>
      <c r="R61" s="185">
        <v>8551878.9000000004</v>
      </c>
      <c r="S61" s="185">
        <v>4620775.6900000004</v>
      </c>
      <c r="T61" s="185">
        <v>0</v>
      </c>
      <c r="U61" s="185">
        <v>11129984.4</v>
      </c>
      <c r="V61" s="185">
        <v>4557004.53</v>
      </c>
      <c r="W61" s="185">
        <v>1205194.32</v>
      </c>
      <c r="X61" s="185">
        <v>2626985.0699999998</v>
      </c>
      <c r="Y61" s="185">
        <v>15230093.380000001</v>
      </c>
      <c r="Z61" s="185">
        <v>881646.19</v>
      </c>
      <c r="AA61" s="185">
        <v>527247.77</v>
      </c>
      <c r="AB61" s="185">
        <v>21590606.239999998</v>
      </c>
      <c r="AC61" s="185">
        <v>6220490.1399999997</v>
      </c>
      <c r="AD61" s="185">
        <v>0</v>
      </c>
      <c r="AE61" s="185">
        <v>7727681.5099999998</v>
      </c>
      <c r="AF61" s="185">
        <v>6156221.4000000004</v>
      </c>
      <c r="AG61" s="185">
        <v>21633700.780000001</v>
      </c>
      <c r="AH61" s="185">
        <v>0</v>
      </c>
      <c r="AI61" s="185">
        <v>0</v>
      </c>
      <c r="AJ61" s="185">
        <v>57627356.170000002</v>
      </c>
      <c r="AK61" s="185">
        <v>2657469.54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719677.3</v>
      </c>
      <c r="AV61" s="185">
        <v>3595103.52</v>
      </c>
      <c r="AW61" s="185">
        <v>202503</v>
      </c>
      <c r="AX61" s="185">
        <v>0</v>
      </c>
      <c r="AY61" s="185">
        <v>7022212.6500000004</v>
      </c>
      <c r="AZ61" s="185">
        <v>0</v>
      </c>
      <c r="BA61" s="185">
        <v>516041.66</v>
      </c>
      <c r="BB61" s="185">
        <v>10143978.74</v>
      </c>
      <c r="BC61" s="185">
        <v>0</v>
      </c>
      <c r="BD61" s="185">
        <v>0</v>
      </c>
      <c r="BE61" s="185">
        <v>7636353.8700000001</v>
      </c>
      <c r="BF61" s="185">
        <v>9095030.2200000007</v>
      </c>
      <c r="BG61" s="185">
        <v>1257714.29</v>
      </c>
      <c r="BH61" s="185">
        <v>1517737.67</v>
      </c>
      <c r="BI61" s="185">
        <v>399845.83</v>
      </c>
      <c r="BJ61" s="185">
        <v>0</v>
      </c>
      <c r="BK61" s="185">
        <v>0</v>
      </c>
      <c r="BL61" s="185">
        <v>0</v>
      </c>
      <c r="BM61" s="185">
        <v>11278.15</v>
      </c>
      <c r="BN61" s="185">
        <v>4524638.3</v>
      </c>
      <c r="BO61" s="185">
        <v>447841.23</v>
      </c>
      <c r="BP61" s="185">
        <v>725152.43</v>
      </c>
      <c r="BQ61" s="185">
        <v>0</v>
      </c>
      <c r="BR61" s="185">
        <v>0</v>
      </c>
      <c r="BS61" s="185">
        <v>243227.49</v>
      </c>
      <c r="BT61" s="185">
        <v>475323.48</v>
      </c>
      <c r="BU61" s="185">
        <v>0</v>
      </c>
      <c r="BV61" s="185">
        <v>0</v>
      </c>
      <c r="BW61" s="185">
        <v>17210579.850000001</v>
      </c>
      <c r="BX61" s="185">
        <v>5671812.1500000004</v>
      </c>
      <c r="BY61" s="185">
        <v>6129775.3499999996</v>
      </c>
      <c r="BZ61" s="185">
        <v>4883920.16</v>
      </c>
      <c r="CA61" s="185">
        <v>2971268.19</v>
      </c>
      <c r="CB61" s="185">
        <v>187289.63</v>
      </c>
      <c r="CC61" s="185">
        <v>8535234.129999999</v>
      </c>
      <c r="CD61" s="249" t="s">
        <v>221</v>
      </c>
      <c r="CE61" s="195">
        <f t="shared" si="0"/>
        <v>390088246.15000015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11695731</v>
      </c>
      <c r="D62" s="195">
        <f t="shared" si="1"/>
        <v>17503876</v>
      </c>
      <c r="E62" s="195">
        <f t="shared" si="1"/>
        <v>30</v>
      </c>
      <c r="F62" s="195">
        <f t="shared" si="1"/>
        <v>0</v>
      </c>
      <c r="G62" s="195">
        <f t="shared" si="1"/>
        <v>1783234</v>
      </c>
      <c r="H62" s="195">
        <f t="shared" si="1"/>
        <v>3668042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5082154</v>
      </c>
      <c r="Q62" s="195">
        <f t="shared" si="1"/>
        <v>2616793</v>
      </c>
      <c r="R62" s="195">
        <f t="shared" si="1"/>
        <v>2862494</v>
      </c>
      <c r="S62" s="195">
        <f t="shared" si="1"/>
        <v>1661055</v>
      </c>
      <c r="T62" s="195">
        <f t="shared" si="1"/>
        <v>0</v>
      </c>
      <c r="U62" s="195">
        <f t="shared" si="1"/>
        <v>4181679</v>
      </c>
      <c r="V62" s="195">
        <f t="shared" si="1"/>
        <v>1664152</v>
      </c>
      <c r="W62" s="195">
        <f t="shared" si="1"/>
        <v>425307</v>
      </c>
      <c r="X62" s="195">
        <f t="shared" si="1"/>
        <v>1018382</v>
      </c>
      <c r="Y62" s="195">
        <f t="shared" si="1"/>
        <v>5690216</v>
      </c>
      <c r="Z62" s="195">
        <f t="shared" si="1"/>
        <v>299296</v>
      </c>
      <c r="AA62" s="195">
        <f t="shared" si="1"/>
        <v>206156</v>
      </c>
      <c r="AB62" s="195">
        <f t="shared" si="1"/>
        <v>8330691</v>
      </c>
      <c r="AC62" s="195">
        <f t="shared" si="1"/>
        <v>2339980</v>
      </c>
      <c r="AD62" s="195">
        <f t="shared" si="1"/>
        <v>0</v>
      </c>
      <c r="AE62" s="195">
        <f t="shared" si="1"/>
        <v>2952675</v>
      </c>
      <c r="AF62" s="195">
        <f t="shared" si="1"/>
        <v>2283857</v>
      </c>
      <c r="AG62" s="195">
        <f t="shared" si="1"/>
        <v>6964225</v>
      </c>
      <c r="AH62" s="195">
        <f t="shared" si="1"/>
        <v>0</v>
      </c>
      <c r="AI62" s="195">
        <f t="shared" si="1"/>
        <v>0</v>
      </c>
      <c r="AJ62" s="195">
        <f t="shared" si="1"/>
        <v>21105181</v>
      </c>
      <c r="AK62" s="195">
        <f t="shared" si="1"/>
        <v>1024179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268789</v>
      </c>
      <c r="AV62" s="195">
        <f t="shared" si="1"/>
        <v>1358307</v>
      </c>
      <c r="AW62" s="195">
        <f t="shared" si="1"/>
        <v>66202</v>
      </c>
      <c r="AX62" s="195">
        <f t="shared" si="1"/>
        <v>0</v>
      </c>
      <c r="AY62" s="195">
        <f>ROUND(AY47+AY48,0)</f>
        <v>2659543</v>
      </c>
      <c r="AZ62" s="195">
        <f>ROUND(AZ47+AZ48,0)</f>
        <v>0</v>
      </c>
      <c r="BA62" s="195">
        <f>ROUND(BA47+BA48,0)</f>
        <v>200544</v>
      </c>
      <c r="BB62" s="195">
        <f t="shared" si="1"/>
        <v>3901837</v>
      </c>
      <c r="BC62" s="195">
        <f t="shared" si="1"/>
        <v>0</v>
      </c>
      <c r="BD62" s="195">
        <f t="shared" si="1"/>
        <v>0</v>
      </c>
      <c r="BE62" s="195">
        <f t="shared" si="1"/>
        <v>3002613</v>
      </c>
      <c r="BF62" s="195">
        <f t="shared" si="1"/>
        <v>3444387</v>
      </c>
      <c r="BG62" s="195">
        <f t="shared" si="1"/>
        <v>484256</v>
      </c>
      <c r="BH62" s="195">
        <f t="shared" si="1"/>
        <v>540321</v>
      </c>
      <c r="BI62" s="195">
        <f t="shared" si="1"/>
        <v>147413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3999</v>
      </c>
      <c r="BN62" s="195">
        <f t="shared" si="1"/>
        <v>1615735</v>
      </c>
      <c r="BO62" s="195">
        <f t="shared" ref="BO62:CC62" si="2">ROUND(BO47+BO48,0)</f>
        <v>149946</v>
      </c>
      <c r="BP62" s="195">
        <f t="shared" si="2"/>
        <v>232041</v>
      </c>
      <c r="BQ62" s="195">
        <f t="shared" si="2"/>
        <v>0</v>
      </c>
      <c r="BR62" s="195">
        <f t="shared" si="2"/>
        <v>0</v>
      </c>
      <c r="BS62" s="195">
        <f t="shared" si="2"/>
        <v>83039</v>
      </c>
      <c r="BT62" s="195">
        <f t="shared" si="2"/>
        <v>151498</v>
      </c>
      <c r="BU62" s="195">
        <f t="shared" si="2"/>
        <v>0</v>
      </c>
      <c r="BV62" s="195">
        <f t="shared" si="2"/>
        <v>0</v>
      </c>
      <c r="BW62" s="195">
        <f t="shared" si="2"/>
        <v>5247030</v>
      </c>
      <c r="BX62" s="195">
        <f t="shared" si="2"/>
        <v>2040516</v>
      </c>
      <c r="BY62" s="195">
        <f t="shared" si="2"/>
        <v>2226700</v>
      </c>
      <c r="BZ62" s="195">
        <f t="shared" si="2"/>
        <v>1689513</v>
      </c>
      <c r="CA62" s="195">
        <f t="shared" si="2"/>
        <v>1013344</v>
      </c>
      <c r="CB62" s="195">
        <f t="shared" si="2"/>
        <v>62847</v>
      </c>
      <c r="CC62" s="195">
        <f t="shared" si="2"/>
        <v>1601606</v>
      </c>
      <c r="CD62" s="249" t="s">
        <v>221</v>
      </c>
      <c r="CE62" s="195">
        <f t="shared" si="0"/>
        <v>137551411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2700.2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12663.07</v>
      </c>
      <c r="T63" s="185">
        <v>0</v>
      </c>
      <c r="U63" s="185">
        <v>0</v>
      </c>
      <c r="V63" s="185">
        <v>138019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16515</v>
      </c>
      <c r="AH63" s="185">
        <v>0</v>
      </c>
      <c r="AI63" s="185">
        <v>0</v>
      </c>
      <c r="AJ63" s="185">
        <v>215752.95999999999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113973.02</v>
      </c>
      <c r="BC63" s="185">
        <v>0</v>
      </c>
      <c r="BD63" s="185">
        <v>0</v>
      </c>
      <c r="BE63" s="185">
        <v>6397.92</v>
      </c>
      <c r="BF63" s="185">
        <v>0</v>
      </c>
      <c r="BG63" s="185">
        <v>0</v>
      </c>
      <c r="BH63" s="185">
        <v>0</v>
      </c>
      <c r="BI63" s="185">
        <v>0</v>
      </c>
      <c r="BJ63" s="185">
        <v>261235.3</v>
      </c>
      <c r="BK63" s="185">
        <v>0</v>
      </c>
      <c r="BL63" s="185">
        <v>0</v>
      </c>
      <c r="BM63" s="185">
        <v>0</v>
      </c>
      <c r="BN63" s="185">
        <v>517699.67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29792699.100000001</v>
      </c>
      <c r="BX63" s="185">
        <v>0</v>
      </c>
      <c r="BY63" s="185">
        <v>155791.6</v>
      </c>
      <c r="BZ63" s="185">
        <v>0</v>
      </c>
      <c r="CA63" s="185">
        <v>67157.149999999994</v>
      </c>
      <c r="CB63" s="185">
        <v>0</v>
      </c>
      <c r="CC63" s="185">
        <v>338922</v>
      </c>
      <c r="CD63" s="249" t="s">
        <v>221</v>
      </c>
      <c r="CE63" s="195">
        <f t="shared" si="0"/>
        <v>31639525.990000002</v>
      </c>
      <c r="CF63" s="252"/>
    </row>
    <row r="64" spans="1:84" ht="12.6" customHeight="1" x14ac:dyDescent="0.25">
      <c r="A64" s="171" t="s">
        <v>237</v>
      </c>
      <c r="B64" s="175"/>
      <c r="C64" s="184">
        <v>5262798.01</v>
      </c>
      <c r="D64" s="184">
        <v>4255789.7699999996</v>
      </c>
      <c r="E64" s="185">
        <v>718.86</v>
      </c>
      <c r="F64" s="185">
        <v>0</v>
      </c>
      <c r="G64" s="184">
        <v>277206.84000000003</v>
      </c>
      <c r="H64" s="184">
        <v>183037.38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954.69</v>
      </c>
      <c r="O64" s="184">
        <v>0</v>
      </c>
      <c r="P64" s="185">
        <v>42528101.359999999</v>
      </c>
      <c r="Q64" s="185">
        <v>680443.06</v>
      </c>
      <c r="R64" s="185">
        <v>1917426.22</v>
      </c>
      <c r="S64" s="185">
        <v>3858791.39</v>
      </c>
      <c r="T64" s="185">
        <v>0</v>
      </c>
      <c r="U64" s="185">
        <v>5983124.8700000001</v>
      </c>
      <c r="V64" s="185">
        <v>369683.86</v>
      </c>
      <c r="W64" s="185">
        <v>145801.38</v>
      </c>
      <c r="X64" s="185">
        <v>493969.66</v>
      </c>
      <c r="Y64" s="185">
        <v>9227279.5500000007</v>
      </c>
      <c r="Z64" s="185">
        <v>221433.49</v>
      </c>
      <c r="AA64" s="185">
        <v>256011.45</v>
      </c>
      <c r="AB64" s="185">
        <v>73594169.640000001</v>
      </c>
      <c r="AC64" s="185">
        <v>775951.07</v>
      </c>
      <c r="AD64" s="185">
        <v>1044</v>
      </c>
      <c r="AE64" s="185">
        <v>112177.04</v>
      </c>
      <c r="AF64" s="185">
        <v>67577.740000000005</v>
      </c>
      <c r="AG64" s="185">
        <v>3136666.91</v>
      </c>
      <c r="AH64" s="185">
        <v>0</v>
      </c>
      <c r="AI64" s="185">
        <v>0</v>
      </c>
      <c r="AJ64" s="185">
        <v>6818321.9500000002</v>
      </c>
      <c r="AK64" s="185">
        <v>26817.59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475.11</v>
      </c>
      <c r="AV64" s="185">
        <v>260527.9</v>
      </c>
      <c r="AW64" s="185">
        <v>379492.5</v>
      </c>
      <c r="AX64" s="185">
        <v>0</v>
      </c>
      <c r="AY64" s="185">
        <v>5852827.71</v>
      </c>
      <c r="AZ64" s="185">
        <v>0</v>
      </c>
      <c r="BA64" s="185">
        <v>113940.63</v>
      </c>
      <c r="BB64" s="185">
        <v>174517.77</v>
      </c>
      <c r="BC64" s="185">
        <v>0</v>
      </c>
      <c r="BD64" s="185">
        <v>0</v>
      </c>
      <c r="BE64" s="185">
        <v>1892606.31</v>
      </c>
      <c r="BF64" s="185">
        <v>1578693.85</v>
      </c>
      <c r="BG64" s="185">
        <v>48063.23</v>
      </c>
      <c r="BH64" s="185">
        <v>104210.68</v>
      </c>
      <c r="BI64" s="185">
        <v>290810.93</v>
      </c>
      <c r="BJ64" s="185">
        <v>0</v>
      </c>
      <c r="BK64" s="185">
        <v>0</v>
      </c>
      <c r="BL64" s="185">
        <v>0</v>
      </c>
      <c r="BM64" s="185">
        <v>3570.05</v>
      </c>
      <c r="BN64" s="185">
        <v>716476.78</v>
      </c>
      <c r="BO64" s="185">
        <v>207371.64</v>
      </c>
      <c r="BP64" s="185">
        <v>4405.59</v>
      </c>
      <c r="BQ64" s="185">
        <v>0</v>
      </c>
      <c r="BR64" s="185">
        <v>0</v>
      </c>
      <c r="BS64" s="185">
        <v>37773.01</v>
      </c>
      <c r="BT64" s="185">
        <v>1543.66</v>
      </c>
      <c r="BU64" s="185">
        <v>0</v>
      </c>
      <c r="BV64" s="185">
        <v>0</v>
      </c>
      <c r="BW64" s="185">
        <v>27591.91</v>
      </c>
      <c r="BX64" s="185">
        <v>122778.26</v>
      </c>
      <c r="BY64" s="185">
        <v>10957.51</v>
      </c>
      <c r="BZ64" s="185">
        <v>23396.97</v>
      </c>
      <c r="CA64" s="185">
        <v>139026.79</v>
      </c>
      <c r="CB64" s="185">
        <v>162184.94</v>
      </c>
      <c r="CC64" s="185">
        <v>-2115169.73</v>
      </c>
      <c r="CD64" s="249" t="s">
        <v>221</v>
      </c>
      <c r="CE64" s="195">
        <f t="shared" si="0"/>
        <v>170233371.77999997</v>
      </c>
      <c r="CF64" s="252"/>
    </row>
    <row r="65" spans="1:84" ht="12.6" customHeight="1" x14ac:dyDescent="0.25">
      <c r="A65" s="171" t="s">
        <v>238</v>
      </c>
      <c r="B65" s="175"/>
      <c r="C65" s="184">
        <v>7952.28</v>
      </c>
      <c r="D65" s="184">
        <v>74412.61</v>
      </c>
      <c r="E65" s="184">
        <v>802.9</v>
      </c>
      <c r="F65" s="184">
        <v>0</v>
      </c>
      <c r="G65" s="184">
        <v>5947.73</v>
      </c>
      <c r="H65" s="184">
        <v>4596.67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13126.86</v>
      </c>
      <c r="Q65" s="185">
        <v>5421.73</v>
      </c>
      <c r="R65" s="185">
        <v>26479.08</v>
      </c>
      <c r="S65" s="185">
        <v>9702.99</v>
      </c>
      <c r="T65" s="185">
        <v>0</v>
      </c>
      <c r="U65" s="185">
        <v>6860.15</v>
      </c>
      <c r="V65" s="185">
        <v>1092.8900000000001</v>
      </c>
      <c r="W65" s="185">
        <v>0</v>
      </c>
      <c r="X65" s="185">
        <v>716.78</v>
      </c>
      <c r="Y65" s="185">
        <v>23595.39</v>
      </c>
      <c r="Z65" s="185">
        <v>302.02</v>
      </c>
      <c r="AA65" s="185">
        <v>0</v>
      </c>
      <c r="AB65" s="185">
        <v>27124.47</v>
      </c>
      <c r="AC65" s="185">
        <v>8091.18</v>
      </c>
      <c r="AD65" s="185">
        <v>446.19</v>
      </c>
      <c r="AE65" s="185">
        <v>3605.46</v>
      </c>
      <c r="AF65" s="185">
        <v>10630.99</v>
      </c>
      <c r="AG65" s="185">
        <v>12791.27</v>
      </c>
      <c r="AH65" s="185">
        <v>0</v>
      </c>
      <c r="AI65" s="185">
        <v>0</v>
      </c>
      <c r="AJ65" s="185">
        <v>86012.94</v>
      </c>
      <c r="AK65" s="185">
        <v>2611.04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934.7</v>
      </c>
      <c r="AV65" s="185">
        <v>8151.55</v>
      </c>
      <c r="AW65" s="185">
        <v>0</v>
      </c>
      <c r="AX65" s="185">
        <v>0</v>
      </c>
      <c r="AY65" s="185">
        <v>5992.74</v>
      </c>
      <c r="AZ65" s="185">
        <v>0</v>
      </c>
      <c r="BA65" s="185">
        <v>448.45</v>
      </c>
      <c r="BB65" s="185">
        <v>17461.11</v>
      </c>
      <c r="BC65" s="185">
        <v>0</v>
      </c>
      <c r="BD65" s="185">
        <v>0</v>
      </c>
      <c r="BE65" s="185">
        <v>5138551.41</v>
      </c>
      <c r="BF65" s="185">
        <v>547811.56999999995</v>
      </c>
      <c r="BG65" s="185">
        <v>433377.73</v>
      </c>
      <c r="BH65" s="185">
        <v>195134.63</v>
      </c>
      <c r="BI65" s="185">
        <v>80.08</v>
      </c>
      <c r="BJ65" s="185">
        <v>0</v>
      </c>
      <c r="BK65" s="185">
        <v>0</v>
      </c>
      <c r="BL65" s="185">
        <v>0</v>
      </c>
      <c r="BM65" s="185">
        <v>0</v>
      </c>
      <c r="BN65" s="185">
        <v>4846.59</v>
      </c>
      <c r="BO65" s="185">
        <v>0</v>
      </c>
      <c r="BP65" s="185">
        <v>1236.97</v>
      </c>
      <c r="BQ65" s="185">
        <v>0</v>
      </c>
      <c r="BR65" s="185">
        <v>0</v>
      </c>
      <c r="BS65" s="185">
        <v>0</v>
      </c>
      <c r="BT65" s="185">
        <v>13.92</v>
      </c>
      <c r="BU65" s="185">
        <v>0</v>
      </c>
      <c r="BV65" s="185">
        <v>0</v>
      </c>
      <c r="BW65" s="185">
        <v>9527.7000000000007</v>
      </c>
      <c r="BX65" s="185">
        <v>900.32</v>
      </c>
      <c r="BY65" s="185">
        <v>14922.68</v>
      </c>
      <c r="BZ65" s="185">
        <v>9127.84</v>
      </c>
      <c r="CA65" s="185">
        <v>6294.42</v>
      </c>
      <c r="CB65" s="185">
        <v>0</v>
      </c>
      <c r="CC65" s="185">
        <v>4187206.96</v>
      </c>
      <c r="CD65" s="249" t="s">
        <v>221</v>
      </c>
      <c r="CE65" s="195">
        <f t="shared" si="0"/>
        <v>10914344.99</v>
      </c>
      <c r="CF65" s="252"/>
    </row>
    <row r="66" spans="1:84" ht="12.6" customHeight="1" x14ac:dyDescent="0.25">
      <c r="A66" s="171" t="s">
        <v>239</v>
      </c>
      <c r="B66" s="175"/>
      <c r="C66" s="184">
        <v>394761.75</v>
      </c>
      <c r="D66" s="184">
        <v>652027.97</v>
      </c>
      <c r="E66" s="184">
        <v>0</v>
      </c>
      <c r="F66" s="184">
        <v>0</v>
      </c>
      <c r="G66" s="184">
        <v>79736.91</v>
      </c>
      <c r="H66" s="184">
        <v>73443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1553715.76</v>
      </c>
      <c r="Q66" s="185">
        <v>96298.32</v>
      </c>
      <c r="R66" s="185">
        <v>26373.31</v>
      </c>
      <c r="S66" s="184">
        <v>704530.05</v>
      </c>
      <c r="T66" s="184">
        <v>0</v>
      </c>
      <c r="U66" s="185">
        <v>10692978.859999999</v>
      </c>
      <c r="V66" s="185">
        <v>105305.42</v>
      </c>
      <c r="W66" s="185">
        <v>63372.04</v>
      </c>
      <c r="X66" s="185">
        <v>86997.06</v>
      </c>
      <c r="Y66" s="185">
        <v>119936.67</v>
      </c>
      <c r="Z66" s="185">
        <v>6951.79</v>
      </c>
      <c r="AA66" s="185">
        <v>1774.92</v>
      </c>
      <c r="AB66" s="185">
        <v>7216448.1799999997</v>
      </c>
      <c r="AC66" s="185">
        <v>4345.3500000000004</v>
      </c>
      <c r="AD66" s="185">
        <v>2408464.5</v>
      </c>
      <c r="AE66" s="185">
        <v>19947.98</v>
      </c>
      <c r="AF66" s="185">
        <v>513424.39</v>
      </c>
      <c r="AG66" s="185">
        <v>278524.14</v>
      </c>
      <c r="AH66" s="185">
        <v>96584.59</v>
      </c>
      <c r="AI66" s="185">
        <v>0</v>
      </c>
      <c r="AJ66" s="185">
        <v>1563630.44</v>
      </c>
      <c r="AK66" s="185">
        <v>2591.92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358843.44</v>
      </c>
      <c r="AV66" s="185">
        <v>3049660.65</v>
      </c>
      <c r="AW66" s="185">
        <v>27302333.02</v>
      </c>
      <c r="AX66" s="185">
        <v>0</v>
      </c>
      <c r="AY66" s="185">
        <v>400046.05</v>
      </c>
      <c r="AZ66" s="185">
        <v>0</v>
      </c>
      <c r="BA66" s="185">
        <v>294449.05</v>
      </c>
      <c r="BB66" s="185">
        <v>5159108.96</v>
      </c>
      <c r="BC66" s="185">
        <v>0</v>
      </c>
      <c r="BD66" s="185">
        <v>4126378.43</v>
      </c>
      <c r="BE66" s="185">
        <v>7352796.9100000001</v>
      </c>
      <c r="BF66" s="185">
        <v>340002.28</v>
      </c>
      <c r="BG66" s="185">
        <v>233909.4</v>
      </c>
      <c r="BH66" s="185">
        <v>65034392.229999997</v>
      </c>
      <c r="BI66" s="185">
        <v>25060.18</v>
      </c>
      <c r="BJ66" s="185">
        <v>9833086.9299999997</v>
      </c>
      <c r="BK66" s="185">
        <v>20587277.600000001</v>
      </c>
      <c r="BL66" s="185">
        <v>6239734.2599999998</v>
      </c>
      <c r="BM66" s="185">
        <v>38388.629999999997</v>
      </c>
      <c r="BN66" s="185">
        <v>3330418.68</v>
      </c>
      <c r="BO66" s="185">
        <v>720.23</v>
      </c>
      <c r="BP66" s="185">
        <v>231196.42</v>
      </c>
      <c r="BQ66" s="185">
        <v>0</v>
      </c>
      <c r="BR66" s="185">
        <v>5592739.3200000003</v>
      </c>
      <c r="BS66" s="185">
        <v>139066.25</v>
      </c>
      <c r="BT66" s="185">
        <v>7955.41</v>
      </c>
      <c r="BU66" s="185">
        <v>0</v>
      </c>
      <c r="BV66" s="185">
        <v>8005707.79</v>
      </c>
      <c r="BW66" s="185">
        <v>1353709.01</v>
      </c>
      <c r="BX66" s="185">
        <v>769004.9</v>
      </c>
      <c r="BY66" s="185">
        <v>41533.769999999997</v>
      </c>
      <c r="BZ66" s="185">
        <v>0</v>
      </c>
      <c r="CA66" s="185">
        <v>222384.73</v>
      </c>
      <c r="CB66" s="185">
        <v>19384.8</v>
      </c>
      <c r="CC66" s="185">
        <v>30033992.550000001</v>
      </c>
      <c r="CD66" s="249" t="s">
        <v>221</v>
      </c>
      <c r="CE66" s="195">
        <f t="shared" si="0"/>
        <v>226885447.19999999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1267560</v>
      </c>
      <c r="D67" s="195">
        <f>ROUND(D51+D52,0)</f>
        <v>1694670</v>
      </c>
      <c r="E67" s="195">
        <f t="shared" ref="E67:BP67" si="3">ROUND(E51+E52,0)</f>
        <v>15748</v>
      </c>
      <c r="F67" s="195">
        <f t="shared" si="3"/>
        <v>0</v>
      </c>
      <c r="G67" s="195">
        <f t="shared" si="3"/>
        <v>223343</v>
      </c>
      <c r="H67" s="195">
        <f t="shared" si="3"/>
        <v>393553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3117168</v>
      </c>
      <c r="Q67" s="195">
        <f t="shared" si="3"/>
        <v>230367</v>
      </c>
      <c r="R67" s="195">
        <f t="shared" si="3"/>
        <v>490680</v>
      </c>
      <c r="S67" s="195">
        <f t="shared" si="3"/>
        <v>847797</v>
      </c>
      <c r="T67" s="195">
        <f t="shared" si="3"/>
        <v>0</v>
      </c>
      <c r="U67" s="195">
        <f t="shared" si="3"/>
        <v>868593</v>
      </c>
      <c r="V67" s="195">
        <f t="shared" si="3"/>
        <v>507175</v>
      </c>
      <c r="W67" s="195">
        <f t="shared" si="3"/>
        <v>265298</v>
      </c>
      <c r="X67" s="195">
        <f t="shared" si="3"/>
        <v>841422</v>
      </c>
      <c r="Y67" s="195">
        <f t="shared" si="3"/>
        <v>2660178</v>
      </c>
      <c r="Z67" s="195">
        <f t="shared" si="3"/>
        <v>223295</v>
      </c>
      <c r="AA67" s="195">
        <f t="shared" si="3"/>
        <v>41005</v>
      </c>
      <c r="AB67" s="195">
        <f t="shared" si="3"/>
        <v>269557</v>
      </c>
      <c r="AC67" s="195">
        <f t="shared" si="3"/>
        <v>504417</v>
      </c>
      <c r="AD67" s="195">
        <f t="shared" si="3"/>
        <v>22710</v>
      </c>
      <c r="AE67" s="195">
        <f t="shared" si="3"/>
        <v>103372</v>
      </c>
      <c r="AF67" s="195">
        <f t="shared" si="3"/>
        <v>144465</v>
      </c>
      <c r="AG67" s="195">
        <f t="shared" si="3"/>
        <v>747183</v>
      </c>
      <c r="AH67" s="195">
        <f t="shared" si="3"/>
        <v>0</v>
      </c>
      <c r="AI67" s="195">
        <f t="shared" si="3"/>
        <v>0</v>
      </c>
      <c r="AJ67" s="195">
        <f t="shared" si="3"/>
        <v>2627256</v>
      </c>
      <c r="AK67" s="195">
        <f t="shared" si="3"/>
        <v>145163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339</v>
      </c>
      <c r="AW67" s="195">
        <f t="shared" si="3"/>
        <v>1590577</v>
      </c>
      <c r="AX67" s="195">
        <f t="shared" si="3"/>
        <v>0</v>
      </c>
      <c r="AY67" s="195">
        <f t="shared" si="3"/>
        <v>671824</v>
      </c>
      <c r="AZ67" s="195">
        <f>ROUND(AZ51+AZ52,0)</f>
        <v>0</v>
      </c>
      <c r="BA67" s="195">
        <f>ROUND(BA51+BA52,0)</f>
        <v>101798</v>
      </c>
      <c r="BB67" s="195">
        <f t="shared" si="3"/>
        <v>87137</v>
      </c>
      <c r="BC67" s="195">
        <f t="shared" si="3"/>
        <v>0</v>
      </c>
      <c r="BD67" s="195">
        <f t="shared" si="3"/>
        <v>0</v>
      </c>
      <c r="BE67" s="195">
        <f t="shared" si="3"/>
        <v>4211951</v>
      </c>
      <c r="BF67" s="195">
        <f t="shared" si="3"/>
        <v>231349</v>
      </c>
      <c r="BG67" s="195">
        <f t="shared" si="3"/>
        <v>233969</v>
      </c>
      <c r="BH67" s="195">
        <f t="shared" si="3"/>
        <v>976672</v>
      </c>
      <c r="BI67" s="195">
        <f t="shared" si="3"/>
        <v>0</v>
      </c>
      <c r="BJ67" s="195">
        <f t="shared" si="3"/>
        <v>273</v>
      </c>
      <c r="BK67" s="195">
        <f t="shared" si="3"/>
        <v>267</v>
      </c>
      <c r="BL67" s="195">
        <f t="shared" si="3"/>
        <v>0</v>
      </c>
      <c r="BM67" s="195">
        <f t="shared" si="3"/>
        <v>0</v>
      </c>
      <c r="BN67" s="195">
        <f t="shared" si="3"/>
        <v>1042755</v>
      </c>
      <c r="BO67" s="195">
        <f t="shared" si="3"/>
        <v>1587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27641</v>
      </c>
      <c r="BS67" s="195">
        <f t="shared" si="4"/>
        <v>230759</v>
      </c>
      <c r="BT67" s="195">
        <f t="shared" si="4"/>
        <v>0</v>
      </c>
      <c r="BU67" s="195">
        <f t="shared" si="4"/>
        <v>0</v>
      </c>
      <c r="BV67" s="195">
        <f t="shared" si="4"/>
        <v>177483</v>
      </c>
      <c r="BW67" s="195">
        <f t="shared" si="4"/>
        <v>0</v>
      </c>
      <c r="BX67" s="195">
        <f t="shared" si="4"/>
        <v>0</v>
      </c>
      <c r="BY67" s="195">
        <f t="shared" si="4"/>
        <v>170208</v>
      </c>
      <c r="BZ67" s="195">
        <f t="shared" si="4"/>
        <v>1776</v>
      </c>
      <c r="CA67" s="195">
        <f t="shared" si="4"/>
        <v>893</v>
      </c>
      <c r="CB67" s="195">
        <f t="shared" si="4"/>
        <v>0</v>
      </c>
      <c r="CC67" s="195">
        <f t="shared" si="4"/>
        <v>62951</v>
      </c>
      <c r="CD67" s="249" t="s">
        <v>221</v>
      </c>
      <c r="CE67" s="195">
        <f t="shared" si="0"/>
        <v>28074184</v>
      </c>
      <c r="CF67" s="252"/>
    </row>
    <row r="68" spans="1:84" ht="12.6" customHeight="1" x14ac:dyDescent="0.25">
      <c r="A68" s="171" t="s">
        <v>240</v>
      </c>
      <c r="B68" s="175"/>
      <c r="C68" s="184">
        <v>1978.65</v>
      </c>
      <c r="D68" s="184">
        <v>142.47999999999999</v>
      </c>
      <c r="E68" s="184">
        <v>0</v>
      </c>
      <c r="F68" s="184">
        <v>0</v>
      </c>
      <c r="G68" s="184">
        <v>71.17</v>
      </c>
      <c r="H68" s="184">
        <v>208.03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23729.52</v>
      </c>
      <c r="Q68" s="185">
        <v>0</v>
      </c>
      <c r="R68" s="185">
        <v>9144.94</v>
      </c>
      <c r="S68" s="185">
        <v>1711226.39</v>
      </c>
      <c r="T68" s="185">
        <v>0</v>
      </c>
      <c r="U68" s="185">
        <v>6051.82</v>
      </c>
      <c r="V68" s="185">
        <v>69213.17</v>
      </c>
      <c r="W68" s="185">
        <v>842.35</v>
      </c>
      <c r="X68" s="185">
        <v>0</v>
      </c>
      <c r="Y68" s="185">
        <v>46313.21</v>
      </c>
      <c r="Z68" s="185">
        <v>71.17</v>
      </c>
      <c r="AA68" s="185">
        <v>71.17</v>
      </c>
      <c r="AB68" s="185">
        <v>1207860</v>
      </c>
      <c r="AC68" s="185">
        <v>18984.95</v>
      </c>
      <c r="AD68" s="185">
        <v>0</v>
      </c>
      <c r="AE68" s="185">
        <v>76.64</v>
      </c>
      <c r="AF68" s="185">
        <v>154.46</v>
      </c>
      <c r="AG68" s="185">
        <v>248.17</v>
      </c>
      <c r="AH68" s="185">
        <v>0</v>
      </c>
      <c r="AI68" s="185">
        <v>0</v>
      </c>
      <c r="AJ68" s="185">
        <v>667933.66</v>
      </c>
      <c r="AK68" s="185">
        <v>65.7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30108.48</v>
      </c>
      <c r="AW68" s="185">
        <v>0</v>
      </c>
      <c r="AX68" s="185">
        <v>0</v>
      </c>
      <c r="AY68" s="185">
        <v>1179.25</v>
      </c>
      <c r="AZ68" s="185">
        <v>0</v>
      </c>
      <c r="BA68" s="185">
        <v>71.17</v>
      </c>
      <c r="BB68" s="185">
        <v>39071.17</v>
      </c>
      <c r="BC68" s="185">
        <v>0</v>
      </c>
      <c r="BD68" s="185">
        <v>0</v>
      </c>
      <c r="BE68" s="185">
        <v>120703.34</v>
      </c>
      <c r="BF68" s="185">
        <v>142.47999999999999</v>
      </c>
      <c r="BG68" s="185">
        <v>17749.740000000002</v>
      </c>
      <c r="BH68" s="185">
        <v>1893447.49</v>
      </c>
      <c r="BI68" s="185">
        <v>71.17</v>
      </c>
      <c r="BJ68" s="185">
        <v>0</v>
      </c>
      <c r="BK68" s="185">
        <v>0</v>
      </c>
      <c r="BL68" s="185">
        <v>0</v>
      </c>
      <c r="BM68" s="185">
        <v>0</v>
      </c>
      <c r="BN68" s="185">
        <v>41446.46</v>
      </c>
      <c r="BO68" s="185">
        <v>230.47</v>
      </c>
      <c r="BP68" s="185">
        <v>0</v>
      </c>
      <c r="BQ68" s="185">
        <v>0</v>
      </c>
      <c r="BR68" s="185">
        <v>0</v>
      </c>
      <c r="BS68" s="185">
        <v>71.17</v>
      </c>
      <c r="BT68" s="185">
        <v>71.17</v>
      </c>
      <c r="BU68" s="185">
        <v>0</v>
      </c>
      <c r="BV68" s="185">
        <v>0</v>
      </c>
      <c r="BW68" s="185">
        <v>575.03</v>
      </c>
      <c r="BX68" s="185">
        <v>66.13</v>
      </c>
      <c r="BY68" s="185">
        <v>356.11</v>
      </c>
      <c r="BZ68" s="185">
        <v>0</v>
      </c>
      <c r="CA68" s="185">
        <v>18384.47</v>
      </c>
      <c r="CB68" s="185">
        <v>0</v>
      </c>
      <c r="CC68" s="185">
        <v>9323313.2799999993</v>
      </c>
      <c r="CD68" s="249" t="s">
        <v>221</v>
      </c>
      <c r="CE68" s="195">
        <f t="shared" si="0"/>
        <v>15251446.23</v>
      </c>
      <c r="CF68" s="252"/>
    </row>
    <row r="69" spans="1:84" ht="12.6" customHeight="1" x14ac:dyDescent="0.25">
      <c r="A69" s="171" t="s">
        <v>241</v>
      </c>
      <c r="B69" s="175"/>
      <c r="C69" s="184">
        <v>18968.39</v>
      </c>
      <c r="D69" s="184">
        <v>32109.31</v>
      </c>
      <c r="E69" s="185">
        <v>0</v>
      </c>
      <c r="F69" s="185">
        <v>0</v>
      </c>
      <c r="G69" s="184">
        <v>4822.58</v>
      </c>
      <c r="H69" s="184">
        <v>5710.41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26997.26</v>
      </c>
      <c r="Q69" s="185">
        <v>12888.45</v>
      </c>
      <c r="R69" s="224">
        <v>0</v>
      </c>
      <c r="S69" s="185">
        <v>1111047.01</v>
      </c>
      <c r="T69" s="184">
        <v>0</v>
      </c>
      <c r="U69" s="185">
        <v>78977.52</v>
      </c>
      <c r="V69" s="185">
        <v>23819.66</v>
      </c>
      <c r="W69" s="184">
        <v>0</v>
      </c>
      <c r="X69" s="185">
        <v>150</v>
      </c>
      <c r="Y69" s="185">
        <v>30521.77</v>
      </c>
      <c r="Z69" s="185">
        <v>14279.91</v>
      </c>
      <c r="AA69" s="185">
        <v>345.66</v>
      </c>
      <c r="AB69" s="185">
        <v>95820.73</v>
      </c>
      <c r="AC69" s="185">
        <v>2714.38</v>
      </c>
      <c r="AD69" s="185">
        <v>0</v>
      </c>
      <c r="AE69" s="185">
        <v>582.79999999999995</v>
      </c>
      <c r="AF69" s="185">
        <v>73219.710000000006</v>
      </c>
      <c r="AG69" s="185">
        <v>166725.6</v>
      </c>
      <c r="AH69" s="185">
        <v>0</v>
      </c>
      <c r="AI69" s="185">
        <v>0</v>
      </c>
      <c r="AJ69" s="185">
        <v>256666.98</v>
      </c>
      <c r="AK69" s="185">
        <v>4999.74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195</v>
      </c>
      <c r="AV69" s="185">
        <v>72597.61</v>
      </c>
      <c r="AW69" s="185">
        <v>19290</v>
      </c>
      <c r="AX69" s="185">
        <v>0</v>
      </c>
      <c r="AY69" s="185">
        <v>-434991.48</v>
      </c>
      <c r="AZ69" s="185">
        <v>0</v>
      </c>
      <c r="BA69" s="185">
        <v>0</v>
      </c>
      <c r="BB69" s="185">
        <v>217224.86</v>
      </c>
      <c r="BC69" s="185">
        <v>0</v>
      </c>
      <c r="BD69" s="185">
        <v>0</v>
      </c>
      <c r="BE69" s="185">
        <v>27738.61</v>
      </c>
      <c r="BF69" s="185">
        <v>8674.1200000000008</v>
      </c>
      <c r="BG69" s="185">
        <v>2542.15</v>
      </c>
      <c r="BH69" s="224">
        <v>29853.27</v>
      </c>
      <c r="BI69" s="185">
        <v>20328.86</v>
      </c>
      <c r="BJ69" s="185">
        <v>0</v>
      </c>
      <c r="BK69" s="185">
        <v>0</v>
      </c>
      <c r="BL69" s="185">
        <v>0</v>
      </c>
      <c r="BM69" s="185">
        <v>3019.17</v>
      </c>
      <c r="BN69" s="185">
        <v>813658.85</v>
      </c>
      <c r="BO69" s="185">
        <v>1221.6199999999999</v>
      </c>
      <c r="BP69" s="185">
        <v>30</v>
      </c>
      <c r="BQ69" s="185">
        <v>0</v>
      </c>
      <c r="BR69" s="185">
        <v>-2084.5300000000002</v>
      </c>
      <c r="BS69" s="185">
        <v>36948.01</v>
      </c>
      <c r="BT69" s="185">
        <v>18333.8</v>
      </c>
      <c r="BU69" s="185">
        <v>0</v>
      </c>
      <c r="BV69" s="185">
        <v>0</v>
      </c>
      <c r="BW69" s="185">
        <v>270050.43</v>
      </c>
      <c r="BX69" s="185">
        <v>667992.51</v>
      </c>
      <c r="BY69" s="185">
        <v>34718.370000000003</v>
      </c>
      <c r="BZ69" s="185">
        <v>0</v>
      </c>
      <c r="CA69" s="185">
        <v>1075930.46</v>
      </c>
      <c r="CB69" s="185">
        <v>17741.04</v>
      </c>
      <c r="CC69" s="185">
        <v>-477254.18</v>
      </c>
      <c r="CD69" s="188">
        <v>12552618.949999999</v>
      </c>
      <c r="CE69" s="195">
        <f t="shared" si="0"/>
        <v>16937745.370000001</v>
      </c>
      <c r="CF69" s="252"/>
    </row>
    <row r="70" spans="1:84" ht="12.6" customHeight="1" x14ac:dyDescent="0.25">
      <c r="A70" s="171" t="s">
        <v>242</v>
      </c>
      <c r="B70" s="175"/>
      <c r="C70" s="184">
        <v>2727</v>
      </c>
      <c r="D70" s="184">
        <v>14716.23</v>
      </c>
      <c r="E70" s="184">
        <v>0</v>
      </c>
      <c r="F70" s="185">
        <v>0</v>
      </c>
      <c r="G70" s="184">
        <v>6633.74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13366.02</v>
      </c>
      <c r="Q70" s="184">
        <v>0</v>
      </c>
      <c r="R70" s="184">
        <v>5617.6</v>
      </c>
      <c r="S70" s="184">
        <v>3711.85</v>
      </c>
      <c r="T70" s="184">
        <v>0</v>
      </c>
      <c r="U70" s="185">
        <v>0</v>
      </c>
      <c r="V70" s="184">
        <v>2083.75</v>
      </c>
      <c r="W70" s="184">
        <v>0</v>
      </c>
      <c r="X70" s="185">
        <v>0</v>
      </c>
      <c r="Y70" s="185">
        <v>42061.41</v>
      </c>
      <c r="Z70" s="185">
        <v>0</v>
      </c>
      <c r="AA70" s="185">
        <v>0</v>
      </c>
      <c r="AB70" s="185">
        <v>34437321.829999998</v>
      </c>
      <c r="AC70" s="185">
        <v>2597.2199999999998</v>
      </c>
      <c r="AD70" s="185">
        <v>0</v>
      </c>
      <c r="AE70" s="185">
        <v>3408.17</v>
      </c>
      <c r="AF70" s="185">
        <v>6463885.54</v>
      </c>
      <c r="AG70" s="185">
        <v>840930.93</v>
      </c>
      <c r="AH70" s="185">
        <v>0</v>
      </c>
      <c r="AI70" s="185">
        <v>0</v>
      </c>
      <c r="AJ70" s="185">
        <v>13527397.73</v>
      </c>
      <c r="AK70" s="185">
        <v>359901.18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1505262.63</v>
      </c>
      <c r="AV70" s="185">
        <v>2541194.4300000002</v>
      </c>
      <c r="AW70" s="185">
        <v>0</v>
      </c>
      <c r="AX70" s="185">
        <v>0</v>
      </c>
      <c r="AY70" s="185">
        <v>4956940.8600000003</v>
      </c>
      <c r="AZ70" s="185">
        <v>0</v>
      </c>
      <c r="BA70" s="185">
        <v>0</v>
      </c>
      <c r="BB70" s="185">
        <v>2392827.59</v>
      </c>
      <c r="BC70" s="185">
        <v>0</v>
      </c>
      <c r="BD70" s="185">
        <v>0</v>
      </c>
      <c r="BE70" s="185">
        <v>296419.27</v>
      </c>
      <c r="BF70" s="185">
        <v>11393.9</v>
      </c>
      <c r="BG70" s="185">
        <v>31020.400000000001</v>
      </c>
      <c r="BH70" s="185">
        <v>7423929.1799999997</v>
      </c>
      <c r="BI70" s="185">
        <v>523228.59</v>
      </c>
      <c r="BJ70" s="185">
        <v>0</v>
      </c>
      <c r="BK70" s="185">
        <v>122729.71</v>
      </c>
      <c r="BL70" s="185">
        <v>0</v>
      </c>
      <c r="BM70" s="185">
        <v>100386.66</v>
      </c>
      <c r="BN70" s="185">
        <v>141189.04999999999</v>
      </c>
      <c r="BO70" s="185">
        <v>9709.6299999999992</v>
      </c>
      <c r="BP70" s="185">
        <v>0</v>
      </c>
      <c r="BQ70" s="185">
        <v>0</v>
      </c>
      <c r="BR70" s="185">
        <v>0</v>
      </c>
      <c r="BS70" s="185">
        <v>3736.8</v>
      </c>
      <c r="BT70" s="185">
        <v>0</v>
      </c>
      <c r="BU70" s="185">
        <v>0</v>
      </c>
      <c r="BV70" s="185">
        <v>0</v>
      </c>
      <c r="BW70" s="185">
        <v>0</v>
      </c>
      <c r="BX70" s="185">
        <v>189042.91</v>
      </c>
      <c r="BY70" s="185">
        <v>0</v>
      </c>
      <c r="BZ70" s="185">
        <v>0</v>
      </c>
      <c r="CA70" s="185">
        <v>139761.45000000001</v>
      </c>
      <c r="CB70" s="185">
        <v>216200.99</v>
      </c>
      <c r="CC70" s="185">
        <v>12473856.550000001</v>
      </c>
      <c r="CD70" s="188">
        <v>12115830.890000001</v>
      </c>
      <c r="CE70" s="195">
        <f t="shared" si="0"/>
        <v>100921021.68999998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50963800.619999997</v>
      </c>
      <c r="D71" s="195">
        <f t="shared" ref="D71:AI71" si="5">SUM(D61:D69)-D70</f>
        <v>77549614.149999991</v>
      </c>
      <c r="E71" s="195">
        <f t="shared" si="5"/>
        <v>17442.310000000001</v>
      </c>
      <c r="F71" s="195">
        <f t="shared" si="5"/>
        <v>0</v>
      </c>
      <c r="G71" s="195">
        <f t="shared" si="5"/>
        <v>7477471.2999999998</v>
      </c>
      <c r="H71" s="195">
        <f t="shared" si="5"/>
        <v>14823747.960000001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954.69</v>
      </c>
      <c r="O71" s="195">
        <f t="shared" si="5"/>
        <v>0</v>
      </c>
      <c r="P71" s="195">
        <f t="shared" si="5"/>
        <v>66994822.309999995</v>
      </c>
      <c r="Q71" s="195">
        <f t="shared" si="5"/>
        <v>10728964.41</v>
      </c>
      <c r="R71" s="195">
        <f t="shared" si="5"/>
        <v>13878858.850000001</v>
      </c>
      <c r="S71" s="195">
        <f t="shared" si="5"/>
        <v>14533876.740000002</v>
      </c>
      <c r="T71" s="195">
        <f t="shared" si="5"/>
        <v>0</v>
      </c>
      <c r="U71" s="195">
        <f t="shared" si="5"/>
        <v>32948249.619999997</v>
      </c>
      <c r="V71" s="195">
        <f t="shared" si="5"/>
        <v>7433381.7800000003</v>
      </c>
      <c r="W71" s="195">
        <f t="shared" si="5"/>
        <v>2105815.0900000003</v>
      </c>
      <c r="X71" s="195">
        <f t="shared" si="5"/>
        <v>5068622.5699999994</v>
      </c>
      <c r="Y71" s="195">
        <f t="shared" si="5"/>
        <v>32986072.560000006</v>
      </c>
      <c r="Z71" s="195">
        <f t="shared" si="5"/>
        <v>1647275.5699999998</v>
      </c>
      <c r="AA71" s="195">
        <f t="shared" si="5"/>
        <v>1032611.9700000001</v>
      </c>
      <c r="AB71" s="195">
        <f t="shared" si="5"/>
        <v>77894955.430000007</v>
      </c>
      <c r="AC71" s="195">
        <f t="shared" si="5"/>
        <v>9872376.8499999996</v>
      </c>
      <c r="AD71" s="195">
        <f t="shared" si="5"/>
        <v>2432664.69</v>
      </c>
      <c r="AE71" s="195">
        <f t="shared" si="5"/>
        <v>10916710.260000002</v>
      </c>
      <c r="AF71" s="195">
        <f t="shared" si="5"/>
        <v>2785665.1500000032</v>
      </c>
      <c r="AG71" s="195">
        <f t="shared" si="5"/>
        <v>32115648.940000005</v>
      </c>
      <c r="AH71" s="195">
        <f t="shared" si="5"/>
        <v>96584.59</v>
      </c>
      <c r="AI71" s="195">
        <f t="shared" si="5"/>
        <v>0</v>
      </c>
      <c r="AJ71" s="195">
        <f t="shared" ref="AJ71:BO71" si="6">SUM(AJ61:AJ69)-AJ70</f>
        <v>77440714.36999999</v>
      </c>
      <c r="AK71" s="195">
        <f t="shared" si="6"/>
        <v>3503996.35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-156348.07999999984</v>
      </c>
      <c r="AV71" s="195">
        <f t="shared" si="6"/>
        <v>5833601.2799999993</v>
      </c>
      <c r="AW71" s="195">
        <f t="shared" si="6"/>
        <v>29560397.52</v>
      </c>
      <c r="AX71" s="195">
        <f t="shared" si="6"/>
        <v>0</v>
      </c>
      <c r="AY71" s="195">
        <f t="shared" si="6"/>
        <v>11221693.059999999</v>
      </c>
      <c r="AZ71" s="195">
        <f t="shared" si="6"/>
        <v>0</v>
      </c>
      <c r="BA71" s="195">
        <f t="shared" si="6"/>
        <v>1227292.9599999997</v>
      </c>
      <c r="BB71" s="195">
        <f t="shared" si="6"/>
        <v>17461482.039999999</v>
      </c>
      <c r="BC71" s="195">
        <f t="shared" si="6"/>
        <v>0</v>
      </c>
      <c r="BD71" s="195">
        <f t="shared" si="6"/>
        <v>4126378.43</v>
      </c>
      <c r="BE71" s="195">
        <f t="shared" si="6"/>
        <v>29093293.100000001</v>
      </c>
      <c r="BF71" s="195">
        <f t="shared" si="6"/>
        <v>15234696.619999999</v>
      </c>
      <c r="BG71" s="195">
        <f t="shared" si="6"/>
        <v>2680561.14</v>
      </c>
      <c r="BH71" s="195">
        <f t="shared" si="6"/>
        <v>62867839.789999984</v>
      </c>
      <c r="BI71" s="195">
        <f t="shared" si="6"/>
        <v>360381.46</v>
      </c>
      <c r="BJ71" s="195">
        <f t="shared" si="6"/>
        <v>10094595.23</v>
      </c>
      <c r="BK71" s="195">
        <f t="shared" si="6"/>
        <v>20464814.890000001</v>
      </c>
      <c r="BL71" s="195">
        <f t="shared" si="6"/>
        <v>6239734.2599999998</v>
      </c>
      <c r="BM71" s="195">
        <f t="shared" si="6"/>
        <v>-40131.660000000003</v>
      </c>
      <c r="BN71" s="195">
        <f t="shared" si="6"/>
        <v>12466486.279999999</v>
      </c>
      <c r="BO71" s="195">
        <f t="shared" si="6"/>
        <v>799208.55999999994</v>
      </c>
      <c r="BP71" s="195">
        <f t="shared" ref="BP71:CC71" si="7">SUM(BP61:BP69)-BP70</f>
        <v>1194062.4099999999</v>
      </c>
      <c r="BQ71" s="195">
        <f t="shared" si="7"/>
        <v>0</v>
      </c>
      <c r="BR71" s="195">
        <f t="shared" si="7"/>
        <v>5618295.79</v>
      </c>
      <c r="BS71" s="195">
        <f t="shared" si="7"/>
        <v>767147.13</v>
      </c>
      <c r="BT71" s="195">
        <f t="shared" si="7"/>
        <v>654739.44000000018</v>
      </c>
      <c r="BU71" s="195">
        <f t="shared" si="7"/>
        <v>0</v>
      </c>
      <c r="BV71" s="195">
        <f t="shared" si="7"/>
        <v>8183190.79</v>
      </c>
      <c r="BW71" s="195">
        <f t="shared" si="7"/>
        <v>53911763.030000001</v>
      </c>
      <c r="BX71" s="195">
        <f t="shared" si="7"/>
        <v>9084027.3600000013</v>
      </c>
      <c r="BY71" s="195">
        <f t="shared" si="7"/>
        <v>8784963.3899999969</v>
      </c>
      <c r="BZ71" s="195">
        <f t="shared" si="7"/>
        <v>6607733.9699999997</v>
      </c>
      <c r="CA71" s="195">
        <f t="shared" si="7"/>
        <v>5374921.7599999998</v>
      </c>
      <c r="CB71" s="195">
        <f t="shared" si="7"/>
        <v>233246.41999999998</v>
      </c>
      <c r="CC71" s="195">
        <f t="shared" si="7"/>
        <v>39016945.459999993</v>
      </c>
      <c r="CD71" s="245">
        <f>CD69-CD70</f>
        <v>436788.05999999866</v>
      </c>
      <c r="CE71" s="195">
        <f>SUM(CE61:CE69)-CE70</f>
        <v>926654701.02000022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6582494</v>
      </c>
      <c r="CF72" s="252"/>
    </row>
    <row r="73" spans="1:84" ht="12.6" customHeight="1" x14ac:dyDescent="0.25">
      <c r="A73" s="171" t="s">
        <v>245</v>
      </c>
      <c r="B73" s="175"/>
      <c r="C73" s="184">
        <v>203070814.28</v>
      </c>
      <c r="D73" s="184">
        <v>230743353.11000001</v>
      </c>
      <c r="E73" s="185">
        <v>-1017</v>
      </c>
      <c r="F73" s="185">
        <v>0</v>
      </c>
      <c r="G73" s="184">
        <v>27056583</v>
      </c>
      <c r="H73" s="184">
        <v>67077646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292968.01</v>
      </c>
      <c r="O73" s="184">
        <v>0</v>
      </c>
      <c r="P73" s="185">
        <v>435011970.86000001</v>
      </c>
      <c r="Q73" s="185">
        <v>9784401</v>
      </c>
      <c r="R73" s="185">
        <v>46749026</v>
      </c>
      <c r="S73" s="185">
        <v>123818.3</v>
      </c>
      <c r="T73" s="185">
        <v>0</v>
      </c>
      <c r="U73" s="185">
        <v>77195140.870000005</v>
      </c>
      <c r="V73" s="185">
        <v>26022333.129999999</v>
      </c>
      <c r="W73" s="185">
        <v>10100206.1</v>
      </c>
      <c r="X73" s="185">
        <v>56492998.799999997</v>
      </c>
      <c r="Y73" s="185">
        <v>112652700.45</v>
      </c>
      <c r="Z73" s="185">
        <v>119884</v>
      </c>
      <c r="AA73" s="185">
        <v>716977</v>
      </c>
      <c r="AB73" s="185">
        <v>159293385.08000001</v>
      </c>
      <c r="AC73" s="185">
        <v>36137122</v>
      </c>
      <c r="AD73" s="185">
        <v>10372364</v>
      </c>
      <c r="AE73" s="185">
        <v>12079487.039999999</v>
      </c>
      <c r="AF73" s="185">
        <v>7126</v>
      </c>
      <c r="AG73" s="185">
        <v>91018974.609999999</v>
      </c>
      <c r="AH73" s="185">
        <v>0</v>
      </c>
      <c r="AI73" s="185">
        <v>0</v>
      </c>
      <c r="AJ73" s="185">
        <v>9349293.7200000007</v>
      </c>
      <c r="AK73" s="185">
        <v>7220644.2999999998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296</v>
      </c>
      <c r="AV73" s="185">
        <v>4993921.5999999996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1633682418.2599995</v>
      </c>
      <c r="CF73" s="252"/>
    </row>
    <row r="74" spans="1:84" ht="12.6" customHeight="1" x14ac:dyDescent="0.25">
      <c r="A74" s="171" t="s">
        <v>246</v>
      </c>
      <c r="B74" s="175"/>
      <c r="C74" s="184">
        <v>680340.5</v>
      </c>
      <c r="D74" s="184">
        <v>8867873.2799999993</v>
      </c>
      <c r="E74" s="185">
        <v>262</v>
      </c>
      <c r="F74" s="185">
        <v>0</v>
      </c>
      <c r="G74" s="184">
        <v>58232</v>
      </c>
      <c r="H74" s="184">
        <v>98984.8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559965.5</v>
      </c>
      <c r="O74" s="184">
        <v>0</v>
      </c>
      <c r="P74" s="185">
        <v>99737404.599999994</v>
      </c>
      <c r="Q74" s="185">
        <v>10016618.300000001</v>
      </c>
      <c r="R74" s="185">
        <v>40295997.100000001</v>
      </c>
      <c r="S74" s="185">
        <v>19941.509999999998</v>
      </c>
      <c r="T74" s="185">
        <v>0</v>
      </c>
      <c r="U74" s="185">
        <v>82563776.280000001</v>
      </c>
      <c r="V74" s="185">
        <v>26962379.59</v>
      </c>
      <c r="W74" s="185">
        <v>17493397.690000001</v>
      </c>
      <c r="X74" s="185">
        <v>47566256.299999997</v>
      </c>
      <c r="Y74" s="185">
        <v>62955992.189999998</v>
      </c>
      <c r="Z74" s="185">
        <v>21937892</v>
      </c>
      <c r="AA74" s="185">
        <v>3274518</v>
      </c>
      <c r="AB74" s="185">
        <v>140528254.63</v>
      </c>
      <c r="AC74" s="185">
        <v>2191034</v>
      </c>
      <c r="AD74" s="185">
        <v>555676</v>
      </c>
      <c r="AE74" s="185">
        <v>5378339.8399999999</v>
      </c>
      <c r="AF74" s="185">
        <v>7428692.0499999998</v>
      </c>
      <c r="AG74" s="185">
        <v>150850632.24000001</v>
      </c>
      <c r="AH74" s="185">
        <v>0</v>
      </c>
      <c r="AI74" s="185">
        <v>0</v>
      </c>
      <c r="AJ74" s="185">
        <v>164412165.22999999</v>
      </c>
      <c r="AK74" s="185">
        <v>27916.3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922875</v>
      </c>
      <c r="AV74" s="185">
        <v>898784.72000000009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896284201.64999998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203751154.78</v>
      </c>
      <c r="D75" s="195">
        <f t="shared" si="9"/>
        <v>239611226.39000002</v>
      </c>
      <c r="E75" s="195">
        <f t="shared" si="9"/>
        <v>-755</v>
      </c>
      <c r="F75" s="195">
        <f t="shared" si="9"/>
        <v>0</v>
      </c>
      <c r="G75" s="195">
        <f t="shared" si="9"/>
        <v>27114815</v>
      </c>
      <c r="H75" s="195">
        <f t="shared" si="9"/>
        <v>67176630.799999997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852933.51</v>
      </c>
      <c r="O75" s="195">
        <f t="shared" si="9"/>
        <v>0</v>
      </c>
      <c r="P75" s="195">
        <f t="shared" si="9"/>
        <v>534749375.46000004</v>
      </c>
      <c r="Q75" s="195">
        <f t="shared" si="9"/>
        <v>19801019.300000001</v>
      </c>
      <c r="R75" s="195">
        <f t="shared" si="9"/>
        <v>87045023.099999994</v>
      </c>
      <c r="S75" s="195">
        <f t="shared" si="9"/>
        <v>143759.81</v>
      </c>
      <c r="T75" s="195">
        <f t="shared" si="9"/>
        <v>0</v>
      </c>
      <c r="U75" s="195">
        <f t="shared" si="9"/>
        <v>159758917.15000001</v>
      </c>
      <c r="V75" s="195">
        <f t="shared" si="9"/>
        <v>52984712.719999999</v>
      </c>
      <c r="W75" s="195">
        <f t="shared" si="9"/>
        <v>27593603.789999999</v>
      </c>
      <c r="X75" s="195">
        <f t="shared" si="9"/>
        <v>104059255.09999999</v>
      </c>
      <c r="Y75" s="195">
        <f t="shared" si="9"/>
        <v>175608692.63999999</v>
      </c>
      <c r="Z75" s="195">
        <f t="shared" si="9"/>
        <v>22057776</v>
      </c>
      <c r="AA75" s="195">
        <f t="shared" si="9"/>
        <v>3991495</v>
      </c>
      <c r="AB75" s="195">
        <f t="shared" si="9"/>
        <v>299821639.71000004</v>
      </c>
      <c r="AC75" s="195">
        <f t="shared" si="9"/>
        <v>38328156</v>
      </c>
      <c r="AD75" s="195">
        <f t="shared" si="9"/>
        <v>10928040</v>
      </c>
      <c r="AE75" s="195">
        <f t="shared" si="9"/>
        <v>17457826.879999999</v>
      </c>
      <c r="AF75" s="195">
        <f t="shared" si="9"/>
        <v>7435818.0499999998</v>
      </c>
      <c r="AG75" s="195">
        <f t="shared" si="9"/>
        <v>241869606.85000002</v>
      </c>
      <c r="AH75" s="195">
        <f t="shared" si="9"/>
        <v>0</v>
      </c>
      <c r="AI75" s="195">
        <f t="shared" si="9"/>
        <v>0</v>
      </c>
      <c r="AJ75" s="195">
        <f t="shared" si="9"/>
        <v>173761458.94999999</v>
      </c>
      <c r="AK75" s="195">
        <f t="shared" si="9"/>
        <v>7248560.5999999996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923171</v>
      </c>
      <c r="AV75" s="195">
        <f t="shared" si="9"/>
        <v>5892706.3199999994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2529966619.9099998</v>
      </c>
      <c r="CF75" s="252"/>
    </row>
    <row r="76" spans="1:84" ht="12.6" customHeight="1" x14ac:dyDescent="0.25">
      <c r="A76" s="171" t="s">
        <v>248</v>
      </c>
      <c r="B76" s="175"/>
      <c r="C76" s="184">
        <v>74111</v>
      </c>
      <c r="D76" s="184">
        <v>144027</v>
      </c>
      <c r="E76" s="185">
        <v>1581</v>
      </c>
      <c r="F76" s="185" t="s">
        <v>1282</v>
      </c>
      <c r="G76" s="184">
        <v>19132</v>
      </c>
      <c r="H76" s="184">
        <v>32907</v>
      </c>
      <c r="I76" s="185" t="s">
        <v>1282</v>
      </c>
      <c r="J76" s="185" t="s">
        <v>1282</v>
      </c>
      <c r="K76" s="185" t="s">
        <v>1282</v>
      </c>
      <c r="L76" s="185" t="s">
        <v>1282</v>
      </c>
      <c r="M76" s="185" t="s">
        <v>1282</v>
      </c>
      <c r="N76" s="185" t="s">
        <v>1282</v>
      </c>
      <c r="O76" s="185" t="s">
        <v>1282</v>
      </c>
      <c r="P76" s="185">
        <v>78458</v>
      </c>
      <c r="Q76" s="185">
        <v>17694</v>
      </c>
      <c r="R76" s="185">
        <v>6507</v>
      </c>
      <c r="S76" s="185">
        <v>39877</v>
      </c>
      <c r="T76" s="185" t="s">
        <v>1282</v>
      </c>
      <c r="U76" s="185">
        <v>36273</v>
      </c>
      <c r="V76" s="185">
        <v>18089</v>
      </c>
      <c r="W76" s="185">
        <v>4164</v>
      </c>
      <c r="X76" s="185">
        <v>4576</v>
      </c>
      <c r="Y76" s="185">
        <v>47092</v>
      </c>
      <c r="Z76" s="185">
        <v>4504</v>
      </c>
      <c r="AA76" s="185">
        <v>2340</v>
      </c>
      <c r="AB76" s="185">
        <v>24180</v>
      </c>
      <c r="AC76" s="185">
        <v>7412</v>
      </c>
      <c r="AD76" s="185">
        <v>2280</v>
      </c>
      <c r="AE76" s="185">
        <v>9660</v>
      </c>
      <c r="AF76" s="185">
        <v>14485</v>
      </c>
      <c r="AG76" s="185">
        <v>66641</v>
      </c>
      <c r="AH76" s="185" t="s">
        <v>1282</v>
      </c>
      <c r="AI76" s="185" t="s">
        <v>1282</v>
      </c>
      <c r="AJ76" s="185">
        <v>143597</v>
      </c>
      <c r="AK76" s="185">
        <v>12924</v>
      </c>
      <c r="AL76" s="185" t="s">
        <v>1282</v>
      </c>
      <c r="AM76" s="185" t="s">
        <v>1282</v>
      </c>
      <c r="AN76" s="185" t="s">
        <v>1282</v>
      </c>
      <c r="AO76" s="185" t="s">
        <v>1282</v>
      </c>
      <c r="AP76" s="185" t="s">
        <v>1282</v>
      </c>
      <c r="AQ76" s="185" t="s">
        <v>1282</v>
      </c>
      <c r="AR76" s="185" t="s">
        <v>1282</v>
      </c>
      <c r="AS76" s="185" t="s">
        <v>1282</v>
      </c>
      <c r="AT76" s="185" t="s">
        <v>1282</v>
      </c>
      <c r="AU76" s="185" t="s">
        <v>1282</v>
      </c>
      <c r="AV76" s="185" t="s">
        <v>1282</v>
      </c>
      <c r="AW76" s="185">
        <v>159686</v>
      </c>
      <c r="AX76" s="185" t="s">
        <v>1282</v>
      </c>
      <c r="AY76" s="185">
        <v>51784</v>
      </c>
      <c r="AZ76" s="185" t="s">
        <v>1282</v>
      </c>
      <c r="BA76" s="185">
        <v>9744</v>
      </c>
      <c r="BB76" s="185">
        <v>8699</v>
      </c>
      <c r="BC76" s="185" t="s">
        <v>1282</v>
      </c>
      <c r="BD76" s="185" t="s">
        <v>1282</v>
      </c>
      <c r="BE76" s="185">
        <v>291724</v>
      </c>
      <c r="BF76" s="185">
        <v>20004</v>
      </c>
      <c r="BG76" s="185">
        <v>0</v>
      </c>
      <c r="BH76" s="185" t="s">
        <v>1282</v>
      </c>
      <c r="BI76" s="185" t="s">
        <v>1282</v>
      </c>
      <c r="BJ76" s="185">
        <v>0</v>
      </c>
      <c r="BK76" s="185" t="s">
        <v>1282</v>
      </c>
      <c r="BL76" s="185" t="s">
        <v>1282</v>
      </c>
      <c r="BM76" s="185" t="s">
        <v>1282</v>
      </c>
      <c r="BN76" s="185">
        <v>104112</v>
      </c>
      <c r="BO76" s="185" t="s">
        <v>1282</v>
      </c>
      <c r="BP76" s="185" t="s">
        <v>1282</v>
      </c>
      <c r="BQ76" s="185" t="s">
        <v>1282</v>
      </c>
      <c r="BR76" s="185">
        <v>2775</v>
      </c>
      <c r="BS76" s="185">
        <v>23167</v>
      </c>
      <c r="BT76" s="185" t="s">
        <v>1282</v>
      </c>
      <c r="BU76" s="185" t="s">
        <v>1282</v>
      </c>
      <c r="BV76" s="185">
        <v>15572</v>
      </c>
      <c r="BW76" s="185" t="s">
        <v>1282</v>
      </c>
      <c r="BX76" s="185" t="s">
        <v>1282</v>
      </c>
      <c r="BY76" s="185">
        <v>16713</v>
      </c>
      <c r="BZ76" s="185" t="s">
        <v>1282</v>
      </c>
      <c r="CA76" s="185" t="s">
        <v>1282</v>
      </c>
      <c r="CB76" s="185" t="s">
        <v>1282</v>
      </c>
      <c r="CC76" s="185">
        <v>6320</v>
      </c>
      <c r="CD76" s="249" t="s">
        <v>221</v>
      </c>
      <c r="CE76" s="195">
        <f t="shared" si="8"/>
        <v>1522811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153818</v>
      </c>
      <c r="D77" s="184">
        <v>470572</v>
      </c>
      <c r="E77" s="184">
        <v>0</v>
      </c>
      <c r="F77" s="184">
        <v>0</v>
      </c>
      <c r="G77" s="184">
        <v>50348</v>
      </c>
      <c r="H77" s="184">
        <v>132325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252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>
        <v>0</v>
      </c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807315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18298.123874243087</v>
      </c>
      <c r="D78" s="184">
        <v>35560.495570638763</v>
      </c>
      <c r="E78" s="184" t="s">
        <v>1282</v>
      </c>
      <c r="F78" s="184" t="s">
        <v>1282</v>
      </c>
      <c r="G78" s="184">
        <v>4723.7212554414155</v>
      </c>
      <c r="H78" s="184">
        <v>8124.7906832955605</v>
      </c>
      <c r="I78" s="184" t="s">
        <v>1282</v>
      </c>
      <c r="J78" s="184" t="s">
        <v>1282</v>
      </c>
      <c r="K78" s="184" t="s">
        <v>1282</v>
      </c>
      <c r="L78" s="184" t="s">
        <v>1282</v>
      </c>
      <c r="M78" s="184" t="s">
        <v>1282</v>
      </c>
      <c r="N78" s="184" t="s">
        <v>1282</v>
      </c>
      <c r="O78" s="184" t="s">
        <v>1282</v>
      </c>
      <c r="P78" s="184">
        <v>19371.405094053029</v>
      </c>
      <c r="Q78" s="184">
        <v>4368.6767663485471</v>
      </c>
      <c r="R78" s="184">
        <v>1606.5886582248215</v>
      </c>
      <c r="S78" s="184">
        <v>9845.6947785509783</v>
      </c>
      <c r="T78" s="184" t="s">
        <v>1282</v>
      </c>
      <c r="U78" s="184">
        <v>8955.8614414920794</v>
      </c>
      <c r="V78" s="184">
        <v>4466.2028951327502</v>
      </c>
      <c r="W78" s="184">
        <v>1028.0982284997938</v>
      </c>
      <c r="X78" s="184">
        <v>1129.8216843455946</v>
      </c>
      <c r="Y78" s="184">
        <v>11627.089763811788</v>
      </c>
      <c r="Z78" s="184">
        <v>1112.0447697317652</v>
      </c>
      <c r="AA78" s="184">
        <v>577.74972494945177</v>
      </c>
      <c r="AB78" s="184">
        <v>5970.0804911443356</v>
      </c>
      <c r="AC78" s="184">
        <v>1830.0345988569816</v>
      </c>
      <c r="AD78" s="184">
        <v>562.93562943792733</v>
      </c>
      <c r="AE78" s="184">
        <v>2385.069377355429</v>
      </c>
      <c r="AF78" s="184" t="s">
        <v>1282</v>
      </c>
      <c r="AG78" s="184">
        <v>20030.13854113215</v>
      </c>
      <c r="AH78" s="184" t="s">
        <v>1282</v>
      </c>
      <c r="AI78" s="184" t="s">
        <v>1282</v>
      </c>
      <c r="AJ78" s="184">
        <v>35454.327886139501</v>
      </c>
      <c r="AK78" s="184">
        <v>3190.9561731823569</v>
      </c>
      <c r="AL78" s="184" t="s">
        <v>1282</v>
      </c>
      <c r="AM78" s="184" t="s">
        <v>1282</v>
      </c>
      <c r="AN78" s="184" t="s">
        <v>1282</v>
      </c>
      <c r="AO78" s="184" t="s">
        <v>1282</v>
      </c>
      <c r="AP78" s="184" t="s">
        <v>1282</v>
      </c>
      <c r="AQ78" s="184" t="s">
        <v>1282</v>
      </c>
      <c r="AR78" s="184" t="s">
        <v>1282</v>
      </c>
      <c r="AS78" s="184" t="s">
        <v>1282</v>
      </c>
      <c r="AT78" s="184" t="s">
        <v>1282</v>
      </c>
      <c r="AU78" s="184" t="s">
        <v>1282</v>
      </c>
      <c r="AV78" s="184" t="s">
        <v>1282</v>
      </c>
      <c r="AW78" s="184">
        <v>39426.727597554767</v>
      </c>
      <c r="AX78" s="249" t="s">
        <v>221</v>
      </c>
      <c r="AY78" s="249" t="s">
        <v>221</v>
      </c>
      <c r="AZ78" s="249" t="s">
        <v>221</v>
      </c>
      <c r="BA78" s="184">
        <v>2405.8091110715636</v>
      </c>
      <c r="BB78" s="184">
        <v>2147.7969475791801</v>
      </c>
      <c r="BC78" s="184" t="s">
        <v>1282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 t="s">
        <v>1282</v>
      </c>
      <c r="BI78" s="184" t="s">
        <v>1282</v>
      </c>
      <c r="BJ78" s="249" t="s">
        <v>221</v>
      </c>
      <c r="BK78" s="184" t="s">
        <v>1282</v>
      </c>
      <c r="BL78" s="184" t="s">
        <v>1282</v>
      </c>
      <c r="BM78" s="184" t="s">
        <v>1282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5719.969178591431</v>
      </c>
      <c r="BT78" s="184" t="s">
        <v>1282</v>
      </c>
      <c r="BU78" s="184" t="s">
        <v>1282</v>
      </c>
      <c r="BV78" s="184">
        <v>3844.7515884243007</v>
      </c>
      <c r="BW78" s="184" t="s">
        <v>1282</v>
      </c>
      <c r="BX78" s="184" t="s">
        <v>1282</v>
      </c>
      <c r="BY78" s="184">
        <v>4126.4663047351223</v>
      </c>
      <c r="BZ78" s="184" t="s">
        <v>1282</v>
      </c>
      <c r="CA78" s="184" t="s">
        <v>1282</v>
      </c>
      <c r="CB78" s="184" t="s">
        <v>1282</v>
      </c>
      <c r="CC78" s="249" t="s">
        <v>221</v>
      </c>
      <c r="CD78" s="249" t="s">
        <v>221</v>
      </c>
      <c r="CE78" s="195">
        <f t="shared" si="8"/>
        <v>257891.4286139645</v>
      </c>
      <c r="CF78" s="195"/>
    </row>
    <row r="79" spans="1:84" ht="12.6" customHeight="1" x14ac:dyDescent="0.25">
      <c r="A79" s="171" t="s">
        <v>251</v>
      </c>
      <c r="B79" s="175"/>
      <c r="C79" s="225">
        <v>300308</v>
      </c>
      <c r="D79" s="225">
        <v>677505</v>
      </c>
      <c r="E79" s="184">
        <v>29573</v>
      </c>
      <c r="F79" s="184">
        <v>0</v>
      </c>
      <c r="G79" s="184">
        <v>70021</v>
      </c>
      <c r="H79" s="184">
        <v>67347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153396</v>
      </c>
      <c r="Q79" s="184">
        <v>84711</v>
      </c>
      <c r="R79" s="184">
        <v>4388</v>
      </c>
      <c r="S79" s="184">
        <v>5342</v>
      </c>
      <c r="T79" s="184">
        <v>0</v>
      </c>
      <c r="U79" s="184">
        <v>762</v>
      </c>
      <c r="V79" s="184">
        <v>13735</v>
      </c>
      <c r="W79" s="184">
        <v>56856</v>
      </c>
      <c r="X79" s="184">
        <v>40830</v>
      </c>
      <c r="Y79" s="184">
        <v>23277</v>
      </c>
      <c r="Z79" s="184">
        <v>1145</v>
      </c>
      <c r="AA79" s="184">
        <v>0</v>
      </c>
      <c r="AB79" s="184">
        <v>764</v>
      </c>
      <c r="AC79" s="184">
        <v>0</v>
      </c>
      <c r="AD79" s="184">
        <v>0</v>
      </c>
      <c r="AE79" s="184">
        <v>2481</v>
      </c>
      <c r="AF79" s="184">
        <v>0</v>
      </c>
      <c r="AG79" s="184">
        <v>248224</v>
      </c>
      <c r="AH79" s="184">
        <v>0</v>
      </c>
      <c r="AI79" s="184">
        <v>0</v>
      </c>
      <c r="AJ79" s="184">
        <v>57806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32053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11258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1881782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291.31</v>
      </c>
      <c r="D80" s="187">
        <v>384.9</v>
      </c>
      <c r="E80" s="187">
        <v>41.89</v>
      </c>
      <c r="F80" s="187" t="s">
        <v>1282</v>
      </c>
      <c r="G80" s="187">
        <v>63.33</v>
      </c>
      <c r="H80" s="187">
        <v>44.69</v>
      </c>
      <c r="I80" s="187" t="s">
        <v>1282</v>
      </c>
      <c r="J80" s="187" t="s">
        <v>1282</v>
      </c>
      <c r="K80" s="187" t="s">
        <v>1282</v>
      </c>
      <c r="L80" s="187" t="s">
        <v>1282</v>
      </c>
      <c r="M80" s="187" t="s">
        <v>1282</v>
      </c>
      <c r="N80" s="187" t="s">
        <v>1282</v>
      </c>
      <c r="O80" s="187" t="s">
        <v>1282</v>
      </c>
      <c r="P80" s="187">
        <v>6.72</v>
      </c>
      <c r="Q80" s="187">
        <v>3.35</v>
      </c>
      <c r="R80" s="187" t="s">
        <v>1282</v>
      </c>
      <c r="S80" s="187" t="s">
        <v>1282</v>
      </c>
      <c r="T80" s="187" t="s">
        <v>1282</v>
      </c>
      <c r="U80" s="187">
        <v>0.01</v>
      </c>
      <c r="V80" s="187">
        <v>55.63</v>
      </c>
      <c r="W80" s="187" t="s">
        <v>1282</v>
      </c>
      <c r="X80" s="187" t="s">
        <v>1282</v>
      </c>
      <c r="Y80" s="187">
        <v>0.01</v>
      </c>
      <c r="Z80" s="187">
        <v>98.79</v>
      </c>
      <c r="AA80" s="187" t="s">
        <v>1282</v>
      </c>
      <c r="AB80" s="187" t="s">
        <v>1282</v>
      </c>
      <c r="AC80" s="187" t="s">
        <v>1282</v>
      </c>
      <c r="AD80" s="187" t="s">
        <v>1282</v>
      </c>
      <c r="AE80" s="187">
        <v>0.74</v>
      </c>
      <c r="AF80" s="187">
        <v>0</v>
      </c>
      <c r="AG80" s="187">
        <v>0.12</v>
      </c>
      <c r="AH80" s="187" t="s">
        <v>1282</v>
      </c>
      <c r="AI80" s="187" t="s">
        <v>1282</v>
      </c>
      <c r="AJ80" s="187">
        <v>235.82999999999998</v>
      </c>
      <c r="AK80" s="187" t="s">
        <v>1282</v>
      </c>
      <c r="AL80" s="187" t="s">
        <v>1282</v>
      </c>
      <c r="AM80" s="187" t="s">
        <v>1282</v>
      </c>
      <c r="AN80" s="187" t="s">
        <v>1282</v>
      </c>
      <c r="AO80" s="187" t="s">
        <v>1282</v>
      </c>
      <c r="AP80" s="187" t="s">
        <v>1282</v>
      </c>
      <c r="AQ80" s="187" t="s">
        <v>1282</v>
      </c>
      <c r="AR80" s="187" t="s">
        <v>1282</v>
      </c>
      <c r="AS80" s="187" t="s">
        <v>1282</v>
      </c>
      <c r="AT80" s="187" t="s">
        <v>1282</v>
      </c>
      <c r="AU80" s="187">
        <v>0.23</v>
      </c>
      <c r="AV80" s="187">
        <v>0.59000000000000008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1228.1400000000001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1270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1271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1272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1272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1265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/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>
        <v>1</v>
      </c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16073</v>
      </c>
      <c r="D111" s="174">
        <v>147649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89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231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24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68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412</v>
      </c>
    </row>
    <row r="128" spans="1:5" ht="12.6" customHeight="1" x14ac:dyDescent="0.25">
      <c r="A128" s="173" t="s">
        <v>292</v>
      </c>
      <c r="B128" s="172" t="s">
        <v>256</v>
      </c>
      <c r="C128" s="189">
        <v>413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5831</v>
      </c>
      <c r="C138" s="189">
        <v>5334</v>
      </c>
      <c r="D138" s="174">
        <v>4908</v>
      </c>
      <c r="E138" s="175">
        <f>SUM(B138:D138)</f>
        <v>16073</v>
      </c>
    </row>
    <row r="139" spans="1:6" ht="12.6" customHeight="1" x14ac:dyDescent="0.25">
      <c r="A139" s="173" t="s">
        <v>215</v>
      </c>
      <c r="B139" s="174">
        <v>58009</v>
      </c>
      <c r="C139" s="189">
        <v>53716</v>
      </c>
      <c r="D139" s="174">
        <v>35924</v>
      </c>
      <c r="E139" s="175">
        <f>SUM(B139:D139)</f>
        <v>147649</v>
      </c>
    </row>
    <row r="140" spans="1:6" ht="12.6" customHeight="1" x14ac:dyDescent="0.25">
      <c r="A140" s="173" t="s">
        <v>298</v>
      </c>
      <c r="B140" s="174">
        <v>118714</v>
      </c>
      <c r="C140" s="174">
        <v>119240</v>
      </c>
      <c r="D140" s="174">
        <v>152258</v>
      </c>
      <c r="E140" s="175">
        <f>SUM(B140:D140)</f>
        <v>390212</v>
      </c>
    </row>
    <row r="141" spans="1:6" ht="12.6" customHeight="1" x14ac:dyDescent="0.25">
      <c r="A141" s="173" t="s">
        <v>245</v>
      </c>
      <c r="B141" s="174">
        <v>578839932</v>
      </c>
      <c r="C141" s="189">
        <v>528236487</v>
      </c>
      <c r="D141" s="174">
        <v>526605999</v>
      </c>
      <c r="E141" s="175">
        <f>SUM(B141:D141)</f>
        <v>1633682418</v>
      </c>
      <c r="F141" s="199"/>
    </row>
    <row r="142" spans="1:6" ht="12.6" customHeight="1" x14ac:dyDescent="0.25">
      <c r="A142" s="173" t="s">
        <v>246</v>
      </c>
      <c r="B142" s="174">
        <v>238916532</v>
      </c>
      <c r="C142" s="189">
        <v>258996265</v>
      </c>
      <c r="D142" s="174">
        <v>398371405</v>
      </c>
      <c r="E142" s="175">
        <f>SUM(B142:D142)</f>
        <v>896284202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49193721</v>
      </c>
      <c r="C157" s="174">
        <v>24374620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26740638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168467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2747523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60229358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45028369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2637056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137551411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11957907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3293540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15251447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4068480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1049862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5118342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684339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6953003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1557884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9195226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2432095</v>
      </c>
      <c r="C195" s="189">
        <v>0</v>
      </c>
      <c r="D195" s="174">
        <v>0</v>
      </c>
      <c r="E195" s="175">
        <f t="shared" ref="E195:E203" si="10">SUM(B195:C195)-D195</f>
        <v>2432095</v>
      </c>
    </row>
    <row r="196" spans="1:8" ht="12.6" customHeight="1" x14ac:dyDescent="0.25">
      <c r="A196" s="173" t="s">
        <v>333</v>
      </c>
      <c r="B196" s="174">
        <v>7088462</v>
      </c>
      <c r="C196" s="189">
        <v>1461145</v>
      </c>
      <c r="D196" s="174">
        <v>10375</v>
      </c>
      <c r="E196" s="175">
        <f t="shared" si="10"/>
        <v>8539232</v>
      </c>
    </row>
    <row r="197" spans="1:8" ht="12.6" customHeight="1" x14ac:dyDescent="0.25">
      <c r="A197" s="173" t="s">
        <v>334</v>
      </c>
      <c r="B197" s="174">
        <v>405692347</v>
      </c>
      <c r="C197" s="189">
        <v>7481644</v>
      </c>
      <c r="D197" s="174">
        <v>300362</v>
      </c>
      <c r="E197" s="175">
        <f t="shared" si="10"/>
        <v>412873629</v>
      </c>
    </row>
    <row r="198" spans="1:8" ht="12.6" customHeight="1" x14ac:dyDescent="0.25">
      <c r="A198" s="173" t="s">
        <v>335</v>
      </c>
      <c r="B198" s="174">
        <v>124285475</v>
      </c>
      <c r="C198" s="189">
        <v>3552995</v>
      </c>
      <c r="D198" s="174">
        <v>164913</v>
      </c>
      <c r="E198" s="175">
        <f t="shared" si="10"/>
        <v>127673557</v>
      </c>
    </row>
    <row r="199" spans="1:8" ht="12.6" customHeight="1" x14ac:dyDescent="0.25">
      <c r="A199" s="173" t="s">
        <v>336</v>
      </c>
      <c r="B199" s="174">
        <v>0</v>
      </c>
      <c r="C199" s="189">
        <v>0</v>
      </c>
      <c r="D199" s="174">
        <v>0</v>
      </c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187964352</v>
      </c>
      <c r="C200" s="189">
        <v>17392482</v>
      </c>
      <c r="D200" s="174">
        <v>20423445</v>
      </c>
      <c r="E200" s="175">
        <f t="shared" si="10"/>
        <v>184933389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10396453</v>
      </c>
      <c r="C202" s="189">
        <v>490413</v>
      </c>
      <c r="D202" s="174">
        <v>3339</v>
      </c>
      <c r="E202" s="175">
        <f t="shared" si="10"/>
        <v>10883527</v>
      </c>
    </row>
    <row r="203" spans="1:8" ht="12.6" customHeight="1" x14ac:dyDescent="0.25">
      <c r="A203" s="173" t="s">
        <v>340</v>
      </c>
      <c r="B203" s="174">
        <v>14697772</v>
      </c>
      <c r="C203" s="189">
        <v>1840337</v>
      </c>
      <c r="D203" s="174">
        <v>0</v>
      </c>
      <c r="E203" s="175">
        <f t="shared" si="10"/>
        <v>16538109</v>
      </c>
    </row>
    <row r="204" spans="1:8" ht="12.6" customHeight="1" x14ac:dyDescent="0.25">
      <c r="A204" s="173" t="s">
        <v>203</v>
      </c>
      <c r="B204" s="175">
        <f>SUM(B195:B203)</f>
        <v>752556956</v>
      </c>
      <c r="C204" s="191">
        <f>SUM(C195:C203)</f>
        <v>32219016</v>
      </c>
      <c r="D204" s="175">
        <f>SUM(D195:D203)</f>
        <v>20902434</v>
      </c>
      <c r="E204" s="175">
        <f>SUM(E195:E203)</f>
        <v>763873538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3748984</v>
      </c>
      <c r="C209" s="189">
        <v>330944</v>
      </c>
      <c r="D209" s="174">
        <v>8357</v>
      </c>
      <c r="E209" s="175">
        <f t="shared" ref="E209:E216" si="11">SUM(B209:C209)-D209</f>
        <v>4071571</v>
      </c>
      <c r="H209" s="259"/>
    </row>
    <row r="210" spans="1:8" ht="12.6" customHeight="1" x14ac:dyDescent="0.25">
      <c r="A210" s="173" t="s">
        <v>334</v>
      </c>
      <c r="B210" s="174">
        <v>200996407</v>
      </c>
      <c r="C210" s="189">
        <v>13314545</v>
      </c>
      <c r="D210" s="174">
        <v>233004</v>
      </c>
      <c r="E210" s="175">
        <f t="shared" si="11"/>
        <v>214077948</v>
      </c>
      <c r="H210" s="259"/>
    </row>
    <row r="211" spans="1:8" ht="12.6" customHeight="1" x14ac:dyDescent="0.25">
      <c r="A211" s="173" t="s">
        <v>335</v>
      </c>
      <c r="B211" s="174">
        <v>112194022</v>
      </c>
      <c r="C211" s="189">
        <v>1536782</v>
      </c>
      <c r="D211" s="174">
        <v>152515</v>
      </c>
      <c r="E211" s="175">
        <f t="shared" si="11"/>
        <v>113578289</v>
      </c>
      <c r="H211" s="259"/>
    </row>
    <row r="212" spans="1:8" ht="12.6" customHeight="1" x14ac:dyDescent="0.25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148630485</v>
      </c>
      <c r="C213" s="189">
        <v>12200697</v>
      </c>
      <c r="D213" s="174">
        <v>19905320</v>
      </c>
      <c r="E213" s="175">
        <f t="shared" si="11"/>
        <v>140925862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5549660</v>
      </c>
      <c r="C215" s="189">
        <v>691216</v>
      </c>
      <c r="D215" s="174">
        <v>2338</v>
      </c>
      <c r="E215" s="175">
        <f t="shared" si="11"/>
        <v>6238538</v>
      </c>
      <c r="H215" s="259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471119558</v>
      </c>
      <c r="C217" s="191">
        <f>SUM(C208:C216)</f>
        <v>28074184</v>
      </c>
      <c r="D217" s="175">
        <f>SUM(D208:D216)</f>
        <v>20301534</v>
      </c>
      <c r="E217" s="175">
        <f>SUM(E208:E216)</f>
        <v>478892208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1255</v>
      </c>
      <c r="C220" s="288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33361206.729999997</v>
      </c>
      <c r="D221" s="172">
        <f>C221</f>
        <v>33361206.729999997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589130773.25999999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528497906.78000003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320835497.23000002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1438464177.27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12419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36935000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59165092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96100092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1567925476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251807308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464709968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304338897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43395790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9031876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464606045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2432094.6800000002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8539231.6899999995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412873629.25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127673556.56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184933389.34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10883526.029999999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16538107.609999999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763873535.16000009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478892208.79000002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284981326.37000006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74485488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31311030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105796518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855383889.37000012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35326584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53381867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25235310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29287683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686120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143917564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10494751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10494751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10494751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700971575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855383890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855383889.37000012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1633682418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896284202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2529966620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33361206.73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1438464176.27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96100091.999999985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1567925475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962041145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100921023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6582494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107503517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1069544662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390088246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137551411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31639526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170233372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10914345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226885447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28074184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15251447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5118342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9195226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2624177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1027575723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41968939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-14630575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27338364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27338364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Harborview Medical Center   H-0     FYE 06/30/2019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16073</v>
      </c>
      <c r="C414" s="194">
        <f>E138</f>
        <v>16073</v>
      </c>
      <c r="D414" s="179"/>
    </row>
    <row r="415" spans="1:5" ht="12.6" customHeight="1" x14ac:dyDescent="0.25">
      <c r="A415" s="179" t="s">
        <v>464</v>
      </c>
      <c r="B415" s="179">
        <f>D111</f>
        <v>147649</v>
      </c>
      <c r="C415" s="179">
        <f>E139</f>
        <v>147649</v>
      </c>
      <c r="D415" s="194">
        <f>SUM(C59:H59)+N59</f>
        <v>147649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390088246</v>
      </c>
      <c r="C427" s="179">
        <f t="shared" ref="C427:C434" si="13">CE61</f>
        <v>390088246.15000015</v>
      </c>
      <c r="D427" s="179"/>
    </row>
    <row r="428" spans="1:7" ht="12.6" customHeight="1" x14ac:dyDescent="0.25">
      <c r="A428" s="179" t="s">
        <v>3</v>
      </c>
      <c r="B428" s="179">
        <f t="shared" si="12"/>
        <v>137551411</v>
      </c>
      <c r="C428" s="179">
        <f t="shared" si="13"/>
        <v>137551411</v>
      </c>
      <c r="D428" s="179">
        <f>D173</f>
        <v>137551411</v>
      </c>
    </row>
    <row r="429" spans="1:7" ht="12.6" customHeight="1" x14ac:dyDescent="0.25">
      <c r="A429" s="179" t="s">
        <v>236</v>
      </c>
      <c r="B429" s="179">
        <f t="shared" si="12"/>
        <v>31639526</v>
      </c>
      <c r="C429" s="179">
        <f t="shared" si="13"/>
        <v>31639525.990000002</v>
      </c>
      <c r="D429" s="179"/>
    </row>
    <row r="430" spans="1:7" ht="12.6" customHeight="1" x14ac:dyDescent="0.25">
      <c r="A430" s="179" t="s">
        <v>237</v>
      </c>
      <c r="B430" s="179">
        <f t="shared" si="12"/>
        <v>170233372</v>
      </c>
      <c r="C430" s="179">
        <f t="shared" si="13"/>
        <v>170233371.77999997</v>
      </c>
      <c r="D430" s="179"/>
    </row>
    <row r="431" spans="1:7" ht="12.6" customHeight="1" x14ac:dyDescent="0.25">
      <c r="A431" s="179" t="s">
        <v>444</v>
      </c>
      <c r="B431" s="179">
        <f t="shared" si="12"/>
        <v>10914345</v>
      </c>
      <c r="C431" s="179">
        <f t="shared" si="13"/>
        <v>10914344.99</v>
      </c>
      <c r="D431" s="179"/>
    </row>
    <row r="432" spans="1:7" ht="12.6" customHeight="1" x14ac:dyDescent="0.25">
      <c r="A432" s="179" t="s">
        <v>445</v>
      </c>
      <c r="B432" s="179">
        <f t="shared" si="12"/>
        <v>226885447</v>
      </c>
      <c r="C432" s="179">
        <f t="shared" si="13"/>
        <v>226885447.19999999</v>
      </c>
      <c r="D432" s="179"/>
    </row>
    <row r="433" spans="1:7" ht="12.6" customHeight="1" x14ac:dyDescent="0.25">
      <c r="A433" s="179" t="s">
        <v>6</v>
      </c>
      <c r="B433" s="179">
        <f t="shared" si="12"/>
        <v>28074184</v>
      </c>
      <c r="C433" s="179">
        <f t="shared" si="13"/>
        <v>28074184</v>
      </c>
      <c r="D433" s="179">
        <f>C217</f>
        <v>28074184</v>
      </c>
    </row>
    <row r="434" spans="1:7" ht="12.6" customHeight="1" x14ac:dyDescent="0.25">
      <c r="A434" s="179" t="s">
        <v>474</v>
      </c>
      <c r="B434" s="179">
        <f t="shared" si="12"/>
        <v>15251447</v>
      </c>
      <c r="C434" s="179">
        <f t="shared" si="13"/>
        <v>15251446.23</v>
      </c>
      <c r="D434" s="179">
        <f>D177</f>
        <v>15251447</v>
      </c>
    </row>
    <row r="435" spans="1:7" ht="12.6" customHeight="1" x14ac:dyDescent="0.25">
      <c r="A435" s="179" t="s">
        <v>447</v>
      </c>
      <c r="B435" s="179">
        <f t="shared" si="12"/>
        <v>5118342</v>
      </c>
      <c r="C435" s="179"/>
      <c r="D435" s="179">
        <f>D181</f>
        <v>5118342</v>
      </c>
    </row>
    <row r="436" spans="1:7" ht="12.6" customHeight="1" x14ac:dyDescent="0.25">
      <c r="A436" s="179" t="s">
        <v>475</v>
      </c>
      <c r="B436" s="179">
        <f t="shared" si="12"/>
        <v>9195226</v>
      </c>
      <c r="C436" s="179"/>
      <c r="D436" s="179">
        <f>D186</f>
        <v>9195226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14313568</v>
      </c>
      <c r="C438" s="194">
        <f>CD69</f>
        <v>12552618.949999999</v>
      </c>
      <c r="D438" s="194">
        <f>D181+D186+D190</f>
        <v>14313568</v>
      </c>
    </row>
    <row r="439" spans="1:7" ht="12.6" customHeight="1" x14ac:dyDescent="0.25">
      <c r="A439" s="179" t="s">
        <v>451</v>
      </c>
      <c r="B439" s="194">
        <f>C389</f>
        <v>2624177</v>
      </c>
      <c r="C439" s="194">
        <f>SUM(C69:CC69)</f>
        <v>4385126.4200000009</v>
      </c>
      <c r="D439" s="179"/>
    </row>
    <row r="440" spans="1:7" ht="12.6" customHeight="1" x14ac:dyDescent="0.25">
      <c r="A440" s="179" t="s">
        <v>477</v>
      </c>
      <c r="B440" s="194">
        <f>B438+B439</f>
        <v>16937745</v>
      </c>
      <c r="C440" s="194">
        <f>CE69</f>
        <v>16937745.370000001</v>
      </c>
      <c r="D440" s="179"/>
    </row>
    <row r="441" spans="1:7" ht="12.6" customHeight="1" x14ac:dyDescent="0.25">
      <c r="A441" s="179" t="s">
        <v>478</v>
      </c>
      <c r="B441" s="179">
        <f>D390</f>
        <v>1027575723</v>
      </c>
      <c r="C441" s="179">
        <f>SUM(C427:C437)+C440</f>
        <v>1027575722.7100002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33361206.729999997</v>
      </c>
      <c r="C444" s="179">
        <f>C363</f>
        <v>33361206.73</v>
      </c>
      <c r="D444" s="179"/>
    </row>
    <row r="445" spans="1:7" ht="12.6" customHeight="1" x14ac:dyDescent="0.25">
      <c r="A445" s="179" t="s">
        <v>343</v>
      </c>
      <c r="B445" s="179">
        <f>D229</f>
        <v>1438464177.27</v>
      </c>
      <c r="C445" s="179">
        <f>C364</f>
        <v>1438464176.27</v>
      </c>
      <c r="D445" s="179"/>
    </row>
    <row r="446" spans="1:7" ht="12.6" customHeight="1" x14ac:dyDescent="0.25">
      <c r="A446" s="179" t="s">
        <v>351</v>
      </c>
      <c r="B446" s="179">
        <f>D236</f>
        <v>96100092</v>
      </c>
      <c r="C446" s="179">
        <f>C365</f>
        <v>96100091.999999985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1567925476</v>
      </c>
      <c r="C448" s="179">
        <f>D367</f>
        <v>1567925475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12419</v>
      </c>
    </row>
    <row r="454" spans="1:7" ht="12.6" customHeight="1" x14ac:dyDescent="0.25">
      <c r="A454" s="179" t="s">
        <v>168</v>
      </c>
      <c r="B454" s="179">
        <f>C233</f>
        <v>36935000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59165092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100921023</v>
      </c>
      <c r="C458" s="194">
        <f>CE70</f>
        <v>100921021.68999998</v>
      </c>
      <c r="D458" s="194"/>
    </row>
    <row r="459" spans="1:7" ht="12.6" customHeight="1" x14ac:dyDescent="0.25">
      <c r="A459" s="179" t="s">
        <v>244</v>
      </c>
      <c r="B459" s="194">
        <f>C371</f>
        <v>6582494</v>
      </c>
      <c r="C459" s="194">
        <f>CE72</f>
        <v>6582494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1633682418</v>
      </c>
      <c r="C463" s="194">
        <f>CE73</f>
        <v>1633682418.2599995</v>
      </c>
      <c r="D463" s="194">
        <f>E141+E147+E153</f>
        <v>1633682418</v>
      </c>
    </row>
    <row r="464" spans="1:7" ht="12.6" customHeight="1" x14ac:dyDescent="0.25">
      <c r="A464" s="179" t="s">
        <v>246</v>
      </c>
      <c r="B464" s="194">
        <f>C360</f>
        <v>896284202</v>
      </c>
      <c r="C464" s="194">
        <f>CE74</f>
        <v>896284201.64999998</v>
      </c>
      <c r="D464" s="194">
        <f>E142+E148+E154</f>
        <v>896284202</v>
      </c>
    </row>
    <row r="465" spans="1:7" ht="12.6" customHeight="1" x14ac:dyDescent="0.25">
      <c r="A465" s="179" t="s">
        <v>247</v>
      </c>
      <c r="B465" s="194">
        <f>D361</f>
        <v>2529966620</v>
      </c>
      <c r="C465" s="194">
        <f>CE75</f>
        <v>2529966619.9099998</v>
      </c>
      <c r="D465" s="194">
        <f>D463+D464</f>
        <v>2529966620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2432094.6800000002</v>
      </c>
      <c r="C468" s="179">
        <f>E195</f>
        <v>2432095</v>
      </c>
      <c r="D468" s="179"/>
    </row>
    <row r="469" spans="1:7" ht="12.6" customHeight="1" x14ac:dyDescent="0.25">
      <c r="A469" s="179" t="s">
        <v>333</v>
      </c>
      <c r="B469" s="179">
        <f t="shared" si="14"/>
        <v>8539231.6899999995</v>
      </c>
      <c r="C469" s="179">
        <f>E196</f>
        <v>8539232</v>
      </c>
      <c r="D469" s="179"/>
    </row>
    <row r="470" spans="1:7" ht="12.6" customHeight="1" x14ac:dyDescent="0.25">
      <c r="A470" s="179" t="s">
        <v>334</v>
      </c>
      <c r="B470" s="179">
        <f t="shared" si="14"/>
        <v>412873629.25</v>
      </c>
      <c r="C470" s="179">
        <f>E197</f>
        <v>412873629</v>
      </c>
      <c r="D470" s="179"/>
    </row>
    <row r="471" spans="1:7" ht="12.6" customHeight="1" x14ac:dyDescent="0.25">
      <c r="A471" s="179" t="s">
        <v>494</v>
      </c>
      <c r="B471" s="179">
        <f t="shared" si="14"/>
        <v>127673556.56</v>
      </c>
      <c r="C471" s="179">
        <f>E198</f>
        <v>127673557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184933389.34</v>
      </c>
      <c r="C473" s="179">
        <f>SUM(E200:E201)</f>
        <v>184933389</v>
      </c>
      <c r="D473" s="179"/>
    </row>
    <row r="474" spans="1:7" ht="12.6" customHeight="1" x14ac:dyDescent="0.25">
      <c r="A474" s="179" t="s">
        <v>339</v>
      </c>
      <c r="B474" s="179">
        <f t="shared" si="14"/>
        <v>10883526.029999999</v>
      </c>
      <c r="C474" s="179">
        <f>E202</f>
        <v>10883527</v>
      </c>
      <c r="D474" s="179"/>
    </row>
    <row r="475" spans="1:7" ht="12.6" customHeight="1" x14ac:dyDescent="0.25">
      <c r="A475" s="179" t="s">
        <v>340</v>
      </c>
      <c r="B475" s="179">
        <f t="shared" si="14"/>
        <v>16538107.609999999</v>
      </c>
      <c r="C475" s="179">
        <f>E203</f>
        <v>16538109</v>
      </c>
      <c r="D475" s="179"/>
    </row>
    <row r="476" spans="1:7" ht="12.6" customHeight="1" x14ac:dyDescent="0.25">
      <c r="A476" s="179" t="s">
        <v>203</v>
      </c>
      <c r="B476" s="179">
        <f>D275</f>
        <v>763873535.16000009</v>
      </c>
      <c r="C476" s="179">
        <f>E204</f>
        <v>763873538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478892208.79000002</v>
      </c>
      <c r="C478" s="179">
        <f>E217</f>
        <v>478892208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855383889.37000012</v>
      </c>
    </row>
    <row r="482" spans="1:12" ht="12.6" customHeight="1" x14ac:dyDescent="0.25">
      <c r="A482" s="180" t="s">
        <v>499</v>
      </c>
      <c r="C482" s="180">
        <f>D339</f>
        <v>855383890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029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51069410.400000006</v>
      </c>
      <c r="C496" s="240">
        <f>C71</f>
        <v>50963800.619999997</v>
      </c>
      <c r="D496" s="240">
        <f>'Prior Year'!C59</f>
        <v>27607</v>
      </c>
      <c r="E496" s="180">
        <f>C59</f>
        <v>27566</v>
      </c>
      <c r="F496" s="263">
        <f t="shared" ref="F496:G511" si="15">IF(B496=0,"",IF(D496=0,"",B496/D496))</f>
        <v>1849.8717861411963</v>
      </c>
      <c r="G496" s="264">
        <f t="shared" si="15"/>
        <v>1848.7920126242473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74604622.400000006</v>
      </c>
      <c r="C497" s="240">
        <f>D71</f>
        <v>77549614.149999991</v>
      </c>
      <c r="D497" s="240">
        <f>'Prior Year'!D59</f>
        <v>86146</v>
      </c>
      <c r="E497" s="180">
        <f>D59</f>
        <v>87346</v>
      </c>
      <c r="F497" s="263">
        <f t="shared" si="15"/>
        <v>866.02538016855112</v>
      </c>
      <c r="G497" s="263">
        <f t="shared" si="15"/>
        <v>887.84390985276934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527914.63000000012</v>
      </c>
      <c r="C498" s="240">
        <f>E71</f>
        <v>17442.310000000001</v>
      </c>
      <c r="D498" s="240">
        <f>'Prior Year'!E59</f>
        <v>1138</v>
      </c>
      <c r="E498" s="180">
        <f>E59</f>
        <v>0</v>
      </c>
      <c r="F498" s="263">
        <f t="shared" si="15"/>
        <v>463.89686291739906</v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7238074.1499999994</v>
      </c>
      <c r="C500" s="240">
        <f>G71</f>
        <v>7477471.2999999998</v>
      </c>
      <c r="D500" s="240">
        <f>'Prior Year'!G59</f>
        <v>9060</v>
      </c>
      <c r="E500" s="180">
        <f>G59</f>
        <v>9023</v>
      </c>
      <c r="F500" s="263">
        <f t="shared" si="15"/>
        <v>798.90443156732886</v>
      </c>
      <c r="G500" s="263">
        <f t="shared" si="15"/>
        <v>828.71232406073364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14043587.27</v>
      </c>
      <c r="C501" s="240">
        <f>H71</f>
        <v>14823747.960000001</v>
      </c>
      <c r="D501" s="240">
        <f>'Prior Year'!H59</f>
        <v>23076</v>
      </c>
      <c r="E501" s="180">
        <f>H59</f>
        <v>23714</v>
      </c>
      <c r="F501" s="263">
        <f t="shared" si="15"/>
        <v>608.57979155832902</v>
      </c>
      <c r="G501" s="263">
        <f t="shared" si="15"/>
        <v>625.10533693177035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954.69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67741991.419999987</v>
      </c>
      <c r="C509" s="240">
        <f>P71</f>
        <v>66994822.309999995</v>
      </c>
      <c r="D509" s="240">
        <f>'Prior Year'!P59</f>
        <v>3001093</v>
      </c>
      <c r="E509" s="180">
        <f>P59</f>
        <v>2943541</v>
      </c>
      <c r="F509" s="263">
        <f t="shared" si="15"/>
        <v>22.572439914391186</v>
      </c>
      <c r="G509" s="263">
        <f t="shared" si="15"/>
        <v>22.759941957662555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10556999.43</v>
      </c>
      <c r="C510" s="240">
        <f>Q71</f>
        <v>10728964.41</v>
      </c>
      <c r="D510" s="240">
        <f>'Prior Year'!Q59</f>
        <v>1180074</v>
      </c>
      <c r="E510" s="180">
        <f>Q59</f>
        <v>1145716</v>
      </c>
      <c r="F510" s="263">
        <f t="shared" si="15"/>
        <v>8.9460486630499449</v>
      </c>
      <c r="G510" s="263">
        <f t="shared" si="15"/>
        <v>9.3644187652088302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12655873.82</v>
      </c>
      <c r="C511" s="240">
        <f>R71</f>
        <v>13878858.850000001</v>
      </c>
      <c r="D511" s="240">
        <f>'Prior Year'!R59</f>
        <v>2877946</v>
      </c>
      <c r="E511" s="180">
        <f>R59</f>
        <v>3663050</v>
      </c>
      <c r="F511" s="263">
        <f t="shared" si="15"/>
        <v>4.3975369308527679</v>
      </c>
      <c r="G511" s="263">
        <f t="shared" si="15"/>
        <v>3.7888805367112108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13653242.690000003</v>
      </c>
      <c r="C512" s="240">
        <f>S71</f>
        <v>14533876.740000002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32737937.089999996</v>
      </c>
      <c r="C514" s="240">
        <f>U71</f>
        <v>32948249.619999997</v>
      </c>
      <c r="D514" s="240">
        <f>'Prior Year'!U59</f>
        <v>1399417</v>
      </c>
      <c r="E514" s="180">
        <f>U59</f>
        <v>1457166</v>
      </c>
      <c r="F514" s="263">
        <f t="shared" si="17"/>
        <v>23.393982701367783</v>
      </c>
      <c r="G514" s="263">
        <f t="shared" si="17"/>
        <v>22.611184738046315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6960776.4799999986</v>
      </c>
      <c r="C515" s="240">
        <f>V71</f>
        <v>7433381.7800000003</v>
      </c>
      <c r="D515" s="240">
        <f>'Prior Year'!V59</f>
        <v>48363</v>
      </c>
      <c r="E515" s="180">
        <f>V59</f>
        <v>52971</v>
      </c>
      <c r="F515" s="263">
        <f t="shared" si="17"/>
        <v>143.92772325951654</v>
      </c>
      <c r="G515" s="263">
        <f t="shared" si="17"/>
        <v>140.32927035547752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1752873.1999999997</v>
      </c>
      <c r="C516" s="240">
        <f>W71</f>
        <v>2105815.0900000003</v>
      </c>
      <c r="D516" s="240">
        <f>'Prior Year'!W59</f>
        <v>70618</v>
      </c>
      <c r="E516" s="180">
        <f>W59</f>
        <v>66799</v>
      </c>
      <c r="F516" s="263">
        <f t="shared" si="17"/>
        <v>24.821903763912879</v>
      </c>
      <c r="G516" s="263">
        <f t="shared" si="17"/>
        <v>31.524649919908985</v>
      </c>
      <c r="H516" s="265">
        <f t="shared" si="16"/>
        <v>0.2700335244124521</v>
      </c>
      <c r="I516" s="267" t="s">
        <v>1283</v>
      </c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4719110.3100000005</v>
      </c>
      <c r="C517" s="240">
        <f>X71</f>
        <v>5068622.5699999994</v>
      </c>
      <c r="D517" s="240">
        <f>'Prior Year'!X59</f>
        <v>209636</v>
      </c>
      <c r="E517" s="180">
        <f>X59</f>
        <v>204805</v>
      </c>
      <c r="F517" s="263">
        <f t="shared" si="17"/>
        <v>22.510972876795972</v>
      </c>
      <c r="G517" s="263">
        <f t="shared" si="17"/>
        <v>24.748529430433823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31026680.549999993</v>
      </c>
      <c r="C518" s="240">
        <f>Y71</f>
        <v>32986072.560000006</v>
      </c>
      <c r="D518" s="240">
        <f>'Prior Year'!Y59</f>
        <v>133356</v>
      </c>
      <c r="E518" s="180">
        <f>Y59</f>
        <v>134092</v>
      </c>
      <c r="F518" s="263">
        <f t="shared" si="17"/>
        <v>232.66055183118866</v>
      </c>
      <c r="G518" s="263">
        <f t="shared" si="17"/>
        <v>245.99582793902698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1564960.4699999997</v>
      </c>
      <c r="C519" s="240">
        <f>Z71</f>
        <v>1647275.5699999998</v>
      </c>
      <c r="D519" s="240">
        <f>'Prior Year'!Z59</f>
        <v>2151</v>
      </c>
      <c r="E519" s="180">
        <f>Z59</f>
        <v>1838</v>
      </c>
      <c r="F519" s="263">
        <f t="shared" si="17"/>
        <v>727.55019525801936</v>
      </c>
      <c r="G519" s="263">
        <f t="shared" si="17"/>
        <v>896.23262785636553</v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1052259.2100000002</v>
      </c>
      <c r="C520" s="240">
        <f>AA71</f>
        <v>1032611.9700000001</v>
      </c>
      <c r="D520" s="240">
        <f>'Prior Year'!AA59</f>
        <v>7184</v>
      </c>
      <c r="E520" s="180">
        <f>AA59</f>
        <v>5564</v>
      </c>
      <c r="F520" s="263">
        <f t="shared" si="17"/>
        <v>146.47260718262808</v>
      </c>
      <c r="G520" s="263">
        <f t="shared" si="17"/>
        <v>185.58806074766358</v>
      </c>
      <c r="H520" s="265">
        <f t="shared" si="16"/>
        <v>0.26704961642598968</v>
      </c>
      <c r="I520" s="267" t="s">
        <v>1284</v>
      </c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95071211.700000003</v>
      </c>
      <c r="C521" s="240">
        <f>AB71</f>
        <v>77894955.430000007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9277909.1800000016</v>
      </c>
      <c r="C522" s="240">
        <f>AC71</f>
        <v>9872376.8499999996</v>
      </c>
      <c r="D522" s="240">
        <f>'Prior Year'!AC59</f>
        <v>50971</v>
      </c>
      <c r="E522" s="180">
        <f>AC59</f>
        <v>51349</v>
      </c>
      <c r="F522" s="263">
        <f t="shared" si="17"/>
        <v>182.02329128327875</v>
      </c>
      <c r="G522" s="263">
        <f t="shared" si="17"/>
        <v>192.26035268457028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2055770.61</v>
      </c>
      <c r="C523" s="240">
        <f>AD71</f>
        <v>2432664.69</v>
      </c>
      <c r="D523" s="240">
        <f>'Prior Year'!AD59</f>
        <v>15645</v>
      </c>
      <c r="E523" s="180">
        <f>AD59</f>
        <v>17510</v>
      </c>
      <c r="F523" s="263">
        <f t="shared" si="17"/>
        <v>131.40112559923298</v>
      </c>
      <c r="G523" s="263">
        <f t="shared" si="17"/>
        <v>138.93002227298686</v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11050064.170000002</v>
      </c>
      <c r="C524" s="240">
        <f>AE71</f>
        <v>10916710.260000002</v>
      </c>
      <c r="D524" s="240">
        <f>'Prior Year'!AE59</f>
        <v>100635</v>
      </c>
      <c r="E524" s="180">
        <f>AE59</f>
        <v>116138</v>
      </c>
      <c r="F524" s="263">
        <f t="shared" si="17"/>
        <v>109.80339017240524</v>
      </c>
      <c r="G524" s="263">
        <f t="shared" si="17"/>
        <v>93.997746301813379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2859221.08</v>
      </c>
      <c r="C525" s="240">
        <f>AF71</f>
        <v>2785665.1500000032</v>
      </c>
      <c r="D525" s="240">
        <f>'Prior Year'!AF59</f>
        <v>57377</v>
      </c>
      <c r="E525" s="180">
        <f>AF59</f>
        <v>56358</v>
      </c>
      <c r="F525" s="263">
        <f t="shared" si="17"/>
        <v>49.832181536155602</v>
      </c>
      <c r="G525" s="263">
        <f t="shared" si="17"/>
        <v>49.428034174385239</v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29644731.530000001</v>
      </c>
      <c r="C526" s="240">
        <f>AG71</f>
        <v>32115648.940000005</v>
      </c>
      <c r="D526" s="240">
        <f>'Prior Year'!AG59</f>
        <v>57516</v>
      </c>
      <c r="E526" s="180">
        <f>AG59</f>
        <v>55545</v>
      </c>
      <c r="F526" s="263">
        <f t="shared" si="17"/>
        <v>515.4171279296196</v>
      </c>
      <c r="G526" s="263">
        <f t="shared" si="17"/>
        <v>578.19153731208939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96584.59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73194827.769999981</v>
      </c>
      <c r="C529" s="240">
        <f>AJ71</f>
        <v>77440714.36999999</v>
      </c>
      <c r="D529" s="240">
        <f>'Prior Year'!AJ59</f>
        <v>263464</v>
      </c>
      <c r="E529" s="180">
        <f>AJ59</f>
        <v>259360</v>
      </c>
      <c r="F529" s="263">
        <f t="shared" si="18"/>
        <v>277.81718857225269</v>
      </c>
      <c r="G529" s="263">
        <f t="shared" si="18"/>
        <v>298.58387712060454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3360423.2100000009</v>
      </c>
      <c r="C530" s="240">
        <f>AK71</f>
        <v>3503996.35</v>
      </c>
      <c r="D530" s="240">
        <f>'Prior Year'!AK59</f>
        <v>62816</v>
      </c>
      <c r="E530" s="180">
        <f>AK59</f>
        <v>64143</v>
      </c>
      <c r="F530" s="263">
        <f t="shared" si="18"/>
        <v>53.49629409704535</v>
      </c>
      <c r="G530" s="263">
        <f t="shared" si="18"/>
        <v>54.627883790904697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-241616.03999999992</v>
      </c>
      <c r="C540" s="240">
        <f>AU71</f>
        <v>-156348.07999999984</v>
      </c>
      <c r="D540" s="240">
        <f>'Prior Year'!AU59</f>
        <v>2700</v>
      </c>
      <c r="E540" s="180">
        <f>AU59</f>
        <v>3699</v>
      </c>
      <c r="F540" s="263">
        <f t="shared" si="18"/>
        <v>-89.487422222222193</v>
      </c>
      <c r="G540" s="263">
        <f t="shared" si="18"/>
        <v>-42.267661530143236</v>
      </c>
      <c r="H540" s="265">
        <f t="shared" si="16"/>
        <v>-0.52766924691180783</v>
      </c>
      <c r="I540" s="267" t="s">
        <v>1285</v>
      </c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5367679.76</v>
      </c>
      <c r="C541" s="240">
        <f>AV71</f>
        <v>5833601.2799999993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28616815.870000001</v>
      </c>
      <c r="C542" s="240">
        <f>AW71</f>
        <v>29560397.52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10333938.91</v>
      </c>
      <c r="C544" s="240">
        <f>AY71</f>
        <v>11221693.059999999</v>
      </c>
      <c r="D544" s="240">
        <f>'Prior Year'!AY59</f>
        <v>812834</v>
      </c>
      <c r="E544" s="180">
        <f>AY59</f>
        <v>807315</v>
      </c>
      <c r="F544" s="263">
        <f t="shared" ref="F544:G550" si="19">IF(B544=0,"",IF(D544=0,"",B544/D544))</f>
        <v>12.713467829839795</v>
      </c>
      <c r="G544" s="263">
        <f t="shared" si="19"/>
        <v>13.900018035091628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1172239.6599999999</v>
      </c>
      <c r="C546" s="240">
        <f>BA71</f>
        <v>1227292.9599999997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16521675.329999996</v>
      </c>
      <c r="C547" s="240">
        <f>BB71</f>
        <v>17461482.039999999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4018896.4899999998</v>
      </c>
      <c r="C549" s="240">
        <f>BD71</f>
        <v>4126378.43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24436656.900000002</v>
      </c>
      <c r="C550" s="240">
        <f>BE71</f>
        <v>29093293.100000001</v>
      </c>
      <c r="D550" s="240">
        <f>'Prior Year'!BE59</f>
        <v>1522811</v>
      </c>
      <c r="E550" s="180">
        <f>BE59</f>
        <v>1522811</v>
      </c>
      <c r="F550" s="263">
        <f t="shared" si="19"/>
        <v>16.047071435654196</v>
      </c>
      <c r="G550" s="263">
        <f t="shared" si="19"/>
        <v>19.104992740399172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14760514.290000001</v>
      </c>
      <c r="C551" s="240">
        <f>BF71</f>
        <v>15234696.619999999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2692736.48</v>
      </c>
      <c r="C552" s="240">
        <f>BG71</f>
        <v>2680561.14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66753483.330000021</v>
      </c>
      <c r="C553" s="240">
        <f>BH71</f>
        <v>62867839.789999984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302204</v>
      </c>
      <c r="C554" s="240">
        <f>BI71</f>
        <v>360381.46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8608744.129999999</v>
      </c>
      <c r="C555" s="240">
        <f>BJ71</f>
        <v>10094595.23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25348492.959999997</v>
      </c>
      <c r="C556" s="240">
        <f>BK71</f>
        <v>20464814.890000001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5846799.4400000004</v>
      </c>
      <c r="C557" s="240">
        <f>BL71</f>
        <v>6239734.2599999998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-40131.660000000003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12421833.589999998</v>
      </c>
      <c r="C559" s="240">
        <f>BN71</f>
        <v>12466486.279999999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693796.3899999999</v>
      </c>
      <c r="C560" s="240">
        <f>BO71</f>
        <v>799208.55999999994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1231781.75</v>
      </c>
      <c r="C561" s="240">
        <f>BP71</f>
        <v>1194062.4099999999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5629684.6200000001</v>
      </c>
      <c r="C563" s="240">
        <f>BR71</f>
        <v>5618295.79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664535.41</v>
      </c>
      <c r="C564" s="240">
        <f>BS71</f>
        <v>767147.13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637267.91999999993</v>
      </c>
      <c r="C565" s="240">
        <f>BT71</f>
        <v>654739.44000000018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8425159.8200000003</v>
      </c>
      <c r="C567" s="240">
        <f>BV71</f>
        <v>8183190.79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53128112.690000005</v>
      </c>
      <c r="C568" s="240">
        <f>BW71</f>
        <v>53911763.030000001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8382402.9400000013</v>
      </c>
      <c r="C569" s="240">
        <f>BX71</f>
        <v>9084027.3600000013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9372526.3499999996</v>
      </c>
      <c r="C570" s="240">
        <f>BY71</f>
        <v>8784963.3899999969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5880377.2599999998</v>
      </c>
      <c r="C571" s="240">
        <f>BZ71</f>
        <v>6607733.9699999997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5197524.22</v>
      </c>
      <c r="C572" s="240">
        <f>CA71</f>
        <v>5374921.7599999998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80664.989999999962</v>
      </c>
      <c r="C573" s="240">
        <f>CB71</f>
        <v>233246.41999999998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50465580.489999995</v>
      </c>
      <c r="C574" s="240">
        <f>CC71</f>
        <v>39016945.459999993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3619033.0600000005</v>
      </c>
      <c r="C575" s="240">
        <f>CD71</f>
        <v>436788.05999999866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1231087</v>
      </c>
      <c r="E612" s="180">
        <f>SUM(C624:D647)+SUM(C668:D713)</f>
        <v>858319871.93900466</v>
      </c>
      <c r="F612" s="180">
        <f>CE64-(AX64+BD64+BE64+BG64+BJ64+BN64+BP64+BQ64+CB64+CC64+CD64)</f>
        <v>169524804.65999997</v>
      </c>
      <c r="G612" s="180">
        <f>CE77-(AX77+AY77+BD77+BE77+BG77+BJ77+BN77+BP77+BQ77+CB77+CC77+CD77)</f>
        <v>807315</v>
      </c>
      <c r="H612" s="197">
        <f>CE60-(AX60+AY60+AZ60+BD60+BE60+BG60+BJ60+BN60+BO60+BP60+BQ60+BR60+CB60+CC60+CD60)</f>
        <v>4062.7891666666578</v>
      </c>
      <c r="I612" s="180">
        <f>CE78-(AX78+AY78+AZ78+BD78+BE78+BF78+BG78+BJ78+BN78+BO78+BP78+BQ78+BR78+CB78+CC78+CD78)</f>
        <v>257891.4286139645</v>
      </c>
      <c r="J612" s="180">
        <f>CE79-(AX79+AY79+AZ79+BA79+BD79+BE79+BF79+BG79+BJ79+BN79+BO79+BP79+BQ79+BR79+CB79+CC79+CD79)</f>
        <v>1881782</v>
      </c>
      <c r="K612" s="180">
        <f>CE75-(AW75+AX75+AY75+AZ75+BA75+BB75+BC75+BD75+BE75+BF75+BG75+BH75+BI75+BJ75+BK75+BL75+BM75+BN75+BO75+BP75+BQ75+BR75+BS75+BT75+BU75+BV75+BW75+BX75+CB75+CC75+CD75)</f>
        <v>2529966619.9099998</v>
      </c>
      <c r="L612" s="197">
        <f>CE80-(AW80+AX80+AY80+AZ80+BA80+BB80+BC80+BD80+BE80+BF80+BG80+BH80+BI80+BJ80+BK80+BL80+BM80+BN80+BO80+BP80+BQ80+BR80+BS80+BT80+BU80+BV80+BW80+BX80+BY80+BZ80+CA80+CB80+CC80+CD80)</f>
        <v>1228.1400000000001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29093293.100000001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436788.05999999866</v>
      </c>
      <c r="D615" s="266">
        <f>SUM(C614:C615)</f>
        <v>29530081.16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10094595.23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2680561.14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12466486.279999999</v>
      </c>
      <c r="D619" s="180">
        <f>(D615/D612)*BN76</f>
        <v>2497334.3149021314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39016945.459999993</v>
      </c>
      <c r="D620" s="180">
        <f>(D615/D612)*CC76</f>
        <v>151597.82609287565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1194062.4099999999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233246.41999999998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68334829.080995008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4126378.43</v>
      </c>
      <c r="D624" s="180">
        <f>(D615/D612)*BD76</f>
        <v>0</v>
      </c>
      <c r="E624" s="180">
        <f>(E623/E612)*SUM(C624:D624)</f>
        <v>328520.14028354303</v>
      </c>
      <c r="F624" s="180">
        <f>SUM(C624:E624)</f>
        <v>4454898.5702835433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11221693.059999999</v>
      </c>
      <c r="D625" s="180">
        <f>(D615/D612)*AY76</f>
        <v>1242142.6940496</v>
      </c>
      <c r="E625" s="180">
        <f>(E623/E612)*SUM(C625:D625)</f>
        <v>992303.81794900319</v>
      </c>
      <c r="F625" s="180">
        <f>(F624/F612)*AY64</f>
        <v>153804.94818848837</v>
      </c>
      <c r="G625" s="180">
        <f>SUM(C625:F625)</f>
        <v>13609944.520187091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5618295.79</v>
      </c>
      <c r="D626" s="180">
        <f>(D615/D612)*BR76</f>
        <v>66563.918893628157</v>
      </c>
      <c r="E626" s="180">
        <f>(E623/E612)*SUM(C626:D626)</f>
        <v>452598.06892166124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799208.55999999994</v>
      </c>
      <c r="D627" s="180">
        <f>(D615/D612)*BO76</f>
        <v>0</v>
      </c>
      <c r="E627" s="180">
        <f>(E623/E612)*SUM(C627:D627)</f>
        <v>63628.703159687757</v>
      </c>
      <c r="F627" s="180">
        <f>(F624/F612)*BO64</f>
        <v>5449.4657841144381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7005744.5067590913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15234696.619999999</v>
      </c>
      <c r="D629" s="180">
        <f>(D615/D612)*BF76</f>
        <v>479835.90398131084</v>
      </c>
      <c r="E629" s="180">
        <f>(E623/E612)*SUM(C629:D629)</f>
        <v>1251106.8766101126</v>
      </c>
      <c r="F629" s="180">
        <f>(F624/F612)*BF64</f>
        <v>41486.088064727133</v>
      </c>
      <c r="G629" s="180">
        <f>(G625/G612)*BF77</f>
        <v>0</v>
      </c>
      <c r="H629" s="180">
        <f>(H628/H612)*BF60</f>
        <v>357260.35485688481</v>
      </c>
      <c r="I629" s="180">
        <f>SUM(C629:H629)</f>
        <v>17364385.843513034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1227292.9599999997</v>
      </c>
      <c r="D630" s="180">
        <f>(D615/D612)*BA76</f>
        <v>233729.30655838296</v>
      </c>
      <c r="E630" s="180">
        <f>(E623/E612)*SUM(C630:D630)</f>
        <v>116318.76428918321</v>
      </c>
      <c r="F630" s="180">
        <f>(F624/F612)*BA64</f>
        <v>2994.2163962509198</v>
      </c>
      <c r="G630" s="180">
        <f>(G625/G612)*BA77</f>
        <v>0</v>
      </c>
      <c r="H630" s="180">
        <f>(H628/H612)*BA60</f>
        <v>20416.519675837102</v>
      </c>
      <c r="I630" s="180">
        <f>(I629/I612)*BA78</f>
        <v>161988.31382263184</v>
      </c>
      <c r="J630" s="180">
        <f>SUM(C630:I630)</f>
        <v>1762740.0807422861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29560397.52</v>
      </c>
      <c r="D631" s="180">
        <f>(D615/D612)*AW76</f>
        <v>3830387.730611858</v>
      </c>
      <c r="E631" s="180">
        <f>(E623/E612)*SUM(C631:D631)</f>
        <v>2658395.4042985504</v>
      </c>
      <c r="F631" s="180">
        <f>(F624/F612)*AW64</f>
        <v>9972.5854223752503</v>
      </c>
      <c r="G631" s="180">
        <f>(G625/G612)*AW77</f>
        <v>0</v>
      </c>
      <c r="H631" s="180">
        <f>(H628/H612)*AW60</f>
        <v>5173.1046475938601</v>
      </c>
      <c r="I631" s="180">
        <f>(I629/I612)*AW78</f>
        <v>2654686.5641503269</v>
      </c>
      <c r="J631" s="180">
        <f>(J630/J612)*AW79</f>
        <v>30025.320578065097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17461482.039999999</v>
      </c>
      <c r="D632" s="180">
        <f>(D615/D612)*BB76</f>
        <v>208662.89385789956</v>
      </c>
      <c r="E632" s="180">
        <f>(E623/E612)*SUM(C632:D632)</f>
        <v>1406802.2579551761</v>
      </c>
      <c r="F632" s="180">
        <f>(F624/F612)*BB64</f>
        <v>4586.1074172676317</v>
      </c>
      <c r="G632" s="180">
        <f>(G625/G612)*BB77</f>
        <v>0</v>
      </c>
      <c r="H632" s="180">
        <f>(H628/H612)*BB60</f>
        <v>231814.00412624708</v>
      </c>
      <c r="I632" s="180">
        <f>(I629/I612)*BB78</f>
        <v>144615.79863947807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360381.46</v>
      </c>
      <c r="D634" s="180">
        <f>(D615/D612)*BI76</f>
        <v>0</v>
      </c>
      <c r="E634" s="180">
        <f>(E623/E612)*SUM(C634:D634)</f>
        <v>28691.640818505359</v>
      </c>
      <c r="F634" s="180">
        <f>(F624/F612)*BI64</f>
        <v>7642.1453419643058</v>
      </c>
      <c r="G634" s="180">
        <f>(G625/G612)*BI77</f>
        <v>0</v>
      </c>
      <c r="H634" s="180">
        <f>(H628/H612)*BI60</f>
        <v>12120.871584015056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20464814.890000001</v>
      </c>
      <c r="D635" s="180">
        <f>(D615/D612)*BK76</f>
        <v>0</v>
      </c>
      <c r="E635" s="180">
        <f>(E623/E612)*SUM(C635:D635)</f>
        <v>1629298.9052241484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62867839.789999984</v>
      </c>
      <c r="D636" s="180">
        <f>(D615/D612)*BH76</f>
        <v>0</v>
      </c>
      <c r="E636" s="180">
        <f>(E623/E612)*SUM(C636:D636)</f>
        <v>5005200.5402553696</v>
      </c>
      <c r="F636" s="180">
        <f>(F624/F612)*BH64</f>
        <v>2738.5255524781437</v>
      </c>
      <c r="G636" s="180">
        <f>(G625/G612)*BH77</f>
        <v>0</v>
      </c>
      <c r="H636" s="180">
        <f>(H628/H612)*BH60</f>
        <v>33125.113426759359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6239734.2599999998</v>
      </c>
      <c r="D637" s="180">
        <f>(D615/D612)*BL76</f>
        <v>0</v>
      </c>
      <c r="E637" s="180">
        <f>(E623/E612)*SUM(C637:D637)</f>
        <v>496774.20750457671</v>
      </c>
      <c r="F637" s="180">
        <f>(F624/F612)*BL64</f>
        <v>0</v>
      </c>
      <c r="G637" s="180">
        <f>(G625/G612)*BL77</f>
        <v>0</v>
      </c>
      <c r="H637" s="180">
        <f>(H628/H612)*BL60</f>
        <v>-3.1907221603078383E-14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-40131.660000000003</v>
      </c>
      <c r="D638" s="180">
        <f>(D615/D612)*BM76</f>
        <v>0</v>
      </c>
      <c r="E638" s="180">
        <f>(E623/E612)*SUM(C638:D638)</f>
        <v>-3195.0677323144728</v>
      </c>
      <c r="F638" s="180">
        <f>(F624/F612)*BM64</f>
        <v>93.816422161573058</v>
      </c>
      <c r="G638" s="180">
        <f>(G625/G612)*BM77</f>
        <v>0</v>
      </c>
      <c r="H638" s="180">
        <f>(H628/H612)*BM60</f>
        <v>267.27707345901609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767147.13</v>
      </c>
      <c r="D639" s="180">
        <f>(D615/D612)*BS76</f>
        <v>555706.77802114713</v>
      </c>
      <c r="E639" s="180">
        <f>(E623/E612)*SUM(C639:D639)</f>
        <v>105318.53992793879</v>
      </c>
      <c r="F639" s="180">
        <f>(F624/F612)*BS64</f>
        <v>992.62717678276795</v>
      </c>
      <c r="G639" s="180">
        <f>(G625/G612)*BS77</f>
        <v>0</v>
      </c>
      <c r="H639" s="180">
        <f>(H628/H612)*BS60</f>
        <v>6878.7922077866142</v>
      </c>
      <c r="I639" s="180">
        <f>(I629/I612)*BS78</f>
        <v>385137.85573983076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654739.44000000018</v>
      </c>
      <c r="D640" s="180">
        <f>(D615/D612)*BT76</f>
        <v>0</v>
      </c>
      <c r="E640" s="180">
        <f>(E623/E612)*SUM(C640:D640)</f>
        <v>52126.84593205584</v>
      </c>
      <c r="F640" s="180">
        <f>(F624/F612)*BT64</f>
        <v>40.565442566332088</v>
      </c>
      <c r="G640" s="180">
        <f>(G625/G612)*BT77</f>
        <v>0</v>
      </c>
      <c r="H640" s="180">
        <f>(H628/H612)*BT60</f>
        <v>13935.769131212572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8183190.79</v>
      </c>
      <c r="D642" s="180">
        <f>(D615/D612)*BV76</f>
        <v>373525.52973390184</v>
      </c>
      <c r="E642" s="180">
        <f>(E623/E612)*SUM(C642:D642)</f>
        <v>681239.90404958173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258875.41285365587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53911763.030000001</v>
      </c>
      <c r="D643" s="180">
        <f>(D615/D612)*BW76</f>
        <v>0</v>
      </c>
      <c r="E643" s="180">
        <f>(E623/E612)*SUM(C643:D643)</f>
        <v>4292165.6978389956</v>
      </c>
      <c r="F643" s="180">
        <f>(F624/F612)*BW64</f>
        <v>725.08067864711393</v>
      </c>
      <c r="G643" s="180">
        <f>(G625/G612)*BW77</f>
        <v>0</v>
      </c>
      <c r="H643" s="180">
        <f>(H628/H612)*BW60</f>
        <v>170386.26038309626</v>
      </c>
      <c r="I643" s="180">
        <f>(I629/I612)*BW78</f>
        <v>0</v>
      </c>
      <c r="J643" s="180">
        <f>(J630/J612)*BW79</f>
        <v>10545.816587148063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9084027.3600000013</v>
      </c>
      <c r="D644" s="180">
        <f>(D615/D612)*BX76</f>
        <v>0</v>
      </c>
      <c r="E644" s="180">
        <f>(E623/E612)*SUM(C644:D644)</f>
        <v>723221.58359255083</v>
      </c>
      <c r="F644" s="180">
        <f>(F624/F612)*BX64</f>
        <v>3226.4581931410985</v>
      </c>
      <c r="G644" s="180">
        <f>(G625/G612)*BX77</f>
        <v>0</v>
      </c>
      <c r="H644" s="180">
        <f>(H628/H612)*BX60</f>
        <v>90322.4071469888</v>
      </c>
      <c r="I644" s="180">
        <f>(I629/I612)*BX78</f>
        <v>0</v>
      </c>
      <c r="J644" s="180">
        <f>(J630/J612)*BX79</f>
        <v>0</v>
      </c>
      <c r="K644" s="180">
        <f>SUM(C631:J644)</f>
        <v>235637637.72181299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8784963.3899999969</v>
      </c>
      <c r="D645" s="180">
        <f>(D615/D612)*BY76</f>
        <v>400894.69422313781</v>
      </c>
      <c r="E645" s="180">
        <f>(E623/E612)*SUM(C645:D645)</f>
        <v>731328.80021711974</v>
      </c>
      <c r="F645" s="180">
        <f>(F624/F612)*BY64</f>
        <v>287.94957605626206</v>
      </c>
      <c r="G645" s="180">
        <f>(G625/G612)*BY77</f>
        <v>0</v>
      </c>
      <c r="H645" s="180">
        <f>(H628/H612)*BY60</f>
        <v>100901.40615131825</v>
      </c>
      <c r="I645" s="180">
        <f>(I629/I612)*BY78</f>
        <v>277843.87201535766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6607733.9699999997</v>
      </c>
      <c r="D646" s="180">
        <f>(D615/D612)*BZ76</f>
        <v>0</v>
      </c>
      <c r="E646" s="180">
        <f>(E623/E612)*SUM(C646:D646)</f>
        <v>526072.37256732478</v>
      </c>
      <c r="F646" s="180">
        <f>(F624/F612)*BZ64</f>
        <v>614.84293352240445</v>
      </c>
      <c r="G646" s="180">
        <f>(G625/G612)*BZ77</f>
        <v>0</v>
      </c>
      <c r="H646" s="180">
        <f>(H628/H612)*BZ60</f>
        <v>93177.67351775791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5374921.7599999998</v>
      </c>
      <c r="D647" s="180">
        <f>(D615/D612)*CA76</f>
        <v>0</v>
      </c>
      <c r="E647" s="180">
        <f>(E623/E612)*SUM(C647:D647)</f>
        <v>427922.47016671905</v>
      </c>
      <c r="F647" s="180">
        <f>(F624/F612)*CA64</f>
        <v>3653.4491176337488</v>
      </c>
      <c r="G647" s="180">
        <f>(G625/G612)*CA77</f>
        <v>0</v>
      </c>
      <c r="H647" s="180">
        <f>(H628/H612)*CA60</f>
        <v>46238.933708409808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23376555.584194355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363726548.69000006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50963800.619999997</v>
      </c>
      <c r="D668" s="180">
        <f>(D615/D612)*C76</f>
        <v>1777700.3939191625</v>
      </c>
      <c r="E668" s="180">
        <f>(E623/E612)*SUM(C668:D668)</f>
        <v>4198995.7067164462</v>
      </c>
      <c r="F668" s="180">
        <f>(F624/F612)*C64</f>
        <v>138299.7100481076</v>
      </c>
      <c r="G668" s="180">
        <f>(G625/G612)*C77</f>
        <v>2593107.332585345</v>
      </c>
      <c r="H668" s="180">
        <f>(H628/H612)*C60</f>
        <v>575661.64821073017</v>
      </c>
      <c r="I668" s="180">
        <f>(I629/I612)*C78</f>
        <v>1232052.1270226876</v>
      </c>
      <c r="J668" s="180">
        <f>(J630/J612)*C79</f>
        <v>281310.45369099843</v>
      </c>
      <c r="K668" s="180">
        <f>(K644/K612)*C75</f>
        <v>18977104.447788578</v>
      </c>
      <c r="L668" s="180">
        <f>(L647/L612)*C80</f>
        <v>5544827.4685554234</v>
      </c>
      <c r="M668" s="180">
        <f t="shared" ref="M668:M713" si="20">ROUND(SUM(D668:L668),0)</f>
        <v>35319059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77549614.149999991</v>
      </c>
      <c r="D669" s="180">
        <f>(D615/D612)*D76</f>
        <v>3454775.3320693988</v>
      </c>
      <c r="E669" s="180">
        <f>(E623/E612)*SUM(C669:D669)</f>
        <v>6449135.4459295664</v>
      </c>
      <c r="F669" s="180">
        <f>(F624/F612)*D64</f>
        <v>111836.80051910305</v>
      </c>
      <c r="G669" s="180">
        <f>(G625/G612)*D77</f>
        <v>7933035.8196657803</v>
      </c>
      <c r="H669" s="180">
        <f>(H628/H612)*D60</f>
        <v>1111954.5330797515</v>
      </c>
      <c r="I669" s="180">
        <f>(I629/I612)*D78</f>
        <v>2394364.8270661123</v>
      </c>
      <c r="J669" s="180">
        <f>(J630/J612)*D79</f>
        <v>634645.89330926887</v>
      </c>
      <c r="K669" s="180">
        <f>(K644/K612)*D75</f>
        <v>22317062.570641618</v>
      </c>
      <c r="L669" s="180">
        <f>(L647/L612)*D80</f>
        <v>7326230.1076069558</v>
      </c>
      <c r="M669" s="180">
        <f t="shared" si="20"/>
        <v>51733041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17442.310000000001</v>
      </c>
      <c r="D670" s="180">
        <f>(D615/D612)*E76</f>
        <v>37923.443521018417</v>
      </c>
      <c r="E670" s="180">
        <f>(E623/E612)*SUM(C670:D670)</f>
        <v>4407.9246298379467</v>
      </c>
      <c r="F670" s="180">
        <f>(F624/F612)*E64</f>
        <v>18.89073633004255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27702.205891963909</v>
      </c>
      <c r="K670" s="180">
        <f>(K644/K612)*E75</f>
        <v>-70.319669469116391</v>
      </c>
      <c r="L670" s="180">
        <f>(L647/L612)*E80</f>
        <v>797338.99508354219</v>
      </c>
      <c r="M670" s="180">
        <f t="shared" si="20"/>
        <v>867321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7477471.2999999998</v>
      </c>
      <c r="D672" s="180">
        <f>(D615/D612)*G76</f>
        <v>458919.24190014193</v>
      </c>
      <c r="E672" s="180">
        <f>(E623/E612)*SUM(C672:D672)</f>
        <v>631852.88950098038</v>
      </c>
      <c r="F672" s="180">
        <f>(F624/F612)*G64</f>
        <v>7284.6469734361253</v>
      </c>
      <c r="G672" s="180">
        <f>(G625/G612)*G77</f>
        <v>848780.8187663795</v>
      </c>
      <c r="H672" s="180">
        <f>(H628/H612)*G60</f>
        <v>101095.397575603</v>
      </c>
      <c r="I672" s="180">
        <f>(I629/I612)*G78</f>
        <v>318058.33539148112</v>
      </c>
      <c r="J672" s="180">
        <f>(J630/J612)*G79</f>
        <v>65591.457030440084</v>
      </c>
      <c r="K672" s="180">
        <f>(K644/K612)*G75</f>
        <v>2525436.8589619063</v>
      </c>
      <c r="L672" s="180">
        <f>(L647/L612)*G80</f>
        <v>1205430.3785781981</v>
      </c>
      <c r="M672" s="180">
        <f t="shared" si="20"/>
        <v>6162450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14823747.960000001</v>
      </c>
      <c r="D673" s="180">
        <f>(D615/D612)*H76</f>
        <v>789340.13658833213</v>
      </c>
      <c r="E673" s="180">
        <f>(E623/E612)*SUM(C673:D673)</f>
        <v>1243030.4148692719</v>
      </c>
      <c r="F673" s="180">
        <f>(F624/F612)*H64</f>
        <v>4809.9920486907104</v>
      </c>
      <c r="G673" s="180">
        <f>(G625/G612)*H77</f>
        <v>2230772.2619222444</v>
      </c>
      <c r="H673" s="180">
        <f>(H628/H612)*H60</f>
        <v>224711.04405039793</v>
      </c>
      <c r="I673" s="180">
        <f>(I629/I612)*H78</f>
        <v>547059.6718966898</v>
      </c>
      <c r="J673" s="180">
        <f>(J630/J612)*H79</f>
        <v>63086.61482453905</v>
      </c>
      <c r="K673" s="180">
        <f>(K644/K612)*H75</f>
        <v>6256739.7005362436</v>
      </c>
      <c r="L673" s="180">
        <f>(L647/L612)*H80</f>
        <v>850634.51158470986</v>
      </c>
      <c r="M673" s="180">
        <f t="shared" si="20"/>
        <v>12210184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954.69</v>
      </c>
      <c r="D679" s="180">
        <f>(D615/D612)*N76</f>
        <v>0</v>
      </c>
      <c r="E679" s="180">
        <f>(E623/E612)*SUM(C679:D679)</f>
        <v>76.00730229856687</v>
      </c>
      <c r="F679" s="180">
        <f>(F624/F612)*N64</f>
        <v>25.088052008636346</v>
      </c>
      <c r="G679" s="180">
        <f>(G625/G612)*N77</f>
        <v>4248.2872473410589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79441.062916997733</v>
      </c>
      <c r="L679" s="180">
        <f>(L647/L612)*N80</f>
        <v>0</v>
      </c>
      <c r="M679" s="180">
        <f t="shared" si="20"/>
        <v>83790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66994822.309999995</v>
      </c>
      <c r="D681" s="180">
        <f>(D615/D612)*P76</f>
        <v>1881971.8733536135</v>
      </c>
      <c r="E681" s="180">
        <f>(E623/E612)*SUM(C681:D681)</f>
        <v>5483601.2913619382</v>
      </c>
      <c r="F681" s="180">
        <f>(F624/F612)*P64</f>
        <v>1117584.9948655984</v>
      </c>
      <c r="G681" s="180">
        <f>(G625/G612)*P77</f>
        <v>0</v>
      </c>
      <c r="H681" s="180">
        <f>(H628/H612)*P60</f>
        <v>300173.70809717331</v>
      </c>
      <c r="I681" s="180">
        <f>(I629/I612)*P78</f>
        <v>1304318.4653013186</v>
      </c>
      <c r="J681" s="180">
        <f>(J630/J612)*P79</f>
        <v>143692.13725370087</v>
      </c>
      <c r="K681" s="180">
        <f>(K644/K612)*P75</f>
        <v>49805826.92869354</v>
      </c>
      <c r="L681" s="180">
        <f>(L647/L612)*P80</f>
        <v>127909.23960280266</v>
      </c>
      <c r="M681" s="180">
        <f t="shared" si="20"/>
        <v>60165079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10728964.41</v>
      </c>
      <c r="D682" s="180">
        <f>(D615/D612)*Q76</f>
        <v>424425.93906445283</v>
      </c>
      <c r="E682" s="180">
        <f>(E623/E612)*SUM(C682:D682)</f>
        <v>887973.17654449085</v>
      </c>
      <c r="F682" s="180">
        <f>(F624/F612)*Q64</f>
        <v>17881.187483052785</v>
      </c>
      <c r="G682" s="180">
        <f>(G625/G612)*Q77</f>
        <v>0</v>
      </c>
      <c r="H682" s="180">
        <f>(H628/H612)*Q60</f>
        <v>120495.97697759322</v>
      </c>
      <c r="I682" s="180">
        <f>(I629/I612)*Q78</f>
        <v>294152.42454614607</v>
      </c>
      <c r="J682" s="180">
        <f>(J630/J612)*Q79</f>
        <v>79352.164586418512</v>
      </c>
      <c r="K682" s="180">
        <f>(K644/K612)*Q75</f>
        <v>1844239.9103676749</v>
      </c>
      <c r="L682" s="180">
        <f>(L647/L612)*Q80</f>
        <v>63764.278671040018</v>
      </c>
      <c r="M682" s="180">
        <f t="shared" si="20"/>
        <v>3732285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13878858.850000001</v>
      </c>
      <c r="D683" s="180">
        <f>(D615/D612)*R76</f>
        <v>156083.39468138322</v>
      </c>
      <c r="E683" s="180">
        <f>(E623/E612)*SUM(C683:D683)</f>
        <v>1117386.8982962265</v>
      </c>
      <c r="F683" s="180">
        <f>(F624/F612)*R64</f>
        <v>50387.548555115267</v>
      </c>
      <c r="G683" s="180">
        <f>(G625/G612)*R77</f>
        <v>0</v>
      </c>
      <c r="H683" s="180">
        <f>(H628/H612)*R60</f>
        <v>100559.40645517176</v>
      </c>
      <c r="I683" s="180">
        <f>(I629/I612)*R78</f>
        <v>108175.07779596317</v>
      </c>
      <c r="J683" s="180">
        <f>(J630/J612)*R79</f>
        <v>4110.4142107306543</v>
      </c>
      <c r="K683" s="180">
        <f>(K644/K612)*R75</f>
        <v>8107254.6401637103</v>
      </c>
      <c r="L683" s="180">
        <f>(L647/L612)*R80</f>
        <v>0</v>
      </c>
      <c r="M683" s="180">
        <f t="shared" si="20"/>
        <v>9643957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14533876.740000002</v>
      </c>
      <c r="D684" s="180">
        <f>(D615/D612)*S76</f>
        <v>956529.51125088648</v>
      </c>
      <c r="E684" s="180">
        <f>(E623/E612)*SUM(C684:D684)</f>
        <v>1233263.1437078384</v>
      </c>
      <c r="F684" s="180">
        <f>(F624/F612)*S64</f>
        <v>101404.18259623347</v>
      </c>
      <c r="G684" s="180">
        <f>(G625/G612)*S77</f>
        <v>0</v>
      </c>
      <c r="H684" s="180">
        <f>(H628/H612)*S60</f>
        <v>154537.87950578728</v>
      </c>
      <c r="I684" s="180">
        <f>(I629/I612)*S78</f>
        <v>662931.85450585885</v>
      </c>
      <c r="J684" s="180">
        <f>(J630/J612)*S79</f>
        <v>5004.0639730453859</v>
      </c>
      <c r="K684" s="180">
        <f>(K644/K612)*S75</f>
        <v>13389.592479659568</v>
      </c>
      <c r="L684" s="180">
        <f>(L647/L612)*S80</f>
        <v>0</v>
      </c>
      <c r="M684" s="180">
        <f t="shared" si="20"/>
        <v>3127060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32948249.619999997</v>
      </c>
      <c r="D686" s="180">
        <f>(D615/D612)*U76</f>
        <v>870080.37118146813</v>
      </c>
      <c r="E686" s="180">
        <f>(E623/E612)*SUM(C686:D686)</f>
        <v>2692434.2256359858</v>
      </c>
      <c r="F686" s="180">
        <f>(F624/F612)*U64</f>
        <v>157228.99361334628</v>
      </c>
      <c r="G686" s="180">
        <f>(G625/G612)*U77</f>
        <v>0</v>
      </c>
      <c r="H686" s="180">
        <f>(H628/H612)*U60</f>
        <v>275516.67958382267</v>
      </c>
      <c r="I686" s="180">
        <f>(I629/I612)*U78</f>
        <v>603017.45764453243</v>
      </c>
      <c r="J686" s="180">
        <f>(J630/J612)*U79</f>
        <v>713.79572210044626</v>
      </c>
      <c r="K686" s="180">
        <f>(K644/K612)*U75</f>
        <v>14879727.481764173</v>
      </c>
      <c r="L686" s="180">
        <f>(L647/L612)*U80</f>
        <v>190.34113036131347</v>
      </c>
      <c r="M686" s="180">
        <f t="shared" si="20"/>
        <v>19478909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7433381.7800000003</v>
      </c>
      <c r="D687" s="180">
        <f>(D615/D612)*V76</f>
        <v>433900.80319525755</v>
      </c>
      <c r="E687" s="180">
        <f>(E623/E612)*SUM(C687:D687)</f>
        <v>626350.88412905962</v>
      </c>
      <c r="F687" s="180">
        <f>(F624/F612)*V64</f>
        <v>9714.8267044102649</v>
      </c>
      <c r="G687" s="180">
        <f>(G625/G612)*V77</f>
        <v>0</v>
      </c>
      <c r="H687" s="180">
        <f>(H628/H612)*V60</f>
        <v>91283.742427333302</v>
      </c>
      <c r="I687" s="180">
        <f>(I629/I612)*V78</f>
        <v>300719.06904121384</v>
      </c>
      <c r="J687" s="180">
        <f>(J630/J612)*V79</f>
        <v>12866.121053870906</v>
      </c>
      <c r="K687" s="180">
        <f>(K644/K612)*V75</f>
        <v>4934923.8217039565</v>
      </c>
      <c r="L687" s="180">
        <f>(L647/L612)*V80</f>
        <v>1058867.708199987</v>
      </c>
      <c r="M687" s="180">
        <f t="shared" si="20"/>
        <v>7468627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2105815.0900000003</v>
      </c>
      <c r="D688" s="180">
        <f>(D615/D612)*W76</f>
        <v>99881.858837141495</v>
      </c>
      <c r="E688" s="180">
        <f>(E623/E612)*SUM(C688:D688)</f>
        <v>175605.77231278343</v>
      </c>
      <c r="F688" s="180">
        <f>(F624/F612)*W64</f>
        <v>3831.4768190417317</v>
      </c>
      <c r="G688" s="180">
        <f>(G625/G612)*W77</f>
        <v>0</v>
      </c>
      <c r="H688" s="180">
        <f>(H628/H612)*W60</f>
        <v>17637.412901268621</v>
      </c>
      <c r="I688" s="180">
        <f>(I629/I612)*W78</f>
        <v>69224.070069523703</v>
      </c>
      <c r="J688" s="180">
        <f>(J630/J612)*W79</f>
        <v>53259.277658455343</v>
      </c>
      <c r="K688" s="180">
        <f>(K644/K612)*W75</f>
        <v>2570030.5933437846</v>
      </c>
      <c r="L688" s="180">
        <f>(L647/L612)*W80</f>
        <v>0</v>
      </c>
      <c r="M688" s="180">
        <f t="shared" si="20"/>
        <v>2989470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5068622.5699999994</v>
      </c>
      <c r="D689" s="180">
        <f>(D615/D612)*X76</f>
        <v>109764.50193053781</v>
      </c>
      <c r="E689" s="180">
        <f>(E623/E612)*SUM(C689:D689)</f>
        <v>412275.4313915667</v>
      </c>
      <c r="F689" s="180">
        <f>(F624/F612)*X64</f>
        <v>12980.901151963895</v>
      </c>
      <c r="G689" s="180">
        <f>(G625/G612)*X77</f>
        <v>0</v>
      </c>
      <c r="H689" s="180">
        <f>(H628/H612)*X60</f>
        <v>46185.765688420615</v>
      </c>
      <c r="I689" s="180">
        <f>(I629/I612)*X78</f>
        <v>76073.329644125944</v>
      </c>
      <c r="J689" s="180">
        <f>(J630/J612)*X79</f>
        <v>38247.085739319191</v>
      </c>
      <c r="K689" s="180">
        <f>(K644/K612)*X75</f>
        <v>9691936.9852112103</v>
      </c>
      <c r="L689" s="180">
        <f>(L647/L612)*X80</f>
        <v>0</v>
      </c>
      <c r="M689" s="180">
        <f t="shared" si="20"/>
        <v>10387464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32986072.560000006</v>
      </c>
      <c r="D690" s="180">
        <f>(D615/D612)*Y76</f>
        <v>1129595.7003743197</v>
      </c>
      <c r="E690" s="180">
        <f>(E623/E612)*SUM(C690:D690)</f>
        <v>2716106.7054058318</v>
      </c>
      <c r="F690" s="180">
        <f>(F624/F612)*Y64</f>
        <v>242481.29680694945</v>
      </c>
      <c r="G690" s="180">
        <f>(G625/G612)*Y77</f>
        <v>0</v>
      </c>
      <c r="H690" s="180">
        <f>(H628/H612)*Y60</f>
        <v>313530.37690255814</v>
      </c>
      <c r="I690" s="180">
        <f>(I629/I612)*Y78</f>
        <v>782877.01914361422</v>
      </c>
      <c r="J690" s="180">
        <f>(J630/J612)*Y79</f>
        <v>21804.492156603788</v>
      </c>
      <c r="K690" s="180">
        <f>(K644/K612)*Y75</f>
        <v>16355953.936885366</v>
      </c>
      <c r="L690" s="180">
        <f>(L647/L612)*Y80</f>
        <v>190.34113036131347</v>
      </c>
      <c r="M690" s="180">
        <f t="shared" si="20"/>
        <v>21562540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1647275.5699999998</v>
      </c>
      <c r="D691" s="180">
        <f>(D615/D612)*Z76</f>
        <v>108037.4380889734</v>
      </c>
      <c r="E691" s="180">
        <f>(E623/E612)*SUM(C691:D691)</f>
        <v>139748.61623608222</v>
      </c>
      <c r="F691" s="180">
        <f>(F624/F612)*Z64</f>
        <v>5818.9935094887924</v>
      </c>
      <c r="G691" s="180">
        <f>(G625/G612)*Z77</f>
        <v>0</v>
      </c>
      <c r="H691" s="180">
        <f>(H628/H612)*Z60</f>
        <v>12343.602478564235</v>
      </c>
      <c r="I691" s="180">
        <f>(I629/I612)*Z78</f>
        <v>74876.371660214863</v>
      </c>
      <c r="J691" s="180">
        <f>(J630/J612)*Z79</f>
        <v>1072.5670627362349</v>
      </c>
      <c r="K691" s="180">
        <f>(K644/K612)*Z75</f>
        <v>2054431.1490646468</v>
      </c>
      <c r="L691" s="180">
        <f>(L647/L612)*Z80</f>
        <v>1880380.026839416</v>
      </c>
      <c r="M691" s="180">
        <f t="shared" si="20"/>
        <v>4276709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1032611.9700000001</v>
      </c>
      <c r="D692" s="180">
        <f>(D615/D612)*AA76</f>
        <v>56129.574850843201</v>
      </c>
      <c r="E692" s="180">
        <f>(E623/E612)*SUM(C692:D692)</f>
        <v>86679.76801316315</v>
      </c>
      <c r="F692" s="180">
        <f>(F624/F612)*AA64</f>
        <v>6727.6587922848285</v>
      </c>
      <c r="G692" s="180">
        <f>(G625/G612)*AA77</f>
        <v>0</v>
      </c>
      <c r="H692" s="180">
        <f>(H628/H612)*AA60</f>
        <v>7111.5819169283368</v>
      </c>
      <c r="I692" s="180">
        <f>(I629/I612)*AA78</f>
        <v>38901.134477109859</v>
      </c>
      <c r="J692" s="180">
        <f>(J630/J612)*AA79</f>
        <v>0</v>
      </c>
      <c r="K692" s="180">
        <f>(K644/K612)*AA75</f>
        <v>371762.39614255726</v>
      </c>
      <c r="L692" s="180">
        <f>(L647/L612)*AA80</f>
        <v>0</v>
      </c>
      <c r="M692" s="180">
        <f t="shared" si="20"/>
        <v>567312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77894955.430000007</v>
      </c>
      <c r="D693" s="180">
        <f>(D615/D612)*AB76</f>
        <v>580005.60679204646</v>
      </c>
      <c r="E693" s="180">
        <f>(E623/E612)*SUM(C693:D693)</f>
        <v>6247755.9065159466</v>
      </c>
      <c r="F693" s="180">
        <f>(F624/F612)*AB64</f>
        <v>1933962.1819236882</v>
      </c>
      <c r="G693" s="180">
        <f>(G625/G612)*AB77</f>
        <v>0</v>
      </c>
      <c r="H693" s="180">
        <f>(H628/H612)*AB60</f>
        <v>368819.36979723093</v>
      </c>
      <c r="I693" s="180">
        <f>(I629/I612)*AB78</f>
        <v>401978.38959680189</v>
      </c>
      <c r="J693" s="180">
        <f>(J630/J612)*AB79</f>
        <v>715.66920168601177</v>
      </c>
      <c r="K693" s="180">
        <f>(K644/K612)*AB75</f>
        <v>27924978.283570472</v>
      </c>
      <c r="L693" s="180">
        <f>(L647/L612)*AB80</f>
        <v>0</v>
      </c>
      <c r="M693" s="180">
        <f t="shared" si="20"/>
        <v>37458215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9872376.8499999996</v>
      </c>
      <c r="D694" s="180">
        <f>(D615/D612)*AC76</f>
        <v>177791.62768993582</v>
      </c>
      <c r="E694" s="180">
        <f>(E623/E612)*SUM(C694:D694)</f>
        <v>800140.56252323417</v>
      </c>
      <c r="F694" s="180">
        <f>(F624/F612)*AC64</f>
        <v>20391.017817634016</v>
      </c>
      <c r="G694" s="180">
        <f>(G625/G612)*AC77</f>
        <v>0</v>
      </c>
      <c r="H694" s="180">
        <f>(H628/H612)*AC60</f>
        <v>125186.25852474486</v>
      </c>
      <c r="I694" s="180">
        <f>(I629/I612)*AC78</f>
        <v>123220.17467706764</v>
      </c>
      <c r="J694" s="180">
        <f>(J630/J612)*AC79</f>
        <v>0</v>
      </c>
      <c r="K694" s="180">
        <f>(K644/K612)*AC75</f>
        <v>3569832.1341466629</v>
      </c>
      <c r="L694" s="180">
        <f>(L647/L612)*AC80</f>
        <v>0</v>
      </c>
      <c r="M694" s="180">
        <f t="shared" si="20"/>
        <v>4816562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2432664.69</v>
      </c>
      <c r="D695" s="180">
        <f>(D615/D612)*AD76</f>
        <v>54690.354982872865</v>
      </c>
      <c r="E695" s="180">
        <f>(E623/E612)*SUM(C695:D695)</f>
        <v>198029.88072345848</v>
      </c>
      <c r="F695" s="180">
        <f>(F624/F612)*AD64</f>
        <v>27.435006438756396</v>
      </c>
      <c r="G695" s="180">
        <f>(G625/G612)*AD77</f>
        <v>0</v>
      </c>
      <c r="H695" s="180">
        <f>(H628/H612)*AD60</f>
        <v>0</v>
      </c>
      <c r="I695" s="180">
        <f>(I629/I612)*AD78</f>
        <v>37903.669490517292</v>
      </c>
      <c r="J695" s="180">
        <f>(J630/J612)*AD79</f>
        <v>0</v>
      </c>
      <c r="K695" s="180">
        <f>(K644/K612)*AD75</f>
        <v>1017822.7294639506</v>
      </c>
      <c r="L695" s="180">
        <f>(L647/L612)*AD80</f>
        <v>0</v>
      </c>
      <c r="M695" s="180">
        <f t="shared" si="20"/>
        <v>1308474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10916710.260000002</v>
      </c>
      <c r="D696" s="180">
        <f>(D615/D612)*AE76</f>
        <v>231714.3987432245</v>
      </c>
      <c r="E696" s="180">
        <f>(E623/E612)*SUM(C696:D696)</f>
        <v>887577.83488870051</v>
      </c>
      <c r="F696" s="180">
        <f>(F624/F612)*AE64</f>
        <v>2947.8714700006067</v>
      </c>
      <c r="G696" s="180">
        <f>(G625/G612)*AE77</f>
        <v>0</v>
      </c>
      <c r="H696" s="180">
        <f>(H628/H612)*AE60</f>
        <v>145463.39176979964</v>
      </c>
      <c r="I696" s="180">
        <f>(I629/I612)*AE78</f>
        <v>160591.86284140221</v>
      </c>
      <c r="J696" s="180">
        <f>(J630/J612)*AE79</f>
        <v>2324.0514258939729</v>
      </c>
      <c r="K696" s="180">
        <f>(K644/K612)*AE75</f>
        <v>1625998.1666896099</v>
      </c>
      <c r="L696" s="180">
        <f>(L647/L612)*AE80</f>
        <v>14085.243646737197</v>
      </c>
      <c r="M696" s="180">
        <f t="shared" si="20"/>
        <v>3070703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2785665.1500000032</v>
      </c>
      <c r="D697" s="180">
        <f>(D615/D612)*AF76</f>
        <v>347451.6631258392</v>
      </c>
      <c r="E697" s="180">
        <f>(E623/E612)*SUM(C697:D697)</f>
        <v>249441.97252718505</v>
      </c>
      <c r="F697" s="180">
        <f>(F624/F612)*AF64</f>
        <v>1775.8579808588179</v>
      </c>
      <c r="G697" s="180">
        <f>(G625/G612)*AF77</f>
        <v>0</v>
      </c>
      <c r="H697" s="180">
        <f>(H628/H612)*AF60</f>
        <v>132026.25244767463</v>
      </c>
      <c r="I697" s="180">
        <f>(I629/I612)*AF78</f>
        <v>0</v>
      </c>
      <c r="J697" s="180">
        <f>(J630/J612)*AF79</f>
        <v>0</v>
      </c>
      <c r="K697" s="180">
        <f>(K644/K612)*AF75</f>
        <v>692561.94371985376</v>
      </c>
      <c r="L697" s="180">
        <f>(L647/L612)*AF80</f>
        <v>0</v>
      </c>
      <c r="M697" s="180">
        <f t="shared" si="20"/>
        <v>1423258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32115648.940000005</v>
      </c>
      <c r="D698" s="180">
        <f>(D615/D612)*AG76</f>
        <v>1598517.5203568554</v>
      </c>
      <c r="E698" s="180">
        <f>(E623/E612)*SUM(C698:D698)</f>
        <v>2684141.2834496517</v>
      </c>
      <c r="F698" s="180">
        <f>(F624/F612)*AG64</f>
        <v>82427.659839161046</v>
      </c>
      <c r="G698" s="180">
        <f>(G625/G612)*AG77</f>
        <v>0</v>
      </c>
      <c r="H698" s="180">
        <f>(H628/H612)*AG60</f>
        <v>310471.06029291189</v>
      </c>
      <c r="I698" s="180">
        <f>(I629/I612)*AG78</f>
        <v>1348672.4083718013</v>
      </c>
      <c r="J698" s="180">
        <f>(J630/J612)*AG79</f>
        <v>232521.29832370233</v>
      </c>
      <c r="K698" s="180">
        <f>(K644/K612)*AG75</f>
        <v>22527405.044128653</v>
      </c>
      <c r="L698" s="180">
        <f>(L647/L612)*AG80</f>
        <v>2284.0935643357616</v>
      </c>
      <c r="M698" s="180">
        <f t="shared" si="20"/>
        <v>28786440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96584.59</v>
      </c>
      <c r="D699" s="180">
        <f>(D615/D612)*AH76</f>
        <v>0</v>
      </c>
      <c r="E699" s="180">
        <f>(E623/E612)*SUM(C699:D699)</f>
        <v>7689.5475280071405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7690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77440714.36999999</v>
      </c>
      <c r="D701" s="180">
        <f>(D615/D612)*AJ76</f>
        <v>3444460.9230156117</v>
      </c>
      <c r="E701" s="180">
        <f>(E623/E612)*SUM(C701:D701)</f>
        <v>6439644.2509807451</v>
      </c>
      <c r="F701" s="180">
        <f>(F624/F612)*AJ64</f>
        <v>179176.92203042534</v>
      </c>
      <c r="G701" s="180">
        <f>(G625/G612)*AJ77</f>
        <v>0</v>
      </c>
      <c r="H701" s="180">
        <f>(H628/H612)*AJ60</f>
        <v>1153927.0924274116</v>
      </c>
      <c r="I701" s="180">
        <f>(I629/I612)*AJ78</f>
        <v>2387216.3279955317</v>
      </c>
      <c r="J701" s="180">
        <f>(J630/J612)*AJ79</f>
        <v>54149.180461598946</v>
      </c>
      <c r="K701" s="180">
        <f>(K644/K612)*AJ75</f>
        <v>16183905.112364816</v>
      </c>
      <c r="L701" s="180">
        <f>(L647/L612)*AJ80</f>
        <v>4488814.8773108553</v>
      </c>
      <c r="M701" s="180">
        <f t="shared" si="20"/>
        <v>34331295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3503996.35</v>
      </c>
      <c r="D702" s="180">
        <f>(D615/D612)*AK76</f>
        <v>310007.95956081088</v>
      </c>
      <c r="E702" s="180">
        <f>(E623/E612)*SUM(C702:D702)</f>
        <v>303650.58660384559</v>
      </c>
      <c r="F702" s="180">
        <f>(F624/F612)*AK64</f>
        <v>704.73252329686693</v>
      </c>
      <c r="G702" s="180">
        <f>(G625/G612)*AK77</f>
        <v>0</v>
      </c>
      <c r="H702" s="180">
        <f>(H628/H612)*AK60</f>
        <v>49005.107721359302</v>
      </c>
      <c r="I702" s="180">
        <f>(I629/I612)*AK78</f>
        <v>214853.95811203754</v>
      </c>
      <c r="J702" s="180">
        <f>(J630/J612)*AK79</f>
        <v>0</v>
      </c>
      <c r="K702" s="180">
        <f>(K644/K612)*AK75</f>
        <v>675121.04042233108</v>
      </c>
      <c r="L702" s="180">
        <f>(L647/L612)*AK80</f>
        <v>0</v>
      </c>
      <c r="M702" s="180">
        <f t="shared" si="20"/>
        <v>1553343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-156348.07999999984</v>
      </c>
      <c r="D712" s="180">
        <f>(D615/D612)*AU76</f>
        <v>0</v>
      </c>
      <c r="E712" s="180">
        <f>(E623/E612)*SUM(C712:D712)</f>
        <v>-12447.596371974676</v>
      </c>
      <c r="F712" s="180">
        <f>(F624/F612)*AU64</f>
        <v>12.485293016396122</v>
      </c>
      <c r="G712" s="180">
        <f>(G625/G612)*AU77</f>
        <v>0</v>
      </c>
      <c r="H712" s="180">
        <f>(H628/H612)*AU60</f>
        <v>15312.389756877823</v>
      </c>
      <c r="I712" s="180">
        <f>(I629/I612)*AU78</f>
        <v>0</v>
      </c>
      <c r="J712" s="180">
        <f>(J630/J612)*AU79</f>
        <v>0</v>
      </c>
      <c r="K712" s="180">
        <f>(K644/K612)*AU75</f>
        <v>85982.886865528009</v>
      </c>
      <c r="L712" s="180">
        <f>(L647/L612)*AU80</f>
        <v>4377.8459983102102</v>
      </c>
      <c r="M712" s="180">
        <f t="shared" si="20"/>
        <v>93238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5833601.2799999993</v>
      </c>
      <c r="D713" s="180">
        <f>(D615/D612)*AV76</f>
        <v>0</v>
      </c>
      <c r="E713" s="180">
        <f>(E623/E612)*SUM(C713:D713)</f>
        <v>464440.07581337035</v>
      </c>
      <c r="F713" s="180">
        <f>(F624/F612)*AV64</f>
        <v>6846.3454156855196</v>
      </c>
      <c r="G713" s="180">
        <f>(G625/G612)*AV77</f>
        <v>0</v>
      </c>
      <c r="H713" s="180">
        <f>(H628/H612)*AV60</f>
        <v>70716.340532608068</v>
      </c>
      <c r="I713" s="180">
        <f>(I629/I612)*AV78</f>
        <v>0</v>
      </c>
      <c r="J713" s="180">
        <f>(J630/J612)*AV79</f>
        <v>0</v>
      </c>
      <c r="K713" s="180">
        <f>(K644/K612)*AV75</f>
        <v>548838.62344499759</v>
      </c>
      <c r="L713" s="180">
        <f>(L647/L612)*AV80</f>
        <v>11230.126691317497</v>
      </c>
      <c r="M713" s="180">
        <f t="shared" si="20"/>
        <v>1102072</v>
      </c>
      <c r="N713" s="199" t="s">
        <v>741</v>
      </c>
    </row>
    <row r="715" spans="1:15" ht="12.6" customHeight="1" x14ac:dyDescent="0.25">
      <c r="C715" s="180">
        <f>SUM(C614:C647)+SUM(C668:C713)</f>
        <v>926654701.01999986</v>
      </c>
      <c r="D715" s="180">
        <f>SUM(D616:D647)+SUM(D668:D713)</f>
        <v>29530081.160000004</v>
      </c>
      <c r="E715" s="180">
        <f>SUM(E624:E647)+SUM(E668:E713)</f>
        <v>68334829.080995023</v>
      </c>
      <c r="F715" s="180">
        <f>SUM(F625:F648)+SUM(F668:F713)</f>
        <v>4454898.5702835452</v>
      </c>
      <c r="G715" s="180">
        <f>SUM(G626:G647)+SUM(G668:G713)</f>
        <v>13609944.520187089</v>
      </c>
      <c r="H715" s="180">
        <f>SUM(H629:H647)+SUM(H668:H713)</f>
        <v>7005744.5067590922</v>
      </c>
      <c r="I715" s="180">
        <f>SUM(I630:I647)+SUM(I668:I713)</f>
        <v>17364385.843513034</v>
      </c>
      <c r="J715" s="180">
        <f>SUM(J631:J647)+SUM(J668:J713)</f>
        <v>1762740.0807422868</v>
      </c>
      <c r="K715" s="180">
        <f>SUM(K668:K713)</f>
        <v>235637637.72181305</v>
      </c>
      <c r="L715" s="180">
        <f>SUM(L668:L713)</f>
        <v>23376555.584194355</v>
      </c>
      <c r="M715" s="180">
        <f>SUM(M668:M713)</f>
        <v>363726547</v>
      </c>
      <c r="N715" s="198" t="s">
        <v>742</v>
      </c>
    </row>
    <row r="716" spans="1:15" ht="12.6" customHeight="1" x14ac:dyDescent="0.25">
      <c r="C716" s="180">
        <f>CE71</f>
        <v>926654701.02000022</v>
      </c>
      <c r="D716" s="180">
        <f>D615</f>
        <v>29530081.16</v>
      </c>
      <c r="E716" s="180">
        <f>E623</f>
        <v>68334829.080995008</v>
      </c>
      <c r="F716" s="180">
        <f>F624</f>
        <v>4454898.5702835433</v>
      </c>
      <c r="G716" s="180">
        <f>G625</f>
        <v>13609944.520187091</v>
      </c>
      <c r="H716" s="180">
        <f>H628</f>
        <v>7005744.5067590913</v>
      </c>
      <c r="I716" s="180">
        <f>I629</f>
        <v>17364385.843513034</v>
      </c>
      <c r="J716" s="180">
        <f>J630</f>
        <v>1762740.0807422861</v>
      </c>
      <c r="K716" s="180">
        <f>K644</f>
        <v>235637637.72181299</v>
      </c>
      <c r="L716" s="180">
        <f>L647</f>
        <v>23376555.584194355</v>
      </c>
      <c r="M716" s="180">
        <f>C648</f>
        <v>363726548.69000006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Normal="10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132078913</v>
      </c>
      <c r="C47" s="225">
        <v>11626209.26</v>
      </c>
      <c r="D47" s="225">
        <v>16975717.469999999</v>
      </c>
      <c r="E47" s="225">
        <v>130877.86</v>
      </c>
      <c r="F47" s="225">
        <v>0</v>
      </c>
      <c r="G47" s="225">
        <v>1751670.13</v>
      </c>
      <c r="H47" s="225">
        <v>3493491.27</v>
      </c>
      <c r="I47" s="225">
        <v>0</v>
      </c>
      <c r="J47" s="225">
        <v>0</v>
      </c>
      <c r="K47" s="225">
        <v>0</v>
      </c>
      <c r="L47" s="225">
        <v>0</v>
      </c>
      <c r="M47" s="225">
        <v>0</v>
      </c>
      <c r="N47" s="225">
        <v>0</v>
      </c>
      <c r="O47" s="225">
        <v>0</v>
      </c>
      <c r="P47" s="225">
        <v>4884902.6100000003</v>
      </c>
      <c r="Q47" s="225">
        <v>2560947.84</v>
      </c>
      <c r="R47" s="225">
        <v>2433012.04</v>
      </c>
      <c r="S47" s="225">
        <v>1540098.36</v>
      </c>
      <c r="T47" s="225">
        <v>0</v>
      </c>
      <c r="U47" s="225">
        <v>4133928.01</v>
      </c>
      <c r="V47" s="225">
        <v>1469937.54</v>
      </c>
      <c r="W47" s="225">
        <v>421505.75</v>
      </c>
      <c r="X47" s="225">
        <v>1036051.93</v>
      </c>
      <c r="Y47" s="225">
        <v>5435453.5</v>
      </c>
      <c r="Z47" s="225">
        <v>286721.46000000002</v>
      </c>
      <c r="AA47" s="225">
        <v>195700.09</v>
      </c>
      <c r="AB47" s="225">
        <v>8799868.1600000001</v>
      </c>
      <c r="AC47" s="225">
        <v>2177824.54</v>
      </c>
      <c r="AD47" s="225">
        <v>0</v>
      </c>
      <c r="AE47" s="225">
        <v>2945491.54</v>
      </c>
      <c r="AF47" s="225">
        <v>2275133.25</v>
      </c>
      <c r="AG47" s="225">
        <v>6272559.0999999996</v>
      </c>
      <c r="AH47" s="225">
        <v>0</v>
      </c>
      <c r="AI47" s="225">
        <v>0</v>
      </c>
      <c r="AJ47" s="225">
        <v>19579749.920000002</v>
      </c>
      <c r="AK47" s="225">
        <v>1002087.86</v>
      </c>
      <c r="AL47" s="225">
        <v>0</v>
      </c>
      <c r="AM47" s="225">
        <v>0</v>
      </c>
      <c r="AN47" s="225">
        <v>0</v>
      </c>
      <c r="AO47" s="225">
        <v>0</v>
      </c>
      <c r="AP47" s="225">
        <v>0</v>
      </c>
      <c r="AQ47" s="225">
        <v>0</v>
      </c>
      <c r="AR47" s="225">
        <v>0</v>
      </c>
      <c r="AS47" s="225">
        <v>0</v>
      </c>
      <c r="AT47" s="225">
        <v>0</v>
      </c>
      <c r="AU47" s="225">
        <v>202165.77</v>
      </c>
      <c r="AV47" s="225">
        <v>1175876.79</v>
      </c>
      <c r="AW47" s="225">
        <v>60856.67</v>
      </c>
      <c r="AX47" s="225">
        <v>0</v>
      </c>
      <c r="AY47" s="225">
        <v>2587935.7000000002</v>
      </c>
      <c r="AZ47" s="225">
        <v>0</v>
      </c>
      <c r="BA47" s="225">
        <v>185157.95</v>
      </c>
      <c r="BB47" s="225">
        <v>3759492.03</v>
      </c>
      <c r="BC47" s="225">
        <v>0</v>
      </c>
      <c r="BD47" s="225">
        <v>0</v>
      </c>
      <c r="BE47" s="225">
        <v>2617282.58</v>
      </c>
      <c r="BF47" s="225">
        <v>3210523.12</v>
      </c>
      <c r="BG47" s="225">
        <v>473288.81</v>
      </c>
      <c r="BH47" s="225">
        <v>689970.1</v>
      </c>
      <c r="BI47" s="225">
        <v>122544.31</v>
      </c>
      <c r="BJ47" s="225">
        <v>0.01</v>
      </c>
      <c r="BK47" s="225">
        <v>0</v>
      </c>
      <c r="BL47" s="225">
        <v>0</v>
      </c>
      <c r="BM47" s="225">
        <v>0</v>
      </c>
      <c r="BN47" s="225">
        <v>1578986.99</v>
      </c>
      <c r="BO47" s="225">
        <v>125981.66</v>
      </c>
      <c r="BP47" s="225">
        <v>233483.3</v>
      </c>
      <c r="BQ47" s="225">
        <v>0</v>
      </c>
      <c r="BR47" s="225">
        <v>0</v>
      </c>
      <c r="BS47" s="225">
        <v>120267.82</v>
      </c>
      <c r="BT47" s="225">
        <v>143099.01999999999</v>
      </c>
      <c r="BU47" s="225">
        <v>0</v>
      </c>
      <c r="BV47" s="225">
        <v>0</v>
      </c>
      <c r="BW47" s="225">
        <v>4631947.24</v>
      </c>
      <c r="BX47" s="225">
        <v>1888391.44</v>
      </c>
      <c r="BY47" s="225">
        <v>2309321.17</v>
      </c>
      <c r="BZ47" s="225">
        <v>1511829.21</v>
      </c>
      <c r="CA47" s="225">
        <v>971511.18</v>
      </c>
      <c r="CB47" s="225">
        <v>57473.279999999999</v>
      </c>
      <c r="CC47" s="225">
        <v>1992587.37</v>
      </c>
      <c r="CD47" s="195"/>
      <c r="CE47" s="195">
        <f>SUM(C47:CC47)</f>
        <v>132078913.01000001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132078913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28615190</v>
      </c>
      <c r="C51" s="225">
        <v>560517</v>
      </c>
      <c r="D51" s="225">
        <v>268381</v>
      </c>
      <c r="E51" s="225">
        <v>0</v>
      </c>
      <c r="F51" s="225">
        <v>0</v>
      </c>
      <c r="G51" s="225">
        <v>35777</v>
      </c>
      <c r="H51" s="225">
        <v>63918</v>
      </c>
      <c r="I51" s="225">
        <v>0</v>
      </c>
      <c r="J51" s="225">
        <v>0</v>
      </c>
      <c r="K51" s="225">
        <v>0</v>
      </c>
      <c r="L51" s="225">
        <v>0</v>
      </c>
      <c r="M51" s="225">
        <v>0</v>
      </c>
      <c r="N51" s="225">
        <v>0</v>
      </c>
      <c r="O51" s="225">
        <v>0</v>
      </c>
      <c r="P51" s="225">
        <v>2677645</v>
      </c>
      <c r="Q51" s="225">
        <v>58262</v>
      </c>
      <c r="R51" s="225">
        <v>450597</v>
      </c>
      <c r="S51" s="225">
        <v>553142</v>
      </c>
      <c r="T51" s="225">
        <v>0</v>
      </c>
      <c r="U51" s="225">
        <v>479317</v>
      </c>
      <c r="V51" s="225">
        <v>450780</v>
      </c>
      <c r="W51" s="225">
        <v>59742</v>
      </c>
      <c r="X51" s="225">
        <v>390162</v>
      </c>
      <c r="Y51" s="225">
        <v>2126586</v>
      </c>
      <c r="Z51" s="225">
        <v>188701</v>
      </c>
      <c r="AA51" s="225">
        <v>28926</v>
      </c>
      <c r="AB51" s="225">
        <v>29937</v>
      </c>
      <c r="AC51" s="225">
        <v>377137</v>
      </c>
      <c r="AD51" s="225">
        <v>0</v>
      </c>
      <c r="AE51" s="225">
        <v>12224</v>
      </c>
      <c r="AF51" s="225">
        <v>403</v>
      </c>
      <c r="AG51" s="225">
        <v>119246</v>
      </c>
      <c r="AH51" s="225">
        <v>0</v>
      </c>
      <c r="AI51" s="225">
        <v>0</v>
      </c>
      <c r="AJ51" s="225">
        <v>1097104</v>
      </c>
      <c r="AK51" s="225">
        <v>16474</v>
      </c>
      <c r="AL51" s="225">
        <v>0</v>
      </c>
      <c r="AM51" s="225">
        <v>0</v>
      </c>
      <c r="AN51" s="225">
        <v>0</v>
      </c>
      <c r="AO51" s="225">
        <v>0</v>
      </c>
      <c r="AP51" s="225">
        <v>0</v>
      </c>
      <c r="AQ51" s="225">
        <v>0</v>
      </c>
      <c r="AR51" s="225">
        <v>0</v>
      </c>
      <c r="AS51" s="225">
        <v>0</v>
      </c>
      <c r="AT51" s="225">
        <v>0</v>
      </c>
      <c r="AU51" s="225">
        <v>0</v>
      </c>
      <c r="AV51" s="225">
        <v>339</v>
      </c>
      <c r="AW51" s="225">
        <v>0</v>
      </c>
      <c r="AX51" s="225">
        <v>0</v>
      </c>
      <c r="AY51" s="225">
        <v>135325</v>
      </c>
      <c r="AZ51" s="225">
        <v>0</v>
      </c>
      <c r="BA51" s="225">
        <v>4741</v>
      </c>
      <c r="BB51" s="225">
        <v>565</v>
      </c>
      <c r="BC51" s="225">
        <v>0</v>
      </c>
      <c r="BD51" s="225">
        <v>2364</v>
      </c>
      <c r="BE51" s="225">
        <v>1206990</v>
      </c>
      <c r="BF51" s="225">
        <v>115466</v>
      </c>
      <c r="BG51" s="225">
        <v>283863</v>
      </c>
      <c r="BH51" s="225">
        <v>1555080</v>
      </c>
      <c r="BI51" s="225">
        <v>0</v>
      </c>
      <c r="BJ51" s="225">
        <v>328</v>
      </c>
      <c r="BK51" s="225">
        <v>320</v>
      </c>
      <c r="BL51" s="225">
        <v>0</v>
      </c>
      <c r="BM51" s="225">
        <v>0</v>
      </c>
      <c r="BN51" s="225">
        <v>40578</v>
      </c>
      <c r="BO51" s="225">
        <v>1624</v>
      </c>
      <c r="BP51" s="225">
        <v>0</v>
      </c>
      <c r="BQ51" s="225">
        <v>0</v>
      </c>
      <c r="BR51" s="225">
        <v>0</v>
      </c>
      <c r="BS51" s="225">
        <v>1277</v>
      </c>
      <c r="BT51" s="225">
        <v>0</v>
      </c>
      <c r="BU51" s="225">
        <v>0</v>
      </c>
      <c r="BV51" s="225">
        <v>23849</v>
      </c>
      <c r="BW51" s="225">
        <v>991</v>
      </c>
      <c r="BX51" s="225">
        <v>365</v>
      </c>
      <c r="BY51" s="225">
        <v>9203</v>
      </c>
      <c r="BZ51" s="225">
        <v>827</v>
      </c>
      <c r="CA51" s="225">
        <v>4607</v>
      </c>
      <c r="CB51" s="225">
        <v>0</v>
      </c>
      <c r="CC51" s="225">
        <v>15181510</v>
      </c>
      <c r="CD51" s="195"/>
      <c r="CE51" s="195">
        <f>SUM(C51:CD51)</f>
        <v>28615190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28615190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27607</v>
      </c>
      <c r="D59" s="184">
        <v>86146</v>
      </c>
      <c r="E59" s="184">
        <v>1138</v>
      </c>
      <c r="F59" s="184"/>
      <c r="G59" s="184">
        <v>9060</v>
      </c>
      <c r="H59" s="184">
        <v>23076</v>
      </c>
      <c r="I59" s="184"/>
      <c r="J59" s="184"/>
      <c r="K59" s="184"/>
      <c r="L59" s="184"/>
      <c r="M59" s="184"/>
      <c r="N59" s="184"/>
      <c r="O59" s="184"/>
      <c r="P59" s="185">
        <v>3001093</v>
      </c>
      <c r="Q59" s="185">
        <v>1180074</v>
      </c>
      <c r="R59" s="185">
        <v>2877946</v>
      </c>
      <c r="S59" s="248"/>
      <c r="T59" s="248"/>
      <c r="U59" s="224">
        <v>1399417</v>
      </c>
      <c r="V59" s="185">
        <v>48363</v>
      </c>
      <c r="W59" s="185">
        <v>70618</v>
      </c>
      <c r="X59" s="185">
        <v>209636</v>
      </c>
      <c r="Y59" s="185">
        <v>133356</v>
      </c>
      <c r="Z59" s="185">
        <v>2151</v>
      </c>
      <c r="AA59" s="185">
        <v>7184</v>
      </c>
      <c r="AB59" s="248"/>
      <c r="AC59" s="185">
        <v>50971</v>
      </c>
      <c r="AD59" s="185">
        <v>15645</v>
      </c>
      <c r="AE59" s="185">
        <v>100635</v>
      </c>
      <c r="AF59" s="185">
        <v>57377</v>
      </c>
      <c r="AG59" s="185">
        <v>57516</v>
      </c>
      <c r="AH59" s="185"/>
      <c r="AI59" s="185"/>
      <c r="AJ59" s="185">
        <v>263464</v>
      </c>
      <c r="AK59" s="185">
        <v>62816</v>
      </c>
      <c r="AL59" s="185"/>
      <c r="AM59" s="185"/>
      <c r="AN59" s="185"/>
      <c r="AO59" s="185"/>
      <c r="AP59" s="185"/>
      <c r="AQ59" s="185"/>
      <c r="AR59" s="185"/>
      <c r="AS59" s="185"/>
      <c r="AT59" s="185"/>
      <c r="AU59" s="185">
        <v>2700</v>
      </c>
      <c r="AV59" s="248"/>
      <c r="AW59" s="248"/>
      <c r="AX59" s="248"/>
      <c r="AY59" s="185">
        <v>812834</v>
      </c>
      <c r="AZ59" s="185"/>
      <c r="BA59" s="248"/>
      <c r="BB59" s="248"/>
      <c r="BC59" s="248"/>
      <c r="BD59" s="248"/>
      <c r="BE59" s="185">
        <v>1522811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350.35</v>
      </c>
      <c r="D60" s="186">
        <v>656.8</v>
      </c>
      <c r="E60" s="186">
        <v>12.62</v>
      </c>
      <c r="F60" s="186" t="s">
        <v>1268</v>
      </c>
      <c r="G60" s="186">
        <v>59.07</v>
      </c>
      <c r="H60" s="186">
        <v>132.86000000000001</v>
      </c>
      <c r="I60" s="186" t="s">
        <v>1268</v>
      </c>
      <c r="J60" s="186" t="s">
        <v>1268</v>
      </c>
      <c r="K60" s="186" t="s">
        <v>1268</v>
      </c>
      <c r="L60" s="186" t="s">
        <v>1268</v>
      </c>
      <c r="M60" s="186" t="s">
        <v>1268</v>
      </c>
      <c r="N60" s="186" t="s">
        <v>1268</v>
      </c>
      <c r="O60" s="186" t="s">
        <v>1268</v>
      </c>
      <c r="P60" s="186">
        <v>176.85</v>
      </c>
      <c r="Q60" s="186">
        <v>70.91</v>
      </c>
      <c r="R60" s="186">
        <v>53.54</v>
      </c>
      <c r="S60" s="186">
        <v>88.92</v>
      </c>
      <c r="T60" s="186" t="s">
        <v>1268</v>
      </c>
      <c r="U60" s="186">
        <v>162.59</v>
      </c>
      <c r="V60" s="186">
        <v>51.21</v>
      </c>
      <c r="W60" s="186">
        <v>10.31</v>
      </c>
      <c r="X60" s="186">
        <v>28.95</v>
      </c>
      <c r="Y60" s="186">
        <v>182.72</v>
      </c>
      <c r="Z60" s="186">
        <v>7.22</v>
      </c>
      <c r="AA60" s="186">
        <v>4.37</v>
      </c>
      <c r="AB60" s="186">
        <v>233.23</v>
      </c>
      <c r="AC60" s="186">
        <v>72.87</v>
      </c>
      <c r="AD60" s="186" t="s">
        <v>1268</v>
      </c>
      <c r="AE60" s="186">
        <v>88.42</v>
      </c>
      <c r="AF60" s="186">
        <v>81.099999999999994</v>
      </c>
      <c r="AG60" s="186">
        <v>171.16</v>
      </c>
      <c r="AH60" s="186" t="s">
        <v>1268</v>
      </c>
      <c r="AI60" s="186" t="s">
        <v>1268</v>
      </c>
      <c r="AJ60" s="186">
        <v>656.37</v>
      </c>
      <c r="AK60" s="186">
        <v>29.35</v>
      </c>
      <c r="AL60" s="186" t="s">
        <v>1268</v>
      </c>
      <c r="AM60" s="186" t="s">
        <v>1268</v>
      </c>
      <c r="AN60" s="186" t="s">
        <v>1268</v>
      </c>
      <c r="AO60" s="186" t="s">
        <v>1268</v>
      </c>
      <c r="AP60" s="186" t="s">
        <v>1268</v>
      </c>
      <c r="AQ60" s="186" t="s">
        <v>1268</v>
      </c>
      <c r="AR60" s="186" t="s">
        <v>1268</v>
      </c>
      <c r="AS60" s="186" t="s">
        <v>1268</v>
      </c>
      <c r="AT60" s="186" t="s">
        <v>1268</v>
      </c>
      <c r="AU60" s="186">
        <v>6.95</v>
      </c>
      <c r="AV60" s="186">
        <v>38.28</v>
      </c>
      <c r="AW60" s="186">
        <v>3.04</v>
      </c>
      <c r="AX60" s="186" t="s">
        <v>1268</v>
      </c>
      <c r="AY60" s="186">
        <v>148.86000000000001</v>
      </c>
      <c r="AZ60" s="186" t="s">
        <v>1268</v>
      </c>
      <c r="BA60" s="186">
        <v>12</v>
      </c>
      <c r="BB60" s="186">
        <v>135.94999999999999</v>
      </c>
      <c r="BC60" s="186" t="s">
        <v>1268</v>
      </c>
      <c r="BD60" s="186">
        <v>0</v>
      </c>
      <c r="BE60" s="186">
        <v>93.73</v>
      </c>
      <c r="BF60" s="186">
        <v>211.38</v>
      </c>
      <c r="BG60" s="186">
        <v>21.43</v>
      </c>
      <c r="BH60" s="186">
        <v>30.31</v>
      </c>
      <c r="BI60" s="186">
        <v>6.16</v>
      </c>
      <c r="BJ60" s="186">
        <v>0</v>
      </c>
      <c r="BK60" s="186">
        <v>0</v>
      </c>
      <c r="BL60" s="186">
        <v>0</v>
      </c>
      <c r="BM60" s="186" t="s">
        <v>1268</v>
      </c>
      <c r="BN60" s="186">
        <v>38.17</v>
      </c>
      <c r="BO60" s="186">
        <v>4.12</v>
      </c>
      <c r="BP60" s="186">
        <v>11.56</v>
      </c>
      <c r="BQ60" s="186" t="s">
        <v>1268</v>
      </c>
      <c r="BR60" s="186" t="s">
        <v>1268</v>
      </c>
      <c r="BS60" s="186">
        <v>6.55</v>
      </c>
      <c r="BT60" s="186">
        <v>6.95</v>
      </c>
      <c r="BU60" s="186" t="s">
        <v>1268</v>
      </c>
      <c r="BV60" s="186">
        <v>0</v>
      </c>
      <c r="BW60" s="186">
        <v>95.61</v>
      </c>
      <c r="BX60" s="186">
        <v>51.42</v>
      </c>
      <c r="BY60" s="186">
        <v>64</v>
      </c>
      <c r="BZ60" s="186">
        <v>48.66</v>
      </c>
      <c r="CA60" s="186">
        <v>27.93</v>
      </c>
      <c r="CB60" s="186">
        <v>2.0499999999999998</v>
      </c>
      <c r="CC60" s="186">
        <v>61.06</v>
      </c>
      <c r="CD60" s="249" t="s">
        <v>221</v>
      </c>
      <c r="CE60" s="251">
        <f t="shared" ref="CE60:CE70" si="0">SUM(C60:CD60)</f>
        <v>4507.96</v>
      </c>
    </row>
    <row r="61" spans="1:84" ht="12.6" customHeight="1" x14ac:dyDescent="0.25">
      <c r="A61" s="171" t="s">
        <v>235</v>
      </c>
      <c r="B61" s="175"/>
      <c r="C61" s="225">
        <v>32877913.02</v>
      </c>
      <c r="D61" s="225">
        <v>52589459.380000003</v>
      </c>
      <c r="E61" s="225">
        <v>392512.07</v>
      </c>
      <c r="F61" s="225">
        <v>0</v>
      </c>
      <c r="G61" s="225">
        <v>5029535.53</v>
      </c>
      <c r="H61" s="225">
        <v>10222910.6</v>
      </c>
      <c r="I61" s="225">
        <v>0</v>
      </c>
      <c r="J61" s="225">
        <v>0</v>
      </c>
      <c r="K61" s="225">
        <v>0</v>
      </c>
      <c r="L61" s="225">
        <v>0</v>
      </c>
      <c r="M61" s="225">
        <v>0</v>
      </c>
      <c r="N61" s="225">
        <v>0</v>
      </c>
      <c r="O61" s="225">
        <v>0</v>
      </c>
      <c r="P61" s="225">
        <v>14276977.859999999</v>
      </c>
      <c r="Q61" s="225">
        <v>6999319.3300000001</v>
      </c>
      <c r="R61" s="225">
        <v>7706442.25</v>
      </c>
      <c r="S61" s="225">
        <v>4357985.1900000004</v>
      </c>
      <c r="T61" s="225">
        <v>0</v>
      </c>
      <c r="U61" s="225">
        <v>11229249.279999999</v>
      </c>
      <c r="V61" s="225">
        <v>4302216.1399999997</v>
      </c>
      <c r="W61" s="225">
        <v>1116358.67</v>
      </c>
      <c r="X61" s="225">
        <v>2747673.51</v>
      </c>
      <c r="Y61" s="225">
        <v>14682208.050000001</v>
      </c>
      <c r="Z61" s="225">
        <v>866527.22</v>
      </c>
      <c r="AA61" s="225">
        <v>517079.82</v>
      </c>
      <c r="AB61" s="225">
        <v>23115488.280000001</v>
      </c>
      <c r="AC61" s="225">
        <v>6025460.7300000004</v>
      </c>
      <c r="AD61" s="225">
        <v>0</v>
      </c>
      <c r="AE61" s="225">
        <v>7877561.75</v>
      </c>
      <c r="AF61" s="225">
        <v>6300996.5099999998</v>
      </c>
      <c r="AG61" s="225">
        <v>19671233.43</v>
      </c>
      <c r="AH61" s="225">
        <v>0</v>
      </c>
      <c r="AI61" s="225">
        <v>0</v>
      </c>
      <c r="AJ61" s="225">
        <v>54496699.009999998</v>
      </c>
      <c r="AK61" s="225">
        <v>2642964.9500000002</v>
      </c>
      <c r="AL61" s="225">
        <v>0</v>
      </c>
      <c r="AM61" s="225">
        <v>0</v>
      </c>
      <c r="AN61" s="225">
        <v>0</v>
      </c>
      <c r="AO61" s="225">
        <v>0</v>
      </c>
      <c r="AP61" s="225">
        <v>0</v>
      </c>
      <c r="AQ61" s="225">
        <v>0</v>
      </c>
      <c r="AR61" s="225">
        <v>0</v>
      </c>
      <c r="AS61" s="225">
        <v>0</v>
      </c>
      <c r="AT61" s="225">
        <v>0</v>
      </c>
      <c r="AU61" s="225">
        <v>561442.02</v>
      </c>
      <c r="AV61" s="225">
        <v>3224058.23</v>
      </c>
      <c r="AW61" s="225">
        <v>199946.17</v>
      </c>
      <c r="AX61" s="225">
        <v>0</v>
      </c>
      <c r="AY61" s="225">
        <v>7007264.8300000001</v>
      </c>
      <c r="AZ61" s="225">
        <v>0</v>
      </c>
      <c r="BA61" s="225">
        <v>514397.71</v>
      </c>
      <c r="BB61" s="225">
        <v>9997210.9199999999</v>
      </c>
      <c r="BC61" s="225">
        <v>0</v>
      </c>
      <c r="BD61" s="225">
        <v>0</v>
      </c>
      <c r="BE61" s="225">
        <v>6773745.5199999996</v>
      </c>
      <c r="BF61" s="225">
        <v>8702719.6600000001</v>
      </c>
      <c r="BG61" s="225">
        <v>1263213.74</v>
      </c>
      <c r="BH61" s="225">
        <v>2008747.02</v>
      </c>
      <c r="BI61" s="225">
        <v>356808.02</v>
      </c>
      <c r="BJ61" s="225">
        <v>0</v>
      </c>
      <c r="BK61" s="225">
        <v>0</v>
      </c>
      <c r="BL61" s="225">
        <v>0</v>
      </c>
      <c r="BM61" s="225">
        <v>0</v>
      </c>
      <c r="BN61" s="225">
        <v>4617889.1399999997</v>
      </c>
      <c r="BO61" s="225">
        <v>380649.31</v>
      </c>
      <c r="BP61" s="225">
        <v>784109.52</v>
      </c>
      <c r="BQ61" s="225">
        <v>0</v>
      </c>
      <c r="BR61" s="225">
        <v>0</v>
      </c>
      <c r="BS61" s="225">
        <v>327350.8</v>
      </c>
      <c r="BT61" s="225">
        <v>479811.1</v>
      </c>
      <c r="BU61" s="225">
        <v>0</v>
      </c>
      <c r="BV61" s="225">
        <v>0</v>
      </c>
      <c r="BW61" s="225">
        <v>15898039.66</v>
      </c>
      <c r="BX61" s="225">
        <v>5394579.8200000003</v>
      </c>
      <c r="BY61" s="225">
        <v>6603178.6799999997</v>
      </c>
      <c r="BZ61" s="225">
        <v>4330624.99</v>
      </c>
      <c r="CA61" s="225">
        <v>2974291.97</v>
      </c>
      <c r="CB61" s="225">
        <v>176313.85</v>
      </c>
      <c r="CC61" s="225">
        <f>7755217.39-1</f>
        <v>7755216.3899999997</v>
      </c>
      <c r="CD61" s="249" t="s">
        <v>221</v>
      </c>
      <c r="CE61" s="195">
        <f t="shared" si="0"/>
        <v>380376381.64999998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11626209</v>
      </c>
      <c r="D62" s="195">
        <f t="shared" si="1"/>
        <v>16975717</v>
      </c>
      <c r="E62" s="195">
        <f t="shared" si="1"/>
        <v>130878</v>
      </c>
      <c r="F62" s="195">
        <f t="shared" si="1"/>
        <v>0</v>
      </c>
      <c r="G62" s="195">
        <f t="shared" si="1"/>
        <v>1751670</v>
      </c>
      <c r="H62" s="195">
        <f t="shared" si="1"/>
        <v>3493491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4884903</v>
      </c>
      <c r="Q62" s="195">
        <f t="shared" si="1"/>
        <v>2560948</v>
      </c>
      <c r="R62" s="195">
        <f t="shared" si="1"/>
        <v>2433012</v>
      </c>
      <c r="S62" s="195">
        <f t="shared" si="1"/>
        <v>1540098</v>
      </c>
      <c r="T62" s="195">
        <f t="shared" si="1"/>
        <v>0</v>
      </c>
      <c r="U62" s="195">
        <f t="shared" si="1"/>
        <v>4133928</v>
      </c>
      <c r="V62" s="195">
        <f t="shared" si="1"/>
        <v>1469938</v>
      </c>
      <c r="W62" s="195">
        <f t="shared" si="1"/>
        <v>421506</v>
      </c>
      <c r="X62" s="195">
        <f t="shared" si="1"/>
        <v>1036052</v>
      </c>
      <c r="Y62" s="195">
        <f t="shared" si="1"/>
        <v>5435454</v>
      </c>
      <c r="Z62" s="195">
        <f t="shared" si="1"/>
        <v>286721</v>
      </c>
      <c r="AA62" s="195">
        <f t="shared" si="1"/>
        <v>195700</v>
      </c>
      <c r="AB62" s="195">
        <f t="shared" si="1"/>
        <v>8799868</v>
      </c>
      <c r="AC62" s="195">
        <f t="shared" si="1"/>
        <v>2177825</v>
      </c>
      <c r="AD62" s="195">
        <f t="shared" si="1"/>
        <v>0</v>
      </c>
      <c r="AE62" s="195">
        <f t="shared" si="1"/>
        <v>2945492</v>
      </c>
      <c r="AF62" s="195">
        <f t="shared" si="1"/>
        <v>2275133</v>
      </c>
      <c r="AG62" s="195">
        <f t="shared" si="1"/>
        <v>6272559</v>
      </c>
      <c r="AH62" s="195">
        <f t="shared" si="1"/>
        <v>0</v>
      </c>
      <c r="AI62" s="195">
        <f t="shared" si="1"/>
        <v>0</v>
      </c>
      <c r="AJ62" s="195">
        <f t="shared" si="1"/>
        <v>19579750</v>
      </c>
      <c r="AK62" s="195">
        <f t="shared" si="1"/>
        <v>1002088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202166</v>
      </c>
      <c r="AV62" s="195">
        <f t="shared" si="1"/>
        <v>1175877</v>
      </c>
      <c r="AW62" s="195">
        <f t="shared" si="1"/>
        <v>60857</v>
      </c>
      <c r="AX62" s="195">
        <f t="shared" si="1"/>
        <v>0</v>
      </c>
      <c r="AY62" s="195">
        <f>ROUND(AY47+AY48,0)</f>
        <v>2587936</v>
      </c>
      <c r="AZ62" s="195">
        <f>ROUND(AZ47+AZ48,0)</f>
        <v>0</v>
      </c>
      <c r="BA62" s="195">
        <f>ROUND(BA47+BA48,0)</f>
        <v>185158</v>
      </c>
      <c r="BB62" s="195">
        <f t="shared" si="1"/>
        <v>3759492</v>
      </c>
      <c r="BC62" s="195">
        <f t="shared" si="1"/>
        <v>0</v>
      </c>
      <c r="BD62" s="195">
        <f t="shared" si="1"/>
        <v>0</v>
      </c>
      <c r="BE62" s="195">
        <f t="shared" si="1"/>
        <v>2617283</v>
      </c>
      <c r="BF62" s="195">
        <f t="shared" si="1"/>
        <v>3210523</v>
      </c>
      <c r="BG62" s="195">
        <f t="shared" si="1"/>
        <v>473289</v>
      </c>
      <c r="BH62" s="195">
        <f t="shared" si="1"/>
        <v>689970</v>
      </c>
      <c r="BI62" s="195">
        <f t="shared" si="1"/>
        <v>122544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1578987</v>
      </c>
      <c r="BO62" s="195">
        <f t="shared" ref="BO62:CC62" si="2">ROUND(BO47+BO48,0)</f>
        <v>125982</v>
      </c>
      <c r="BP62" s="195">
        <f t="shared" si="2"/>
        <v>233483</v>
      </c>
      <c r="BQ62" s="195">
        <f t="shared" si="2"/>
        <v>0</v>
      </c>
      <c r="BR62" s="195">
        <f t="shared" si="2"/>
        <v>0</v>
      </c>
      <c r="BS62" s="195">
        <f t="shared" si="2"/>
        <v>120268</v>
      </c>
      <c r="BT62" s="195">
        <f t="shared" si="2"/>
        <v>143099</v>
      </c>
      <c r="BU62" s="195">
        <f t="shared" si="2"/>
        <v>0</v>
      </c>
      <c r="BV62" s="195">
        <f t="shared" si="2"/>
        <v>0</v>
      </c>
      <c r="BW62" s="195">
        <f t="shared" si="2"/>
        <v>4631947</v>
      </c>
      <c r="BX62" s="195">
        <f t="shared" si="2"/>
        <v>1888391</v>
      </c>
      <c r="BY62" s="195">
        <f t="shared" si="2"/>
        <v>2309321</v>
      </c>
      <c r="BZ62" s="195">
        <f t="shared" si="2"/>
        <v>1511829</v>
      </c>
      <c r="CA62" s="195">
        <f t="shared" si="2"/>
        <v>971511</v>
      </c>
      <c r="CB62" s="195">
        <f t="shared" si="2"/>
        <v>57473</v>
      </c>
      <c r="CC62" s="195">
        <f t="shared" si="2"/>
        <v>1992587</v>
      </c>
      <c r="CD62" s="249" t="s">
        <v>221</v>
      </c>
      <c r="CE62" s="195">
        <f t="shared" si="0"/>
        <v>132078913</v>
      </c>
      <c r="CF62" s="252"/>
    </row>
    <row r="63" spans="1:84" ht="12.6" customHeight="1" x14ac:dyDescent="0.25">
      <c r="A63" s="171" t="s">
        <v>236</v>
      </c>
      <c r="B63" s="175"/>
      <c r="C63" s="225">
        <v>0</v>
      </c>
      <c r="D63" s="225">
        <v>0</v>
      </c>
      <c r="E63" s="225">
        <v>0</v>
      </c>
      <c r="F63" s="225">
        <v>0</v>
      </c>
      <c r="G63" s="225">
        <v>0</v>
      </c>
      <c r="H63" s="225">
        <v>0</v>
      </c>
      <c r="I63" s="225">
        <v>0</v>
      </c>
      <c r="J63" s="225">
        <v>0</v>
      </c>
      <c r="K63" s="225">
        <v>0</v>
      </c>
      <c r="L63" s="225">
        <v>0</v>
      </c>
      <c r="M63" s="225">
        <v>0</v>
      </c>
      <c r="N63" s="225">
        <v>0</v>
      </c>
      <c r="O63" s="225">
        <v>0</v>
      </c>
      <c r="P63" s="225">
        <v>0</v>
      </c>
      <c r="Q63" s="225">
        <v>0</v>
      </c>
      <c r="R63" s="225">
        <v>0</v>
      </c>
      <c r="S63" s="225">
        <v>332.5</v>
      </c>
      <c r="T63" s="225">
        <v>0</v>
      </c>
      <c r="U63" s="225">
        <v>197.45</v>
      </c>
      <c r="V63" s="225">
        <v>153029</v>
      </c>
      <c r="W63" s="225">
        <v>0</v>
      </c>
      <c r="X63" s="225">
        <v>0</v>
      </c>
      <c r="Y63" s="225">
        <v>0</v>
      </c>
      <c r="Z63" s="225">
        <v>0</v>
      </c>
      <c r="AA63" s="225">
        <v>0</v>
      </c>
      <c r="AB63" s="225">
        <v>0</v>
      </c>
      <c r="AC63" s="225">
        <v>0</v>
      </c>
      <c r="AD63" s="225">
        <v>0</v>
      </c>
      <c r="AE63" s="225">
        <v>10250</v>
      </c>
      <c r="AF63" s="225">
        <v>0</v>
      </c>
      <c r="AG63" s="225">
        <v>0</v>
      </c>
      <c r="AH63" s="225">
        <v>0</v>
      </c>
      <c r="AI63" s="225">
        <v>0</v>
      </c>
      <c r="AJ63" s="225">
        <v>136986.5</v>
      </c>
      <c r="AK63" s="225">
        <v>0</v>
      </c>
      <c r="AL63" s="225">
        <v>0</v>
      </c>
      <c r="AM63" s="225">
        <v>0</v>
      </c>
      <c r="AN63" s="225">
        <v>0</v>
      </c>
      <c r="AO63" s="225">
        <v>0</v>
      </c>
      <c r="AP63" s="225">
        <v>0</v>
      </c>
      <c r="AQ63" s="225">
        <v>0</v>
      </c>
      <c r="AR63" s="225">
        <v>0</v>
      </c>
      <c r="AS63" s="225">
        <v>0</v>
      </c>
      <c r="AT63" s="225">
        <v>0</v>
      </c>
      <c r="AU63" s="225">
        <v>0</v>
      </c>
      <c r="AV63" s="225">
        <v>42319.5</v>
      </c>
      <c r="AW63" s="225">
        <v>0</v>
      </c>
      <c r="AX63" s="225">
        <v>0</v>
      </c>
      <c r="AY63" s="225">
        <v>0</v>
      </c>
      <c r="AZ63" s="225">
        <v>0</v>
      </c>
      <c r="BA63" s="225">
        <v>0</v>
      </c>
      <c r="BB63" s="225">
        <v>74954.460000000006</v>
      </c>
      <c r="BC63" s="225">
        <v>0</v>
      </c>
      <c r="BD63" s="225">
        <v>0</v>
      </c>
      <c r="BE63" s="225">
        <v>19521.34</v>
      </c>
      <c r="BF63" s="225">
        <v>0</v>
      </c>
      <c r="BG63" s="225">
        <v>0</v>
      </c>
      <c r="BH63" s="225">
        <v>10111.5</v>
      </c>
      <c r="BI63" s="225">
        <v>0</v>
      </c>
      <c r="BJ63" s="225">
        <v>578403.41</v>
      </c>
      <c r="BK63" s="225">
        <v>0</v>
      </c>
      <c r="BL63" s="225">
        <v>0</v>
      </c>
      <c r="BM63" s="225">
        <v>0</v>
      </c>
      <c r="BN63" s="225">
        <v>711414.7</v>
      </c>
      <c r="BO63" s="225">
        <v>0</v>
      </c>
      <c r="BP63" s="225">
        <v>0</v>
      </c>
      <c r="BQ63" s="225">
        <v>0</v>
      </c>
      <c r="BR63" s="225">
        <v>0</v>
      </c>
      <c r="BS63" s="225">
        <v>2263.63</v>
      </c>
      <c r="BT63" s="225">
        <v>0</v>
      </c>
      <c r="BU63" s="225">
        <v>0</v>
      </c>
      <c r="BV63" s="225">
        <v>0</v>
      </c>
      <c r="BW63" s="225">
        <v>30929873.870000001</v>
      </c>
      <c r="BX63" s="225">
        <v>20868.04</v>
      </c>
      <c r="BY63" s="225">
        <v>355047.32</v>
      </c>
      <c r="BZ63" s="225">
        <v>0</v>
      </c>
      <c r="CA63" s="225">
        <v>495</v>
      </c>
      <c r="CB63" s="225">
        <v>0</v>
      </c>
      <c r="CC63" s="225">
        <v>0</v>
      </c>
      <c r="CD63" s="249" t="s">
        <v>221</v>
      </c>
      <c r="CE63" s="195">
        <f t="shared" si="0"/>
        <v>33046068.219999999</v>
      </c>
      <c r="CF63" s="252"/>
    </row>
    <row r="64" spans="1:84" ht="12.6" customHeight="1" x14ac:dyDescent="0.25">
      <c r="A64" s="171" t="s">
        <v>237</v>
      </c>
      <c r="B64" s="175"/>
      <c r="C64" s="225">
        <v>5486811.5899999999</v>
      </c>
      <c r="D64" s="225">
        <v>4048127.43</v>
      </c>
      <c r="E64" s="225">
        <v>4474.08</v>
      </c>
      <c r="F64" s="225">
        <v>0</v>
      </c>
      <c r="G64" s="225">
        <v>306875.56</v>
      </c>
      <c r="H64" s="225">
        <v>168548.5</v>
      </c>
      <c r="I64" s="225">
        <v>0</v>
      </c>
      <c r="J64" s="225">
        <v>0</v>
      </c>
      <c r="K64" s="225">
        <v>0</v>
      </c>
      <c r="L64" s="225">
        <v>0</v>
      </c>
      <c r="M64" s="225">
        <v>0</v>
      </c>
      <c r="N64" s="225">
        <v>0</v>
      </c>
      <c r="O64" s="225">
        <v>0</v>
      </c>
      <c r="P64" s="225">
        <v>44613911.899999999</v>
      </c>
      <c r="Q64" s="225">
        <v>796786.23</v>
      </c>
      <c r="R64" s="225">
        <v>1985417.59</v>
      </c>
      <c r="S64" s="225">
        <v>4424858.41</v>
      </c>
      <c r="T64" s="225">
        <v>0</v>
      </c>
      <c r="U64" s="225">
        <v>6174622.3499999996</v>
      </c>
      <c r="V64" s="225">
        <v>407984.22</v>
      </c>
      <c r="W64" s="225">
        <v>75643.14</v>
      </c>
      <c r="X64" s="225">
        <v>498818.37</v>
      </c>
      <c r="Y64" s="225">
        <v>8635540.7799999993</v>
      </c>
      <c r="Z64" s="225">
        <v>221128.47</v>
      </c>
      <c r="AA64" s="225">
        <v>324823.36</v>
      </c>
      <c r="AB64" s="225">
        <v>75906525.799999997</v>
      </c>
      <c r="AC64" s="225">
        <v>676236.63</v>
      </c>
      <c r="AD64" s="225">
        <v>1910.72</v>
      </c>
      <c r="AE64" s="225">
        <v>130129.89</v>
      </c>
      <c r="AF64" s="225">
        <v>67996.039999999994</v>
      </c>
      <c r="AG64" s="225">
        <f>3324484.7+35.35</f>
        <v>3324520.0500000003</v>
      </c>
      <c r="AH64" s="225">
        <v>0</v>
      </c>
      <c r="AI64" s="225">
        <v>0</v>
      </c>
      <c r="AJ64" s="225">
        <v>6699961.25</v>
      </c>
      <c r="AK64" s="225">
        <v>32813.85</v>
      </c>
      <c r="AL64" s="225">
        <v>0</v>
      </c>
      <c r="AM64" s="225">
        <v>0</v>
      </c>
      <c r="AN64" s="225">
        <v>0</v>
      </c>
      <c r="AO64" s="225">
        <v>0</v>
      </c>
      <c r="AP64" s="225">
        <v>0</v>
      </c>
      <c r="AQ64" s="225">
        <v>0</v>
      </c>
      <c r="AR64" s="225">
        <v>0</v>
      </c>
      <c r="AS64" s="225">
        <v>0</v>
      </c>
      <c r="AT64" s="225">
        <v>0</v>
      </c>
      <c r="AU64" s="225">
        <v>2286.3000000000002</v>
      </c>
      <c r="AV64" s="225">
        <v>230016.1</v>
      </c>
      <c r="AW64" s="225">
        <v>390185</v>
      </c>
      <c r="AX64" s="225">
        <v>0</v>
      </c>
      <c r="AY64" s="225">
        <v>5573985.25</v>
      </c>
      <c r="AZ64" s="225">
        <v>0</v>
      </c>
      <c r="BA64" s="225">
        <v>162202.68</v>
      </c>
      <c r="BB64" s="225">
        <v>169908.37</v>
      </c>
      <c r="BC64" s="225">
        <v>0</v>
      </c>
      <c r="BD64" s="225">
        <v>3.09</v>
      </c>
      <c r="BE64" s="225">
        <v>914938.16</v>
      </c>
      <c r="BF64" s="225">
        <v>1782556.9</v>
      </c>
      <c r="BG64" s="225">
        <v>29133.96</v>
      </c>
      <c r="BH64" s="225">
        <v>213173.08</v>
      </c>
      <c r="BI64" s="225">
        <v>308294.25</v>
      </c>
      <c r="BJ64" s="225">
        <v>0</v>
      </c>
      <c r="BK64" s="225">
        <v>0</v>
      </c>
      <c r="BL64" s="225">
        <v>0</v>
      </c>
      <c r="BM64" s="225">
        <v>0</v>
      </c>
      <c r="BN64" s="225">
        <v>3016570.03</v>
      </c>
      <c r="BO64" s="225">
        <v>187186.18</v>
      </c>
      <c r="BP64" s="225">
        <v>3761.01</v>
      </c>
      <c r="BQ64" s="225">
        <v>0</v>
      </c>
      <c r="BR64" s="225">
        <v>0</v>
      </c>
      <c r="BS64" s="225">
        <v>169052.6</v>
      </c>
      <c r="BT64" s="225">
        <v>2940.06</v>
      </c>
      <c r="BU64" s="225">
        <v>0</v>
      </c>
      <c r="BV64" s="225">
        <v>0</v>
      </c>
      <c r="BW64" s="225">
        <v>15955.81</v>
      </c>
      <c r="BX64" s="225">
        <v>83321.69</v>
      </c>
      <c r="BY64" s="225">
        <v>23691.22</v>
      </c>
      <c r="BZ64" s="225">
        <v>27927.279999999999</v>
      </c>
      <c r="CA64" s="225">
        <v>135112.23000000001</v>
      </c>
      <c r="CB64" s="225">
        <v>59981.93</v>
      </c>
      <c r="CC64" s="225">
        <f>78107.14+1</f>
        <v>78108.14</v>
      </c>
      <c r="CD64" s="249" t="s">
        <v>221</v>
      </c>
      <c r="CE64" s="195">
        <f t="shared" si="0"/>
        <v>178594757.53</v>
      </c>
      <c r="CF64" s="252"/>
    </row>
    <row r="65" spans="1:84" ht="12.6" customHeight="1" x14ac:dyDescent="0.25">
      <c r="A65" s="171" t="s">
        <v>238</v>
      </c>
      <c r="B65" s="175"/>
      <c r="C65" s="225">
        <v>8552.77</v>
      </c>
      <c r="D65" s="225">
        <v>72236.259999999995</v>
      </c>
      <c r="E65" s="225">
        <v>0</v>
      </c>
      <c r="F65" s="225">
        <v>0</v>
      </c>
      <c r="G65" s="225">
        <v>7143.9</v>
      </c>
      <c r="H65" s="225">
        <v>4346.37</v>
      </c>
      <c r="I65" s="225">
        <v>0</v>
      </c>
      <c r="J65" s="225">
        <v>0</v>
      </c>
      <c r="K65" s="225">
        <v>0</v>
      </c>
      <c r="L65" s="225">
        <v>0</v>
      </c>
      <c r="M65" s="225">
        <v>0</v>
      </c>
      <c r="N65" s="225">
        <v>0</v>
      </c>
      <c r="O65" s="225">
        <v>0</v>
      </c>
      <c r="P65" s="225">
        <v>16780.48</v>
      </c>
      <c r="Q65" s="225">
        <v>4696.41</v>
      </c>
      <c r="R65" s="225">
        <v>25535.49</v>
      </c>
      <c r="S65" s="225">
        <v>27692.25</v>
      </c>
      <c r="T65" s="225">
        <v>0</v>
      </c>
      <c r="U65" s="225">
        <v>6540.41</v>
      </c>
      <c r="V65" s="225">
        <v>3843.43</v>
      </c>
      <c r="W65" s="225">
        <v>0</v>
      </c>
      <c r="X65" s="225">
        <v>702.94</v>
      </c>
      <c r="Y65" s="225">
        <v>23522.99</v>
      </c>
      <c r="Z65" s="225">
        <v>350.92</v>
      </c>
      <c r="AA65" s="225">
        <v>0</v>
      </c>
      <c r="AB65" s="225">
        <v>26170.78</v>
      </c>
      <c r="AC65" s="225">
        <v>7803.53</v>
      </c>
      <c r="AD65" s="225">
        <v>407.3</v>
      </c>
      <c r="AE65" s="225">
        <v>3456.23</v>
      </c>
      <c r="AF65" s="225">
        <v>9473.7999999999993</v>
      </c>
      <c r="AG65" s="225">
        <v>14984.03</v>
      </c>
      <c r="AH65" s="225">
        <v>0</v>
      </c>
      <c r="AI65" s="225">
        <v>0</v>
      </c>
      <c r="AJ65" s="225">
        <v>77421</v>
      </c>
      <c r="AK65" s="225">
        <v>1751.22</v>
      </c>
      <c r="AL65" s="225">
        <v>0</v>
      </c>
      <c r="AM65" s="225">
        <v>0</v>
      </c>
      <c r="AN65" s="225">
        <v>0</v>
      </c>
      <c r="AO65" s="225">
        <v>0</v>
      </c>
      <c r="AP65" s="225">
        <v>0</v>
      </c>
      <c r="AQ65" s="225">
        <v>0</v>
      </c>
      <c r="AR65" s="225">
        <v>0</v>
      </c>
      <c r="AS65" s="225">
        <v>0</v>
      </c>
      <c r="AT65" s="225">
        <v>0</v>
      </c>
      <c r="AU65" s="225">
        <v>484.67</v>
      </c>
      <c r="AV65" s="225">
        <v>10383.549999999999</v>
      </c>
      <c r="AW65" s="225">
        <v>0</v>
      </c>
      <c r="AX65" s="225">
        <v>0</v>
      </c>
      <c r="AY65" s="225">
        <v>4939.9399999999996</v>
      </c>
      <c r="AZ65" s="225">
        <v>0</v>
      </c>
      <c r="BA65" s="225">
        <v>438.25</v>
      </c>
      <c r="BB65" s="225">
        <v>17278.14</v>
      </c>
      <c r="BC65" s="225">
        <v>0</v>
      </c>
      <c r="BD65" s="225">
        <v>0</v>
      </c>
      <c r="BE65" s="225">
        <v>5155454.67</v>
      </c>
      <c r="BF65" s="225">
        <v>572624.96</v>
      </c>
      <c r="BG65" s="225">
        <v>466306.6</v>
      </c>
      <c r="BH65" s="225">
        <v>194365.83</v>
      </c>
      <c r="BI65" s="225">
        <v>86.65</v>
      </c>
      <c r="BJ65" s="225">
        <v>0</v>
      </c>
      <c r="BK65" s="225">
        <v>0</v>
      </c>
      <c r="BL65" s="225">
        <v>0</v>
      </c>
      <c r="BM65" s="225">
        <v>0</v>
      </c>
      <c r="BN65" s="225">
        <v>8666.9</v>
      </c>
      <c r="BO65" s="225">
        <v>664.7</v>
      </c>
      <c r="BP65" s="225">
        <v>970.97</v>
      </c>
      <c r="BQ65" s="225">
        <v>0</v>
      </c>
      <c r="BR65" s="225">
        <v>0</v>
      </c>
      <c r="BS65" s="225">
        <v>0</v>
      </c>
      <c r="BT65" s="225">
        <v>14.94</v>
      </c>
      <c r="BU65" s="225">
        <v>0</v>
      </c>
      <c r="BV65" s="225">
        <v>0</v>
      </c>
      <c r="BW65" s="225">
        <v>9686.48</v>
      </c>
      <c r="BX65" s="225">
        <v>736.86</v>
      </c>
      <c r="BY65" s="225">
        <v>14141.8</v>
      </c>
      <c r="BZ65" s="225">
        <v>8970.14</v>
      </c>
      <c r="CA65" s="225">
        <v>5912.94</v>
      </c>
      <c r="CB65" s="225">
        <v>31.16</v>
      </c>
      <c r="CC65" s="225">
        <f>4035325.3-1</f>
        <v>4035324.3</v>
      </c>
      <c r="CD65" s="249" t="s">
        <v>221</v>
      </c>
      <c r="CE65" s="195">
        <f t="shared" si="0"/>
        <v>10850896.960000001</v>
      </c>
      <c r="CF65" s="252"/>
    </row>
    <row r="66" spans="1:84" ht="12.6" customHeight="1" x14ac:dyDescent="0.25">
      <c r="A66" s="171" t="s">
        <v>239</v>
      </c>
      <c r="B66" s="175"/>
      <c r="C66" s="225">
        <v>443588.49</v>
      </c>
      <c r="D66" s="225">
        <v>676435.48</v>
      </c>
      <c r="E66" s="225">
        <v>19.68</v>
      </c>
      <c r="F66" s="225">
        <v>0</v>
      </c>
      <c r="G66" s="225">
        <v>105367.63</v>
      </c>
      <c r="H66" s="225">
        <v>84572.76</v>
      </c>
      <c r="I66" s="225">
        <v>0</v>
      </c>
      <c r="J66" s="225">
        <v>0</v>
      </c>
      <c r="K66" s="225">
        <v>0</v>
      </c>
      <c r="L66" s="225">
        <v>0</v>
      </c>
      <c r="M66" s="225">
        <v>0</v>
      </c>
      <c r="N66" s="225">
        <v>0</v>
      </c>
      <c r="O66" s="225">
        <v>0</v>
      </c>
      <c r="P66" s="225">
        <v>1232099.83</v>
      </c>
      <c r="Q66" s="225">
        <v>119881.43</v>
      </c>
      <c r="R66" s="225">
        <v>44352.13</v>
      </c>
      <c r="S66" s="225">
        <v>1322771.48</v>
      </c>
      <c r="T66" s="225">
        <v>0</v>
      </c>
      <c r="U66" s="225">
        <v>10691229.24</v>
      </c>
      <c r="V66" s="225">
        <v>87797.06</v>
      </c>
      <c r="W66" s="225">
        <v>79623.39</v>
      </c>
      <c r="X66" s="225">
        <v>45701.49</v>
      </c>
      <c r="Y66" s="225">
        <v>84417.97</v>
      </c>
      <c r="Z66" s="225">
        <v>4408.71</v>
      </c>
      <c r="AA66" s="225">
        <v>1920.46</v>
      </c>
      <c r="AB66" s="225">
        <v>1580056.54</v>
      </c>
      <c r="AC66" s="225">
        <v>507.8</v>
      </c>
      <c r="AD66" s="225">
        <v>2053452.59</v>
      </c>
      <c r="AE66" s="225">
        <v>40410.57</v>
      </c>
      <c r="AF66" s="225">
        <v>361934.15</v>
      </c>
      <c r="AG66" s="225">
        <f>328123.82+72113.23</f>
        <v>400237.05</v>
      </c>
      <c r="AH66" s="225">
        <v>0</v>
      </c>
      <c r="AI66" s="225">
        <v>0</v>
      </c>
      <c r="AJ66" s="225">
        <v>1128646.05</v>
      </c>
      <c r="AK66" s="225">
        <v>609.95000000000005</v>
      </c>
      <c r="AL66" s="225">
        <v>0</v>
      </c>
      <c r="AM66" s="225">
        <v>0</v>
      </c>
      <c r="AN66" s="225">
        <v>0</v>
      </c>
      <c r="AO66" s="225">
        <v>0</v>
      </c>
      <c r="AP66" s="225">
        <v>0</v>
      </c>
      <c r="AQ66" s="225">
        <v>0</v>
      </c>
      <c r="AR66" s="225">
        <v>0</v>
      </c>
      <c r="AS66" s="225">
        <v>0</v>
      </c>
      <c r="AT66" s="225">
        <v>0</v>
      </c>
      <c r="AU66" s="225">
        <v>165145.35</v>
      </c>
      <c r="AV66" s="225">
        <v>3216584.5</v>
      </c>
      <c r="AW66" s="225">
        <v>27946531.699999999</v>
      </c>
      <c r="AX66" s="225">
        <v>0</v>
      </c>
      <c r="AY66" s="225">
        <v>394612.53</v>
      </c>
      <c r="AZ66" s="225">
        <v>0</v>
      </c>
      <c r="BA66" s="225">
        <v>305235.8</v>
      </c>
      <c r="BB66" s="225">
        <v>4488000.58</v>
      </c>
      <c r="BC66" s="225">
        <v>0</v>
      </c>
      <c r="BD66" s="225">
        <v>4016529.4</v>
      </c>
      <c r="BE66" s="225">
        <v>7791384.3899999997</v>
      </c>
      <c r="BF66" s="225">
        <v>373044.39</v>
      </c>
      <c r="BG66" s="225">
        <v>159949.57999999999</v>
      </c>
      <c r="BH66" s="225">
        <v>67961523.609999999</v>
      </c>
      <c r="BI66" s="225">
        <v>24729</v>
      </c>
      <c r="BJ66" s="225">
        <v>8030012.7199999997</v>
      </c>
      <c r="BK66" s="225">
        <v>25486352.399999999</v>
      </c>
      <c r="BL66" s="225">
        <v>5846799.4400000004</v>
      </c>
      <c r="BM66" s="225">
        <v>0</v>
      </c>
      <c r="BN66" s="225">
        <v>1714549.27</v>
      </c>
      <c r="BO66" s="225">
        <v>-2177.14</v>
      </c>
      <c r="BP66" s="225">
        <v>206457.25</v>
      </c>
      <c r="BQ66" s="225">
        <v>0</v>
      </c>
      <c r="BR66" s="225">
        <v>5629684.6200000001</v>
      </c>
      <c r="BS66" s="225">
        <v>17988.41</v>
      </c>
      <c r="BT66" s="225">
        <v>2033.12</v>
      </c>
      <c r="BU66" s="225">
        <v>0</v>
      </c>
      <c r="BV66" s="225">
        <v>8401310.8200000003</v>
      </c>
      <c r="BW66" s="225">
        <v>1331499.1499999999</v>
      </c>
      <c r="BX66" s="225">
        <v>727889.55</v>
      </c>
      <c r="BY66" s="225">
        <v>5342.79</v>
      </c>
      <c r="BZ66" s="225">
        <v>103.85</v>
      </c>
      <c r="CA66" s="225">
        <v>239177.87</v>
      </c>
      <c r="CB66" s="225">
        <v>-20484.21</v>
      </c>
      <c r="CC66" s="225">
        <f>24966991.62+1</f>
        <v>24966992.620000001</v>
      </c>
      <c r="CD66" s="249" t="s">
        <v>221</v>
      </c>
      <c r="CE66" s="195">
        <f t="shared" si="0"/>
        <v>220016845.29000002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560517</v>
      </c>
      <c r="D67" s="195">
        <f>ROUND(D51+D52,0)</f>
        <v>268381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35777</v>
      </c>
      <c r="H67" s="195">
        <f t="shared" si="3"/>
        <v>63918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2677645</v>
      </c>
      <c r="Q67" s="195">
        <f t="shared" si="3"/>
        <v>58262</v>
      </c>
      <c r="R67" s="195">
        <f t="shared" si="3"/>
        <v>450597</v>
      </c>
      <c r="S67" s="195">
        <f t="shared" si="3"/>
        <v>553142</v>
      </c>
      <c r="T67" s="195">
        <f t="shared" si="3"/>
        <v>0</v>
      </c>
      <c r="U67" s="195">
        <f t="shared" si="3"/>
        <v>479317</v>
      </c>
      <c r="V67" s="195">
        <f t="shared" si="3"/>
        <v>450780</v>
      </c>
      <c r="W67" s="195">
        <f t="shared" si="3"/>
        <v>59742</v>
      </c>
      <c r="X67" s="195">
        <f t="shared" si="3"/>
        <v>390162</v>
      </c>
      <c r="Y67" s="195">
        <f t="shared" si="3"/>
        <v>2126586</v>
      </c>
      <c r="Z67" s="195">
        <f t="shared" si="3"/>
        <v>188701</v>
      </c>
      <c r="AA67" s="195">
        <f t="shared" si="3"/>
        <v>28926</v>
      </c>
      <c r="AB67" s="195">
        <f t="shared" si="3"/>
        <v>29937</v>
      </c>
      <c r="AC67" s="195">
        <f t="shared" si="3"/>
        <v>377137</v>
      </c>
      <c r="AD67" s="195">
        <f t="shared" si="3"/>
        <v>0</v>
      </c>
      <c r="AE67" s="195">
        <f t="shared" si="3"/>
        <v>12224</v>
      </c>
      <c r="AF67" s="195">
        <f t="shared" si="3"/>
        <v>403</v>
      </c>
      <c r="AG67" s="195">
        <f t="shared" si="3"/>
        <v>119246</v>
      </c>
      <c r="AH67" s="195">
        <f t="shared" si="3"/>
        <v>0</v>
      </c>
      <c r="AI67" s="195">
        <f t="shared" si="3"/>
        <v>0</v>
      </c>
      <c r="AJ67" s="195">
        <f t="shared" si="3"/>
        <v>1097104</v>
      </c>
      <c r="AK67" s="195">
        <f t="shared" si="3"/>
        <v>16474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339</v>
      </c>
      <c r="AW67" s="195">
        <f t="shared" si="3"/>
        <v>0</v>
      </c>
      <c r="AX67" s="195">
        <f t="shared" si="3"/>
        <v>0</v>
      </c>
      <c r="AY67" s="195">
        <f t="shared" si="3"/>
        <v>135325</v>
      </c>
      <c r="AZ67" s="195">
        <f>ROUND(AZ51+AZ52,0)</f>
        <v>0</v>
      </c>
      <c r="BA67" s="195">
        <f>ROUND(BA51+BA52,0)</f>
        <v>4741</v>
      </c>
      <c r="BB67" s="195">
        <f t="shared" si="3"/>
        <v>565</v>
      </c>
      <c r="BC67" s="195">
        <f t="shared" si="3"/>
        <v>0</v>
      </c>
      <c r="BD67" s="195">
        <f t="shared" si="3"/>
        <v>2364</v>
      </c>
      <c r="BE67" s="195">
        <f t="shared" si="3"/>
        <v>1206990</v>
      </c>
      <c r="BF67" s="195">
        <f t="shared" si="3"/>
        <v>115466</v>
      </c>
      <c r="BG67" s="195">
        <f t="shared" si="3"/>
        <v>283863</v>
      </c>
      <c r="BH67" s="195">
        <f t="shared" si="3"/>
        <v>1555080</v>
      </c>
      <c r="BI67" s="195">
        <f t="shared" si="3"/>
        <v>0</v>
      </c>
      <c r="BJ67" s="195">
        <f t="shared" si="3"/>
        <v>328</v>
      </c>
      <c r="BK67" s="195">
        <f t="shared" si="3"/>
        <v>320</v>
      </c>
      <c r="BL67" s="195">
        <f t="shared" si="3"/>
        <v>0</v>
      </c>
      <c r="BM67" s="195">
        <f t="shared" si="3"/>
        <v>0</v>
      </c>
      <c r="BN67" s="195">
        <f t="shared" si="3"/>
        <v>40578</v>
      </c>
      <c r="BO67" s="195">
        <f t="shared" si="3"/>
        <v>1624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1277</v>
      </c>
      <c r="BT67" s="195">
        <f t="shared" si="4"/>
        <v>0</v>
      </c>
      <c r="BU67" s="195">
        <f t="shared" si="4"/>
        <v>0</v>
      </c>
      <c r="BV67" s="195">
        <f t="shared" si="4"/>
        <v>23849</v>
      </c>
      <c r="BW67" s="195">
        <f t="shared" si="4"/>
        <v>991</v>
      </c>
      <c r="BX67" s="195">
        <f t="shared" si="4"/>
        <v>365</v>
      </c>
      <c r="BY67" s="195">
        <f t="shared" si="4"/>
        <v>9203</v>
      </c>
      <c r="BZ67" s="195">
        <f t="shared" si="4"/>
        <v>827</v>
      </c>
      <c r="CA67" s="195">
        <f t="shared" si="4"/>
        <v>4607</v>
      </c>
      <c r="CB67" s="195">
        <f t="shared" si="4"/>
        <v>0</v>
      </c>
      <c r="CC67" s="195">
        <f t="shared" si="4"/>
        <v>15181510</v>
      </c>
      <c r="CD67" s="249" t="s">
        <v>221</v>
      </c>
      <c r="CE67" s="195">
        <f t="shared" si="0"/>
        <v>28615190</v>
      </c>
      <c r="CF67" s="252"/>
    </row>
    <row r="68" spans="1:84" ht="12.6" customHeight="1" x14ac:dyDescent="0.25">
      <c r="A68" s="171" t="s">
        <v>240</v>
      </c>
      <c r="B68" s="175"/>
      <c r="C68" s="225">
        <v>64812.45</v>
      </c>
      <c r="D68" s="225">
        <v>66.22</v>
      </c>
      <c r="E68" s="225">
        <v>0</v>
      </c>
      <c r="F68" s="225">
        <v>0</v>
      </c>
      <c r="G68" s="225">
        <v>66.22</v>
      </c>
      <c r="H68" s="225">
        <v>198.66</v>
      </c>
      <c r="I68" s="225">
        <v>0</v>
      </c>
      <c r="J68" s="225">
        <v>0</v>
      </c>
      <c r="K68" s="225">
        <v>0</v>
      </c>
      <c r="L68" s="225">
        <v>0</v>
      </c>
      <c r="M68" s="225">
        <v>0</v>
      </c>
      <c r="N68" s="225">
        <v>0</v>
      </c>
      <c r="O68" s="225">
        <v>0</v>
      </c>
      <c r="P68" s="225">
        <v>22311.94</v>
      </c>
      <c r="Q68" s="225">
        <v>0</v>
      </c>
      <c r="R68" s="225">
        <v>10114.76</v>
      </c>
      <c r="S68" s="225">
        <v>1480798.59</v>
      </c>
      <c r="T68" s="225">
        <v>0</v>
      </c>
      <c r="U68" s="225">
        <v>2639.88</v>
      </c>
      <c r="V68" s="225">
        <v>69260.13</v>
      </c>
      <c r="W68" s="225">
        <v>0</v>
      </c>
      <c r="X68" s="225">
        <v>0</v>
      </c>
      <c r="Y68" s="225">
        <v>42454.720000000001</v>
      </c>
      <c r="Z68" s="225">
        <v>66.22</v>
      </c>
      <c r="AA68" s="225">
        <v>-16448.78</v>
      </c>
      <c r="AB68" s="225">
        <v>1252852.73</v>
      </c>
      <c r="AC68" s="225">
        <v>12178.49</v>
      </c>
      <c r="AD68" s="225">
        <v>0</v>
      </c>
      <c r="AE68" s="225">
        <v>66.22</v>
      </c>
      <c r="AF68" s="225">
        <v>318.3</v>
      </c>
      <c r="AG68" s="225">
        <v>200.22</v>
      </c>
      <c r="AH68" s="225">
        <v>0</v>
      </c>
      <c r="AI68" s="225">
        <v>0</v>
      </c>
      <c r="AJ68" s="225">
        <v>901866.44</v>
      </c>
      <c r="AK68" s="225">
        <v>66.22</v>
      </c>
      <c r="AL68" s="225">
        <v>0</v>
      </c>
      <c r="AM68" s="225">
        <v>0</v>
      </c>
      <c r="AN68" s="225">
        <v>0</v>
      </c>
      <c r="AO68" s="225">
        <v>0</v>
      </c>
      <c r="AP68" s="225">
        <v>0</v>
      </c>
      <c r="AQ68" s="225">
        <v>0</v>
      </c>
      <c r="AR68" s="225">
        <v>0</v>
      </c>
      <c r="AS68" s="225">
        <v>0</v>
      </c>
      <c r="AT68" s="225">
        <v>0</v>
      </c>
      <c r="AU68" s="225">
        <v>0</v>
      </c>
      <c r="AV68" s="225">
        <v>30108.48</v>
      </c>
      <c r="AW68" s="225">
        <v>0</v>
      </c>
      <c r="AX68" s="225">
        <v>0</v>
      </c>
      <c r="AY68" s="225">
        <v>5020.8100000000004</v>
      </c>
      <c r="AZ68" s="225">
        <v>0</v>
      </c>
      <c r="BA68" s="225">
        <v>66.22</v>
      </c>
      <c r="BB68" s="225">
        <v>30316.22</v>
      </c>
      <c r="BC68" s="225">
        <v>0</v>
      </c>
      <c r="BD68" s="225">
        <v>0</v>
      </c>
      <c r="BE68" s="225">
        <v>117735.78</v>
      </c>
      <c r="BF68" s="225">
        <v>66.22</v>
      </c>
      <c r="BG68" s="225">
        <v>66.22</v>
      </c>
      <c r="BH68" s="225">
        <v>1893442.54</v>
      </c>
      <c r="BI68" s="225">
        <v>66.22</v>
      </c>
      <c r="BJ68" s="225">
        <v>0</v>
      </c>
      <c r="BK68" s="225">
        <v>0</v>
      </c>
      <c r="BL68" s="225">
        <v>0</v>
      </c>
      <c r="BM68" s="225">
        <v>0</v>
      </c>
      <c r="BN68" s="225">
        <v>9959.94</v>
      </c>
      <c r="BO68" s="225">
        <v>238.02</v>
      </c>
      <c r="BP68" s="225">
        <v>0</v>
      </c>
      <c r="BQ68" s="225">
        <v>0</v>
      </c>
      <c r="BR68" s="225">
        <v>0</v>
      </c>
      <c r="BS68" s="225">
        <v>2589.58</v>
      </c>
      <c r="BT68" s="225">
        <v>66.22</v>
      </c>
      <c r="BU68" s="225">
        <v>0</v>
      </c>
      <c r="BV68" s="225">
        <v>0</v>
      </c>
      <c r="BW68" s="225">
        <v>463.59</v>
      </c>
      <c r="BX68" s="225">
        <v>11.04</v>
      </c>
      <c r="BY68" s="225">
        <v>132.44</v>
      </c>
      <c r="BZ68" s="225">
        <v>0</v>
      </c>
      <c r="CA68" s="225">
        <v>2067.71</v>
      </c>
      <c r="CB68" s="225">
        <v>0</v>
      </c>
      <c r="CC68" s="225">
        <f>9446500.83-1</f>
        <v>9446499.8300000001</v>
      </c>
      <c r="CD68" s="249" t="s">
        <v>221</v>
      </c>
      <c r="CE68" s="195">
        <f t="shared" si="0"/>
        <v>15382806.710000001</v>
      </c>
      <c r="CF68" s="252"/>
    </row>
    <row r="69" spans="1:84" ht="12.6" customHeight="1" x14ac:dyDescent="0.25">
      <c r="A69" s="171" t="s">
        <v>241</v>
      </c>
      <c r="B69" s="175"/>
      <c r="C69" s="225">
        <v>5584.14</v>
      </c>
      <c r="D69" s="225">
        <v>13242.83</v>
      </c>
      <c r="E69" s="225">
        <v>30.8</v>
      </c>
      <c r="F69" s="225">
        <v>0</v>
      </c>
      <c r="G69" s="225">
        <v>1638.31</v>
      </c>
      <c r="H69" s="225">
        <v>5601.38</v>
      </c>
      <c r="I69" s="225">
        <v>0</v>
      </c>
      <c r="J69" s="225">
        <v>0</v>
      </c>
      <c r="K69" s="225">
        <v>0</v>
      </c>
      <c r="L69" s="225">
        <v>0</v>
      </c>
      <c r="M69" s="225">
        <v>0</v>
      </c>
      <c r="N69" s="225">
        <v>0</v>
      </c>
      <c r="O69" s="225">
        <v>0</v>
      </c>
      <c r="P69" s="225">
        <v>41614.97</v>
      </c>
      <c r="Q69" s="225">
        <v>17106.03</v>
      </c>
      <c r="R69" s="225">
        <v>402.6</v>
      </c>
      <c r="S69" s="225">
        <v>-42011.29</v>
      </c>
      <c r="T69" s="225">
        <v>0</v>
      </c>
      <c r="U69" s="225">
        <v>20213.48</v>
      </c>
      <c r="V69" s="225">
        <v>19717.25</v>
      </c>
      <c r="W69" s="225">
        <v>0</v>
      </c>
      <c r="X69" s="225">
        <v>0</v>
      </c>
      <c r="Y69" s="225">
        <v>27428.799999999999</v>
      </c>
      <c r="Z69" s="225">
        <v>10556.93</v>
      </c>
      <c r="AA69" s="225">
        <v>258.35000000000002</v>
      </c>
      <c r="AB69" s="225">
        <v>108808.16</v>
      </c>
      <c r="AC69" s="225">
        <v>760</v>
      </c>
      <c r="AD69" s="225">
        <v>0</v>
      </c>
      <c r="AE69" s="225">
        <v>31860.51</v>
      </c>
      <c r="AF69" s="225">
        <v>84445.43</v>
      </c>
      <c r="AG69" s="225">
        <v>100319.81</v>
      </c>
      <c r="AH69" s="225">
        <v>0</v>
      </c>
      <c r="AI69" s="225">
        <v>0</v>
      </c>
      <c r="AJ69" s="225">
        <v>252668.11</v>
      </c>
      <c r="AK69" s="225">
        <v>10849.72</v>
      </c>
      <c r="AL69" s="225">
        <v>0</v>
      </c>
      <c r="AM69" s="225">
        <v>0</v>
      </c>
      <c r="AN69" s="225">
        <v>0</v>
      </c>
      <c r="AO69" s="225">
        <v>0</v>
      </c>
      <c r="AP69" s="225">
        <v>0</v>
      </c>
      <c r="AQ69" s="225">
        <v>0</v>
      </c>
      <c r="AR69" s="225">
        <v>0</v>
      </c>
      <c r="AS69" s="225">
        <v>0</v>
      </c>
      <c r="AT69" s="225">
        <v>0</v>
      </c>
      <c r="AU69" s="225">
        <v>21.83</v>
      </c>
      <c r="AV69" s="225">
        <v>35834.47</v>
      </c>
      <c r="AW69" s="225">
        <v>19296</v>
      </c>
      <c r="AX69" s="225">
        <v>0</v>
      </c>
      <c r="AY69" s="225">
        <v>-447140.77</v>
      </c>
      <c r="AZ69" s="225">
        <v>0</v>
      </c>
      <c r="BA69" s="225">
        <v>0</v>
      </c>
      <c r="BB69" s="225">
        <v>215925.54</v>
      </c>
      <c r="BC69" s="225">
        <v>0</v>
      </c>
      <c r="BD69" s="225">
        <v>0</v>
      </c>
      <c r="BE69" s="225">
        <v>36968.35</v>
      </c>
      <c r="BF69" s="225">
        <v>7171.57</v>
      </c>
      <c r="BG69" s="225">
        <v>47939.17</v>
      </c>
      <c r="BH69" s="225">
        <v>40900.620000000003</v>
      </c>
      <c r="BI69" s="225">
        <v>27745</v>
      </c>
      <c r="BJ69" s="225">
        <v>0</v>
      </c>
      <c r="BK69" s="225">
        <v>0</v>
      </c>
      <c r="BL69" s="225">
        <v>0</v>
      </c>
      <c r="BM69" s="225">
        <v>0</v>
      </c>
      <c r="BN69" s="225">
        <v>945622.37</v>
      </c>
      <c r="BO69" s="225">
        <v>5099.3599999999997</v>
      </c>
      <c r="BP69" s="225">
        <v>3000</v>
      </c>
      <c r="BQ69" s="225">
        <v>0</v>
      </c>
      <c r="BR69" s="225">
        <v>0</v>
      </c>
      <c r="BS69" s="225">
        <v>31824.6</v>
      </c>
      <c r="BT69" s="225">
        <v>9303.48</v>
      </c>
      <c r="BU69" s="225">
        <v>0</v>
      </c>
      <c r="BV69" s="225">
        <v>0</v>
      </c>
      <c r="BW69" s="225">
        <v>309656.13</v>
      </c>
      <c r="BX69" s="225">
        <v>449623.21</v>
      </c>
      <c r="BY69" s="225">
        <v>61507.35</v>
      </c>
      <c r="BZ69" s="225">
        <v>95</v>
      </c>
      <c r="CA69" s="225">
        <v>982007.41</v>
      </c>
      <c r="CB69" s="225">
        <v>31827.54</v>
      </c>
      <c r="CC69" s="225">
        <v>-479494.45</v>
      </c>
      <c r="CD69" s="225">
        <f>16151731.21+1</f>
        <v>16151732.210000001</v>
      </c>
      <c r="CE69" s="195">
        <f t="shared" si="0"/>
        <v>19197562.310000002</v>
      </c>
      <c r="CF69" s="252"/>
    </row>
    <row r="70" spans="1:84" ht="12.6" customHeight="1" x14ac:dyDescent="0.25">
      <c r="A70" s="171" t="s">
        <v>242</v>
      </c>
      <c r="B70" s="175"/>
      <c r="C70" s="225">
        <v>4578.0600000000004</v>
      </c>
      <c r="D70" s="225">
        <v>39043.199999999997</v>
      </c>
      <c r="E70" s="225">
        <v>0</v>
      </c>
      <c r="F70" s="225">
        <v>0</v>
      </c>
      <c r="G70" s="225">
        <v>0</v>
      </c>
      <c r="H70" s="225">
        <v>0</v>
      </c>
      <c r="I70" s="225">
        <v>0</v>
      </c>
      <c r="J70" s="225">
        <v>0</v>
      </c>
      <c r="K70" s="225">
        <v>0</v>
      </c>
      <c r="L70" s="225">
        <v>0</v>
      </c>
      <c r="M70" s="225">
        <v>0</v>
      </c>
      <c r="N70" s="225">
        <v>0</v>
      </c>
      <c r="O70" s="225">
        <v>0</v>
      </c>
      <c r="P70" s="225">
        <v>24253.56</v>
      </c>
      <c r="Q70" s="225">
        <v>0</v>
      </c>
      <c r="R70" s="225">
        <v>0</v>
      </c>
      <c r="S70" s="225">
        <v>12424.44</v>
      </c>
      <c r="T70" s="225">
        <v>0</v>
      </c>
      <c r="U70" s="225">
        <v>0</v>
      </c>
      <c r="V70" s="225">
        <v>3788.75</v>
      </c>
      <c r="W70" s="225">
        <v>0</v>
      </c>
      <c r="X70" s="225">
        <v>0</v>
      </c>
      <c r="Y70" s="225">
        <v>30932.76</v>
      </c>
      <c r="Z70" s="225">
        <v>13500</v>
      </c>
      <c r="AA70" s="225">
        <v>0</v>
      </c>
      <c r="AB70" s="225">
        <v>15748495.59</v>
      </c>
      <c r="AC70" s="225">
        <v>0</v>
      </c>
      <c r="AD70" s="225">
        <v>0</v>
      </c>
      <c r="AE70" s="225">
        <v>1387</v>
      </c>
      <c r="AF70" s="225">
        <v>6241479.1500000004</v>
      </c>
      <c r="AG70" s="225">
        <v>258568.06</v>
      </c>
      <c r="AH70" s="225">
        <v>0</v>
      </c>
      <c r="AI70" s="225">
        <v>0</v>
      </c>
      <c r="AJ70" s="225">
        <v>11176274.59</v>
      </c>
      <c r="AK70" s="225">
        <v>347194.7</v>
      </c>
      <c r="AL70" s="225">
        <v>0</v>
      </c>
      <c r="AM70" s="225">
        <v>0</v>
      </c>
      <c r="AN70" s="225">
        <v>0</v>
      </c>
      <c r="AO70" s="225">
        <v>0</v>
      </c>
      <c r="AP70" s="225">
        <v>0</v>
      </c>
      <c r="AQ70" s="225">
        <v>0</v>
      </c>
      <c r="AR70" s="225">
        <v>0</v>
      </c>
      <c r="AS70" s="225">
        <v>0</v>
      </c>
      <c r="AT70" s="225">
        <v>0</v>
      </c>
      <c r="AU70" s="225">
        <v>1173162.21</v>
      </c>
      <c r="AV70" s="225">
        <v>2597841.0699999998</v>
      </c>
      <c r="AW70" s="225">
        <v>0</v>
      </c>
      <c r="AX70" s="225">
        <v>0</v>
      </c>
      <c r="AY70" s="225">
        <v>4928004.68</v>
      </c>
      <c r="AZ70" s="225">
        <v>0</v>
      </c>
      <c r="BA70" s="225">
        <v>0</v>
      </c>
      <c r="BB70" s="225">
        <v>2231975.9</v>
      </c>
      <c r="BC70" s="225">
        <v>0</v>
      </c>
      <c r="BD70" s="225">
        <v>0</v>
      </c>
      <c r="BE70" s="225">
        <v>197364.31</v>
      </c>
      <c r="BF70" s="225">
        <v>3658.41</v>
      </c>
      <c r="BG70" s="225">
        <v>31024.79</v>
      </c>
      <c r="BH70" s="225">
        <v>7813830.8700000001</v>
      </c>
      <c r="BI70" s="225">
        <v>538069.14</v>
      </c>
      <c r="BJ70" s="225">
        <v>0</v>
      </c>
      <c r="BK70" s="225">
        <v>138179.44</v>
      </c>
      <c r="BL70" s="225">
        <v>0</v>
      </c>
      <c r="BM70" s="225">
        <v>0</v>
      </c>
      <c r="BN70" s="225">
        <f>221610.13+793.63</f>
        <v>222403.76</v>
      </c>
      <c r="BO70" s="225">
        <v>5470.04</v>
      </c>
      <c r="BP70" s="225">
        <v>0</v>
      </c>
      <c r="BQ70" s="225">
        <v>0</v>
      </c>
      <c r="BR70" s="225">
        <v>0</v>
      </c>
      <c r="BS70" s="225">
        <v>8079.21</v>
      </c>
      <c r="BT70" s="225">
        <v>0</v>
      </c>
      <c r="BU70" s="225">
        <v>0</v>
      </c>
      <c r="BV70" s="225">
        <v>0</v>
      </c>
      <c r="BW70" s="225">
        <v>0</v>
      </c>
      <c r="BX70" s="225">
        <v>183383.27</v>
      </c>
      <c r="BY70" s="225">
        <v>9039.25</v>
      </c>
      <c r="BZ70" s="225">
        <v>0</v>
      </c>
      <c r="CA70" s="225">
        <v>117658.91</v>
      </c>
      <c r="CB70" s="225">
        <v>224478.28</v>
      </c>
      <c r="CC70" s="225">
        <v>12511163.34</v>
      </c>
      <c r="CD70" s="225">
        <f>12532700.15-1</f>
        <v>12532699.15</v>
      </c>
      <c r="CE70" s="195">
        <f t="shared" si="0"/>
        <v>79369405.890000001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51069410.400000006</v>
      </c>
      <c r="D71" s="195">
        <f t="shared" ref="D71:AI71" si="5">SUM(D61:D69)-D70</f>
        <v>74604622.400000006</v>
      </c>
      <c r="E71" s="195">
        <f t="shared" si="5"/>
        <v>527914.63000000012</v>
      </c>
      <c r="F71" s="195">
        <f t="shared" si="5"/>
        <v>0</v>
      </c>
      <c r="G71" s="195">
        <f t="shared" si="5"/>
        <v>7238074.1499999994</v>
      </c>
      <c r="H71" s="195">
        <f t="shared" si="5"/>
        <v>14043587.27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67741991.419999987</v>
      </c>
      <c r="Q71" s="195">
        <f t="shared" si="5"/>
        <v>10556999.43</v>
      </c>
      <c r="R71" s="195">
        <f t="shared" si="5"/>
        <v>12655873.82</v>
      </c>
      <c r="S71" s="195">
        <f t="shared" si="5"/>
        <v>13653242.690000003</v>
      </c>
      <c r="T71" s="195">
        <f t="shared" si="5"/>
        <v>0</v>
      </c>
      <c r="U71" s="195">
        <f t="shared" si="5"/>
        <v>32737937.089999996</v>
      </c>
      <c r="V71" s="195">
        <f t="shared" si="5"/>
        <v>6960776.4799999986</v>
      </c>
      <c r="W71" s="195">
        <f t="shared" si="5"/>
        <v>1752873.1999999997</v>
      </c>
      <c r="X71" s="195">
        <f t="shared" si="5"/>
        <v>4719110.3100000005</v>
      </c>
      <c r="Y71" s="195">
        <f t="shared" si="5"/>
        <v>31026680.549999993</v>
      </c>
      <c r="Z71" s="195">
        <f t="shared" si="5"/>
        <v>1564960.4699999997</v>
      </c>
      <c r="AA71" s="195">
        <f t="shared" si="5"/>
        <v>1052259.2100000002</v>
      </c>
      <c r="AB71" s="195">
        <f t="shared" si="5"/>
        <v>95071211.700000003</v>
      </c>
      <c r="AC71" s="195">
        <f t="shared" si="5"/>
        <v>9277909.1800000016</v>
      </c>
      <c r="AD71" s="195">
        <f t="shared" si="5"/>
        <v>2055770.61</v>
      </c>
      <c r="AE71" s="195">
        <f t="shared" si="5"/>
        <v>11050064.170000002</v>
      </c>
      <c r="AF71" s="195">
        <f t="shared" si="5"/>
        <v>2859221.08</v>
      </c>
      <c r="AG71" s="195">
        <f t="shared" si="5"/>
        <v>29644731.530000001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73194827.769999981</v>
      </c>
      <c r="AK71" s="195">
        <f t="shared" si="6"/>
        <v>3360423.2100000009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-241616.03999999992</v>
      </c>
      <c r="AV71" s="195">
        <f t="shared" si="6"/>
        <v>5367679.76</v>
      </c>
      <c r="AW71" s="195">
        <f t="shared" si="6"/>
        <v>28616815.870000001</v>
      </c>
      <c r="AX71" s="195">
        <f t="shared" si="6"/>
        <v>0</v>
      </c>
      <c r="AY71" s="195">
        <f t="shared" si="6"/>
        <v>10333938.91</v>
      </c>
      <c r="AZ71" s="195">
        <f t="shared" si="6"/>
        <v>0</v>
      </c>
      <c r="BA71" s="195">
        <f t="shared" si="6"/>
        <v>1172239.6599999999</v>
      </c>
      <c r="BB71" s="195">
        <f t="shared" si="6"/>
        <v>16521675.329999996</v>
      </c>
      <c r="BC71" s="195">
        <f t="shared" si="6"/>
        <v>0</v>
      </c>
      <c r="BD71" s="195">
        <f t="shared" si="6"/>
        <v>4018896.4899999998</v>
      </c>
      <c r="BE71" s="195">
        <f t="shared" si="6"/>
        <v>24436656.900000002</v>
      </c>
      <c r="BF71" s="195">
        <f t="shared" si="6"/>
        <v>14760514.290000001</v>
      </c>
      <c r="BG71" s="195">
        <f t="shared" si="6"/>
        <v>2692736.48</v>
      </c>
      <c r="BH71" s="195">
        <f t="shared" si="6"/>
        <v>66753483.330000021</v>
      </c>
      <c r="BI71" s="195">
        <f t="shared" si="6"/>
        <v>302204</v>
      </c>
      <c r="BJ71" s="195">
        <f t="shared" si="6"/>
        <v>8608744.129999999</v>
      </c>
      <c r="BK71" s="195">
        <f t="shared" si="6"/>
        <v>25348492.959999997</v>
      </c>
      <c r="BL71" s="195">
        <f t="shared" si="6"/>
        <v>5846799.4400000004</v>
      </c>
      <c r="BM71" s="195">
        <f t="shared" si="6"/>
        <v>0</v>
      </c>
      <c r="BN71" s="195">
        <f t="shared" si="6"/>
        <v>12421833.589999998</v>
      </c>
      <c r="BO71" s="195">
        <f t="shared" si="6"/>
        <v>693796.3899999999</v>
      </c>
      <c r="BP71" s="195">
        <f t="shared" ref="BP71:CC71" si="7">SUM(BP61:BP69)-BP70</f>
        <v>1231781.75</v>
      </c>
      <c r="BQ71" s="195">
        <f t="shared" si="7"/>
        <v>0</v>
      </c>
      <c r="BR71" s="195">
        <f t="shared" si="7"/>
        <v>5629684.6200000001</v>
      </c>
      <c r="BS71" s="195">
        <f t="shared" si="7"/>
        <v>664535.41</v>
      </c>
      <c r="BT71" s="195">
        <f t="shared" si="7"/>
        <v>637267.91999999993</v>
      </c>
      <c r="BU71" s="195">
        <f t="shared" si="7"/>
        <v>0</v>
      </c>
      <c r="BV71" s="195">
        <f t="shared" si="7"/>
        <v>8425159.8200000003</v>
      </c>
      <c r="BW71" s="195">
        <f t="shared" si="7"/>
        <v>53128112.690000005</v>
      </c>
      <c r="BX71" s="195">
        <f t="shared" si="7"/>
        <v>8382402.9400000013</v>
      </c>
      <c r="BY71" s="195">
        <f t="shared" si="7"/>
        <v>9372526.3499999996</v>
      </c>
      <c r="BZ71" s="195">
        <f t="shared" si="7"/>
        <v>5880377.2599999998</v>
      </c>
      <c r="CA71" s="195">
        <f t="shared" si="7"/>
        <v>5197524.22</v>
      </c>
      <c r="CB71" s="195">
        <f t="shared" si="7"/>
        <v>80664.989999999962</v>
      </c>
      <c r="CC71" s="195">
        <f t="shared" si="7"/>
        <v>50465580.489999995</v>
      </c>
      <c r="CD71" s="245">
        <f>CD69-CD70</f>
        <v>3619033.0600000005</v>
      </c>
      <c r="CE71" s="195">
        <f>SUM(CE61:CE69)-CE70</f>
        <v>938790015.78000009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6470021</v>
      </c>
      <c r="CF72" s="252"/>
    </row>
    <row r="73" spans="1:84" ht="12.6" customHeight="1" x14ac:dyDescent="0.25">
      <c r="A73" s="171" t="s">
        <v>245</v>
      </c>
      <c r="B73" s="175"/>
      <c r="C73" s="225">
        <v>195911231.13999999</v>
      </c>
      <c r="D73" s="225">
        <v>214601192.58000001</v>
      </c>
      <c r="E73" s="225">
        <v>2591881</v>
      </c>
      <c r="F73" s="225">
        <v>0</v>
      </c>
      <c r="G73" s="225">
        <v>25996557</v>
      </c>
      <c r="H73" s="225">
        <v>62476024</v>
      </c>
      <c r="I73" s="225">
        <v>0</v>
      </c>
      <c r="J73" s="225">
        <v>0</v>
      </c>
      <c r="K73" s="225">
        <v>0</v>
      </c>
      <c r="L73" s="225">
        <v>0</v>
      </c>
      <c r="M73" s="225">
        <v>0</v>
      </c>
      <c r="N73" s="225">
        <v>0</v>
      </c>
      <c r="O73" s="225">
        <v>0</v>
      </c>
      <c r="P73" s="225">
        <v>431909681.31</v>
      </c>
      <c r="Q73" s="225">
        <v>9164958.4600000009</v>
      </c>
      <c r="R73" s="225">
        <v>46395874.090000004</v>
      </c>
      <c r="S73" s="225">
        <v>302717.39</v>
      </c>
      <c r="T73" s="225">
        <v>0</v>
      </c>
      <c r="U73" s="225">
        <v>73589991.400000006</v>
      </c>
      <c r="V73" s="225">
        <v>24144089.859999999</v>
      </c>
      <c r="W73" s="225">
        <v>9448347.5600000005</v>
      </c>
      <c r="X73" s="225">
        <v>54098125.25</v>
      </c>
      <c r="Y73" s="225">
        <v>105055850.01000001</v>
      </c>
      <c r="Z73" s="225">
        <v>247671</v>
      </c>
      <c r="AA73" s="225">
        <v>912830.03</v>
      </c>
      <c r="AB73" s="225">
        <v>157775584.06</v>
      </c>
      <c r="AC73" s="225">
        <v>35059381.560000002</v>
      </c>
      <c r="AD73" s="225">
        <v>9398221.1600000001</v>
      </c>
      <c r="AE73" s="225">
        <v>10041123.18</v>
      </c>
      <c r="AF73" s="225">
        <v>6641</v>
      </c>
      <c r="AG73" s="225">
        <v>88373219.090000004</v>
      </c>
      <c r="AH73" s="225">
        <v>0</v>
      </c>
      <c r="AI73" s="225">
        <v>0</v>
      </c>
      <c r="AJ73" s="225">
        <v>7482640.0800000001</v>
      </c>
      <c r="AK73" s="225">
        <v>6674241.1699999999</v>
      </c>
      <c r="AL73" s="225">
        <v>0</v>
      </c>
      <c r="AM73" s="225">
        <v>0</v>
      </c>
      <c r="AN73" s="225">
        <v>0</v>
      </c>
      <c r="AO73" s="225">
        <v>0</v>
      </c>
      <c r="AP73" s="225">
        <v>0</v>
      </c>
      <c r="AQ73" s="225">
        <v>0</v>
      </c>
      <c r="AR73" s="225">
        <v>0</v>
      </c>
      <c r="AS73" s="225">
        <v>0</v>
      </c>
      <c r="AT73" s="225">
        <v>0</v>
      </c>
      <c r="AU73" s="225">
        <v>2232</v>
      </c>
      <c r="AV73" s="225">
        <f>3890966.14-1</f>
        <v>3890965.14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1575551270.52</v>
      </c>
      <c r="CF73" s="252"/>
    </row>
    <row r="74" spans="1:84" ht="12.6" customHeight="1" x14ac:dyDescent="0.25">
      <c r="A74" s="171" t="s">
        <v>246</v>
      </c>
      <c r="B74" s="175"/>
      <c r="C74" s="225">
        <v>626873.07999999996</v>
      </c>
      <c r="D74" s="225">
        <v>8797418.1500000004</v>
      </c>
      <c r="E74" s="225">
        <v>55325</v>
      </c>
      <c r="F74" s="225">
        <v>0</v>
      </c>
      <c r="G74" s="225">
        <v>11903.6</v>
      </c>
      <c r="H74" s="225">
        <v>4412.2</v>
      </c>
      <c r="I74" s="225">
        <v>0</v>
      </c>
      <c r="J74" s="225">
        <v>0</v>
      </c>
      <c r="K74" s="225">
        <v>0</v>
      </c>
      <c r="L74" s="225">
        <v>0</v>
      </c>
      <c r="M74" s="225">
        <v>0</v>
      </c>
      <c r="N74" s="225">
        <v>0</v>
      </c>
      <c r="O74" s="225">
        <v>0</v>
      </c>
      <c r="P74" s="225">
        <v>90204555.569999993</v>
      </c>
      <c r="Q74" s="225">
        <v>9564546.5999999996</v>
      </c>
      <c r="R74" s="225">
        <v>36996748.810000002</v>
      </c>
      <c r="S74" s="225">
        <v>50185.87</v>
      </c>
      <c r="T74" s="225">
        <v>0</v>
      </c>
      <c r="U74" s="225">
        <v>77266391.540000007</v>
      </c>
      <c r="V74" s="225">
        <v>25000493.059999999</v>
      </c>
      <c r="W74" s="225">
        <v>17156119.43</v>
      </c>
      <c r="X74" s="225">
        <v>46410211.960000001</v>
      </c>
      <c r="Y74" s="225">
        <v>61720166.130000003</v>
      </c>
      <c r="Z74" s="225">
        <v>23604480</v>
      </c>
      <c r="AA74" s="225">
        <v>3579715.17</v>
      </c>
      <c r="AB74" s="225">
        <v>147630343.46000001</v>
      </c>
      <c r="AC74" s="225">
        <v>1991191.16</v>
      </c>
      <c r="AD74" s="225">
        <v>345594.84</v>
      </c>
      <c r="AE74" s="225">
        <v>5115067.58</v>
      </c>
      <c r="AF74" s="225">
        <v>7157884.9299999997</v>
      </c>
      <c r="AG74" s="225">
        <v>149254770.22999999</v>
      </c>
      <c r="AH74" s="225">
        <v>0</v>
      </c>
      <c r="AI74" s="225">
        <v>0</v>
      </c>
      <c r="AJ74" s="225">
        <v>157738043.28999999</v>
      </c>
      <c r="AK74" s="225">
        <v>13271.8</v>
      </c>
      <c r="AL74" s="225">
        <v>0</v>
      </c>
      <c r="AM74" s="225">
        <v>0</v>
      </c>
      <c r="AN74" s="225">
        <v>0</v>
      </c>
      <c r="AO74" s="225">
        <v>0</v>
      </c>
      <c r="AP74" s="225">
        <v>0</v>
      </c>
      <c r="AQ74" s="225">
        <v>0</v>
      </c>
      <c r="AR74" s="225">
        <v>0</v>
      </c>
      <c r="AS74" s="225">
        <v>0</v>
      </c>
      <c r="AT74" s="225">
        <v>0</v>
      </c>
      <c r="AU74" s="225">
        <v>670960</v>
      </c>
      <c r="AV74" s="225">
        <f>768275.65-1</f>
        <v>768274.65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871734948.1099999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196538104.22</v>
      </c>
      <c r="D75" s="195">
        <f t="shared" si="9"/>
        <v>223398610.73000002</v>
      </c>
      <c r="E75" s="195">
        <f t="shared" si="9"/>
        <v>2647206</v>
      </c>
      <c r="F75" s="195">
        <f t="shared" si="9"/>
        <v>0</v>
      </c>
      <c r="G75" s="195">
        <f t="shared" si="9"/>
        <v>26008460.600000001</v>
      </c>
      <c r="H75" s="195">
        <f t="shared" si="9"/>
        <v>62480436.200000003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522114236.88</v>
      </c>
      <c r="Q75" s="195">
        <f t="shared" si="9"/>
        <v>18729505.060000002</v>
      </c>
      <c r="R75" s="195">
        <f t="shared" si="9"/>
        <v>83392622.900000006</v>
      </c>
      <c r="S75" s="195">
        <f t="shared" si="9"/>
        <v>352903.26</v>
      </c>
      <c r="T75" s="195">
        <f t="shared" si="9"/>
        <v>0</v>
      </c>
      <c r="U75" s="195">
        <f t="shared" si="9"/>
        <v>150856382.94</v>
      </c>
      <c r="V75" s="195">
        <f t="shared" si="9"/>
        <v>49144582.920000002</v>
      </c>
      <c r="W75" s="195">
        <f t="shared" si="9"/>
        <v>26604466.990000002</v>
      </c>
      <c r="X75" s="195">
        <f t="shared" si="9"/>
        <v>100508337.21000001</v>
      </c>
      <c r="Y75" s="195">
        <f t="shared" si="9"/>
        <v>166776016.14000002</v>
      </c>
      <c r="Z75" s="195">
        <f t="shared" si="9"/>
        <v>23852151</v>
      </c>
      <c r="AA75" s="195">
        <f t="shared" si="9"/>
        <v>4492545.2</v>
      </c>
      <c r="AB75" s="195">
        <f t="shared" si="9"/>
        <v>305405927.51999998</v>
      </c>
      <c r="AC75" s="195">
        <f t="shared" si="9"/>
        <v>37050572.719999999</v>
      </c>
      <c r="AD75" s="195">
        <f t="shared" si="9"/>
        <v>9743816</v>
      </c>
      <c r="AE75" s="195">
        <f t="shared" si="9"/>
        <v>15156190.76</v>
      </c>
      <c r="AF75" s="195">
        <f t="shared" si="9"/>
        <v>7164525.9299999997</v>
      </c>
      <c r="AG75" s="195">
        <f t="shared" si="9"/>
        <v>237627989.31999999</v>
      </c>
      <c r="AH75" s="195">
        <f t="shared" si="9"/>
        <v>0</v>
      </c>
      <c r="AI75" s="195">
        <f t="shared" si="9"/>
        <v>0</v>
      </c>
      <c r="AJ75" s="195">
        <f t="shared" si="9"/>
        <v>165220683.37</v>
      </c>
      <c r="AK75" s="195">
        <f t="shared" si="9"/>
        <v>6687512.9699999997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673192</v>
      </c>
      <c r="AV75" s="195">
        <f t="shared" si="9"/>
        <v>4659239.79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2447286218.6300001</v>
      </c>
      <c r="CF75" s="252"/>
    </row>
    <row r="76" spans="1:84" ht="12.6" customHeight="1" x14ac:dyDescent="0.25">
      <c r="A76" s="171" t="s">
        <v>248</v>
      </c>
      <c r="B76" s="175"/>
      <c r="C76" s="184">
        <v>74111</v>
      </c>
      <c r="D76" s="184">
        <v>144027</v>
      </c>
      <c r="E76" s="225">
        <v>1581</v>
      </c>
      <c r="F76" s="225">
        <v>0</v>
      </c>
      <c r="G76" s="184">
        <v>19132</v>
      </c>
      <c r="H76" s="184">
        <v>32907</v>
      </c>
      <c r="I76" s="225">
        <v>0</v>
      </c>
      <c r="J76" s="225">
        <v>0</v>
      </c>
      <c r="K76" s="225">
        <v>0</v>
      </c>
      <c r="L76" s="225">
        <v>0</v>
      </c>
      <c r="M76" s="225">
        <v>0</v>
      </c>
      <c r="N76" s="225">
        <v>0</v>
      </c>
      <c r="O76" s="225">
        <v>0</v>
      </c>
      <c r="P76" s="184">
        <v>78458</v>
      </c>
      <c r="Q76" s="184">
        <v>17694</v>
      </c>
      <c r="R76" s="184">
        <v>6507</v>
      </c>
      <c r="S76" s="184">
        <v>39877</v>
      </c>
      <c r="T76" s="225">
        <v>0</v>
      </c>
      <c r="U76" s="184">
        <v>36273</v>
      </c>
      <c r="V76" s="184">
        <v>18089</v>
      </c>
      <c r="W76" s="184">
        <v>4164</v>
      </c>
      <c r="X76" s="184">
        <v>4576</v>
      </c>
      <c r="Y76" s="184">
        <v>47092</v>
      </c>
      <c r="Z76" s="184">
        <v>4504</v>
      </c>
      <c r="AA76" s="184">
        <v>2340</v>
      </c>
      <c r="AB76" s="184">
        <v>24180</v>
      </c>
      <c r="AC76" s="184">
        <v>7412</v>
      </c>
      <c r="AD76" s="184">
        <v>2280</v>
      </c>
      <c r="AE76" s="184">
        <v>9660</v>
      </c>
      <c r="AF76" s="225">
        <v>14485</v>
      </c>
      <c r="AG76" s="184">
        <v>66641</v>
      </c>
      <c r="AH76" s="225">
        <v>0</v>
      </c>
      <c r="AI76" s="225">
        <v>0</v>
      </c>
      <c r="AJ76" s="184">
        <v>143597</v>
      </c>
      <c r="AK76" s="184">
        <v>12924</v>
      </c>
      <c r="AL76" s="225">
        <v>0</v>
      </c>
      <c r="AM76" s="225">
        <v>0</v>
      </c>
      <c r="AN76" s="225">
        <v>0</v>
      </c>
      <c r="AO76" s="225">
        <v>0</v>
      </c>
      <c r="AP76" s="225">
        <v>0</v>
      </c>
      <c r="AQ76" s="225">
        <v>0</v>
      </c>
      <c r="AR76" s="225">
        <v>0</v>
      </c>
      <c r="AS76" s="225">
        <v>0</v>
      </c>
      <c r="AT76" s="225">
        <v>0</v>
      </c>
      <c r="AU76" s="225">
        <v>0</v>
      </c>
      <c r="AV76" s="225">
        <v>0</v>
      </c>
      <c r="AW76" s="184">
        <v>159686</v>
      </c>
      <c r="AX76" s="225">
        <v>0</v>
      </c>
      <c r="AY76" s="184">
        <v>51784</v>
      </c>
      <c r="AZ76" s="225">
        <v>0</v>
      </c>
      <c r="BA76" s="184">
        <v>9744</v>
      </c>
      <c r="BB76" s="184">
        <v>8699</v>
      </c>
      <c r="BC76" s="225">
        <v>0</v>
      </c>
      <c r="BD76" s="225">
        <v>0</v>
      </c>
      <c r="BE76" s="184">
        <v>291724</v>
      </c>
      <c r="BF76" s="184">
        <v>20004</v>
      </c>
      <c r="BG76" s="225">
        <v>0</v>
      </c>
      <c r="BH76" s="225">
        <v>0</v>
      </c>
      <c r="BI76" s="225">
        <v>0</v>
      </c>
      <c r="BJ76" s="225">
        <v>0</v>
      </c>
      <c r="BK76" s="225">
        <v>0</v>
      </c>
      <c r="BL76" s="225">
        <v>0</v>
      </c>
      <c r="BM76" s="225">
        <v>0</v>
      </c>
      <c r="BN76" s="184">
        <v>104112</v>
      </c>
      <c r="BO76" s="225">
        <v>0</v>
      </c>
      <c r="BP76" s="225">
        <v>0</v>
      </c>
      <c r="BQ76" s="225">
        <v>0</v>
      </c>
      <c r="BR76" s="184">
        <v>2775</v>
      </c>
      <c r="BS76" s="184">
        <v>23167</v>
      </c>
      <c r="BT76" s="225">
        <v>0</v>
      </c>
      <c r="BU76" s="225">
        <v>0</v>
      </c>
      <c r="BV76" s="184">
        <v>15572</v>
      </c>
      <c r="BW76" s="225">
        <v>0</v>
      </c>
      <c r="BX76" s="225">
        <v>0</v>
      </c>
      <c r="BY76" s="184">
        <v>16713</v>
      </c>
      <c r="BZ76" s="225">
        <v>0</v>
      </c>
      <c r="CA76" s="225">
        <v>0</v>
      </c>
      <c r="CB76" s="225">
        <v>0</v>
      </c>
      <c r="CC76" s="184">
        <v>6320</v>
      </c>
      <c r="CD76" s="249" t="s">
        <v>221</v>
      </c>
      <c r="CE76" s="195">
        <f t="shared" si="8"/>
        <v>1522811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225">
        <v>152315</v>
      </c>
      <c r="D77" s="225">
        <v>476005</v>
      </c>
      <c r="E77" s="225">
        <v>5964</v>
      </c>
      <c r="F77" s="225">
        <v>0</v>
      </c>
      <c r="G77" s="225">
        <v>50706</v>
      </c>
      <c r="H77" s="225">
        <v>127820</v>
      </c>
      <c r="I77" s="225">
        <v>0</v>
      </c>
      <c r="J77" s="225">
        <v>0</v>
      </c>
      <c r="K77" s="225">
        <v>0</v>
      </c>
      <c r="L77" s="225">
        <v>0</v>
      </c>
      <c r="M77" s="225">
        <v>0</v>
      </c>
      <c r="N77" s="225">
        <v>0</v>
      </c>
      <c r="O77" s="225">
        <v>0</v>
      </c>
      <c r="P77" s="225">
        <v>0</v>
      </c>
      <c r="Q77" s="225">
        <v>0</v>
      </c>
      <c r="R77" s="225">
        <v>0</v>
      </c>
      <c r="S77" s="225">
        <v>0</v>
      </c>
      <c r="T77" s="225">
        <v>0</v>
      </c>
      <c r="U77" s="225">
        <v>0</v>
      </c>
      <c r="V77" s="225">
        <v>0</v>
      </c>
      <c r="W77" s="225">
        <v>0</v>
      </c>
      <c r="X77" s="225">
        <v>0</v>
      </c>
      <c r="Y77" s="225">
        <v>18</v>
      </c>
      <c r="Z77" s="225">
        <v>0</v>
      </c>
      <c r="AA77" s="225">
        <v>0</v>
      </c>
      <c r="AB77" s="225">
        <v>0</v>
      </c>
      <c r="AC77" s="225">
        <v>0</v>
      </c>
      <c r="AD77" s="225">
        <v>0</v>
      </c>
      <c r="AE77" s="225">
        <v>0</v>
      </c>
      <c r="AF77" s="225">
        <v>0</v>
      </c>
      <c r="AG77" s="225">
        <v>0</v>
      </c>
      <c r="AH77" s="225">
        <v>0</v>
      </c>
      <c r="AI77" s="225">
        <v>0</v>
      </c>
      <c r="AJ77" s="225">
        <v>6</v>
      </c>
      <c r="AK77" s="225">
        <v>0</v>
      </c>
      <c r="AL77" s="225">
        <v>0</v>
      </c>
      <c r="AM77" s="225">
        <v>0</v>
      </c>
      <c r="AN77" s="225">
        <v>0</v>
      </c>
      <c r="AO77" s="225">
        <v>0</v>
      </c>
      <c r="AP77" s="225">
        <v>0</v>
      </c>
      <c r="AQ77" s="225">
        <v>0</v>
      </c>
      <c r="AR77" s="225">
        <v>0</v>
      </c>
      <c r="AS77" s="225">
        <v>0</v>
      </c>
      <c r="AT77" s="225">
        <v>0</v>
      </c>
      <c r="AU77" s="225">
        <v>0</v>
      </c>
      <c r="AV77" s="225">
        <v>0</v>
      </c>
      <c r="AW77" s="225">
        <v>0</v>
      </c>
      <c r="AX77" s="249" t="s">
        <v>221</v>
      </c>
      <c r="AY77" s="249" t="s">
        <v>221</v>
      </c>
      <c r="AZ77" s="225">
        <v>0</v>
      </c>
      <c r="BA77" s="225">
        <v>0</v>
      </c>
      <c r="BB77" s="225">
        <v>0</v>
      </c>
      <c r="BC77" s="225">
        <v>0</v>
      </c>
      <c r="BD77" s="249" t="s">
        <v>221</v>
      </c>
      <c r="BE77" s="249" t="s">
        <v>221</v>
      </c>
      <c r="BF77" s="225">
        <v>0</v>
      </c>
      <c r="BG77" s="249" t="s">
        <v>221</v>
      </c>
      <c r="BH77" s="225">
        <v>0</v>
      </c>
      <c r="BI77" s="225">
        <v>0</v>
      </c>
      <c r="BJ77" s="249" t="s">
        <v>221</v>
      </c>
      <c r="BK77" s="225">
        <v>0</v>
      </c>
      <c r="BL77" s="225">
        <v>0</v>
      </c>
      <c r="BM77" s="225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225">
        <v>0</v>
      </c>
      <c r="BS77" s="225">
        <v>0</v>
      </c>
      <c r="BT77" s="225">
        <v>0</v>
      </c>
      <c r="BU77" s="225">
        <v>0</v>
      </c>
      <c r="BV77" s="225">
        <v>0</v>
      </c>
      <c r="BW77" s="225">
        <v>0</v>
      </c>
      <c r="BX77" s="225">
        <v>0</v>
      </c>
      <c r="BY77" s="225">
        <v>0</v>
      </c>
      <c r="BZ77" s="225">
        <v>0</v>
      </c>
      <c r="CA77" s="225">
        <v>0</v>
      </c>
      <c r="CB77" s="225">
        <v>0</v>
      </c>
      <c r="CC77" s="249" t="s">
        <v>221</v>
      </c>
      <c r="CD77" s="249" t="s">
        <v>221</v>
      </c>
      <c r="CE77" s="195">
        <f>SUM(C77:CD77)</f>
        <v>812834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18894.469778587103</v>
      </c>
      <c r="D78" s="184">
        <v>36719</v>
      </c>
      <c r="E78" s="225">
        <v>403</v>
      </c>
      <c r="F78" s="225">
        <v>0</v>
      </c>
      <c r="G78" s="184">
        <v>4877.6699248954737</v>
      </c>
      <c r="H78" s="184">
        <v>8389.5820728902036</v>
      </c>
      <c r="I78" s="225">
        <v>0</v>
      </c>
      <c r="J78" s="225">
        <v>0</v>
      </c>
      <c r="K78" s="225">
        <v>0</v>
      </c>
      <c r="L78" s="225">
        <v>0</v>
      </c>
      <c r="M78" s="225">
        <v>0</v>
      </c>
      <c r="N78" s="225">
        <v>0</v>
      </c>
      <c r="O78" s="225">
        <v>0</v>
      </c>
      <c r="P78" s="184">
        <v>20002.729822676618</v>
      </c>
      <c r="Q78" s="184">
        <v>4511.054340952358</v>
      </c>
      <c r="R78" s="184">
        <v>1658.9482647551142</v>
      </c>
      <c r="S78" s="184">
        <v>10166.571377537988</v>
      </c>
      <c r="T78" s="225">
        <v>0</v>
      </c>
      <c r="U78" s="184">
        <v>9247.7378834274259</v>
      </c>
      <c r="V78" s="184">
        <v>4611.7588998240763</v>
      </c>
      <c r="W78" s="184">
        <v>1061.6045142831254</v>
      </c>
      <c r="X78" s="184">
        <v>1166.6431934100819</v>
      </c>
      <c r="Y78" s="184">
        <v>12006.023003511271</v>
      </c>
      <c r="Z78" s="184">
        <v>1148.2869193878953</v>
      </c>
      <c r="AA78" s="184">
        <v>596.57890572106464</v>
      </c>
      <c r="AB78" s="184">
        <v>6164.6486924510018</v>
      </c>
      <c r="AC78" s="184">
        <v>1889.6764312839878</v>
      </c>
      <c r="AD78" s="184">
        <v>581.2820107025758</v>
      </c>
      <c r="AE78" s="184">
        <v>2462.8000979767025</v>
      </c>
      <c r="AF78" s="225">
        <v>3692.9254057135136</v>
      </c>
      <c r="AG78" s="184">
        <v>16990.006348785242</v>
      </c>
      <c r="AH78" s="225">
        <v>0</v>
      </c>
      <c r="AI78" s="225">
        <v>0</v>
      </c>
      <c r="AJ78" s="184">
        <v>36609.80389949902</v>
      </c>
      <c r="AK78" s="184">
        <v>3294.9511869824955</v>
      </c>
      <c r="AL78" s="225">
        <v>0</v>
      </c>
      <c r="AM78" s="225">
        <v>0</v>
      </c>
      <c r="AN78" s="225">
        <v>0</v>
      </c>
      <c r="AO78" s="225">
        <v>0</v>
      </c>
      <c r="AP78" s="225">
        <v>0</v>
      </c>
      <c r="AQ78" s="225">
        <v>0</v>
      </c>
      <c r="AR78" s="225">
        <v>0</v>
      </c>
      <c r="AS78" s="225">
        <v>0</v>
      </c>
      <c r="AT78" s="225">
        <v>0</v>
      </c>
      <c r="AU78" s="225">
        <v>0</v>
      </c>
      <c r="AV78" s="225">
        <v>0</v>
      </c>
      <c r="AW78" s="184">
        <v>40711.666298706798</v>
      </c>
      <c r="AX78" s="249" t="s">
        <v>221</v>
      </c>
      <c r="AY78" s="249" t="s">
        <v>221</v>
      </c>
      <c r="AZ78" s="249" t="s">
        <v>221</v>
      </c>
      <c r="BA78" s="184">
        <v>2484.2157510025872</v>
      </c>
      <c r="BB78" s="184">
        <v>2217.7948294305729</v>
      </c>
      <c r="BC78" s="225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225">
        <v>0</v>
      </c>
      <c r="BI78" s="225">
        <v>0</v>
      </c>
      <c r="BJ78" s="249" t="s">
        <v>221</v>
      </c>
      <c r="BK78" s="225">
        <v>0</v>
      </c>
      <c r="BL78" s="225">
        <v>0</v>
      </c>
      <c r="BM78" s="225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5906.3861148888482</v>
      </c>
      <c r="BT78" s="225">
        <v>0</v>
      </c>
      <c r="BU78" s="225">
        <v>0</v>
      </c>
      <c r="BV78" s="184">
        <v>3970.0541537984695</v>
      </c>
      <c r="BW78" s="225">
        <v>0</v>
      </c>
      <c r="BX78" s="225">
        <v>0</v>
      </c>
      <c r="BY78" s="184">
        <v>4260.9501074000655</v>
      </c>
      <c r="BZ78" s="225">
        <v>0</v>
      </c>
      <c r="CA78" s="225">
        <v>0</v>
      </c>
      <c r="CB78" s="225">
        <v>0</v>
      </c>
      <c r="CC78" s="249" t="s">
        <v>221</v>
      </c>
      <c r="CD78" s="249" t="s">
        <v>221</v>
      </c>
      <c r="CE78" s="195">
        <f t="shared" si="8"/>
        <v>266698.82023048174</v>
      </c>
      <c r="CF78" s="195"/>
    </row>
    <row r="79" spans="1:84" ht="12.6" customHeight="1" x14ac:dyDescent="0.25">
      <c r="A79" s="171" t="s">
        <v>251</v>
      </c>
      <c r="B79" s="175"/>
      <c r="C79" s="225">
        <v>642258.83000000007</v>
      </c>
      <c r="D79" s="225">
        <v>1162180.07</v>
      </c>
      <c r="E79" s="225">
        <v>0</v>
      </c>
      <c r="F79" s="225">
        <v>0</v>
      </c>
      <c r="G79" s="225">
        <v>139767.76</v>
      </c>
      <c r="H79" s="225">
        <v>145468.44</v>
      </c>
      <c r="I79" s="225">
        <v>0</v>
      </c>
      <c r="J79" s="225">
        <v>0</v>
      </c>
      <c r="K79" s="225">
        <v>0</v>
      </c>
      <c r="L79" s="225">
        <v>0</v>
      </c>
      <c r="M79" s="225">
        <v>0</v>
      </c>
      <c r="N79" s="225">
        <v>0</v>
      </c>
      <c r="O79" s="225">
        <v>0</v>
      </c>
      <c r="P79" s="225">
        <v>686197.55999999994</v>
      </c>
      <c r="Q79" s="225">
        <v>198667.58000000002</v>
      </c>
      <c r="R79" s="225">
        <v>20524.18</v>
      </c>
      <c r="S79" s="225">
        <v>44140.530000000006</v>
      </c>
      <c r="T79" s="225">
        <v>0</v>
      </c>
      <c r="U79" s="225">
        <v>0</v>
      </c>
      <c r="V79" s="225">
        <v>70687.53</v>
      </c>
      <c r="W79" s="225">
        <v>144725.01999999999</v>
      </c>
      <c r="X79" s="225">
        <v>66952.41</v>
      </c>
      <c r="Y79" s="225">
        <v>55660.490000000005</v>
      </c>
      <c r="Z79" s="225">
        <v>1515.82</v>
      </c>
      <c r="AA79" s="225">
        <v>0</v>
      </c>
      <c r="AB79" s="225">
        <v>4260.1899999999996</v>
      </c>
      <c r="AC79" s="225">
        <v>0</v>
      </c>
      <c r="AD79" s="225">
        <v>0</v>
      </c>
      <c r="AE79" s="225">
        <v>15071.44</v>
      </c>
      <c r="AF79" s="225">
        <v>0</v>
      </c>
      <c r="AG79" s="225">
        <v>568734.26</v>
      </c>
      <c r="AH79" s="225">
        <v>0</v>
      </c>
      <c r="AI79" s="225">
        <v>0</v>
      </c>
      <c r="AJ79" s="225">
        <v>141565.81</v>
      </c>
      <c r="AK79" s="225">
        <v>0</v>
      </c>
      <c r="AL79" s="225">
        <v>0</v>
      </c>
      <c r="AM79" s="225">
        <v>0</v>
      </c>
      <c r="AN79" s="225">
        <v>0</v>
      </c>
      <c r="AO79" s="225">
        <v>0</v>
      </c>
      <c r="AP79" s="225">
        <v>0</v>
      </c>
      <c r="AQ79" s="225">
        <v>0</v>
      </c>
      <c r="AR79" s="225">
        <v>0</v>
      </c>
      <c r="AS79" s="225">
        <v>0</v>
      </c>
      <c r="AT79" s="225">
        <v>0</v>
      </c>
      <c r="AU79" s="225">
        <v>0</v>
      </c>
      <c r="AV79" s="225">
        <v>0</v>
      </c>
      <c r="AW79" s="225">
        <v>88788.04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225">
        <v>0</v>
      </c>
      <c r="BC79" s="225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225">
        <v>0</v>
      </c>
      <c r="BI79" s="225">
        <v>0</v>
      </c>
      <c r="BJ79" s="249" t="s">
        <v>221</v>
      </c>
      <c r="BK79" s="225">
        <v>0</v>
      </c>
      <c r="BL79" s="225">
        <v>0</v>
      </c>
      <c r="BM79" s="225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225">
        <v>0</v>
      </c>
      <c r="BT79" s="225">
        <v>0</v>
      </c>
      <c r="BU79" s="225">
        <v>0</v>
      </c>
      <c r="BV79" s="225">
        <v>0</v>
      </c>
      <c r="BW79" s="225">
        <v>99109.87</v>
      </c>
      <c r="BX79" s="225">
        <v>0</v>
      </c>
      <c r="BY79" s="225">
        <v>0</v>
      </c>
      <c r="BZ79" s="225">
        <v>0</v>
      </c>
      <c r="CA79" s="225">
        <v>0</v>
      </c>
      <c r="CB79" s="225">
        <v>0</v>
      </c>
      <c r="CC79" s="249" t="s">
        <v>221</v>
      </c>
      <c r="CD79" s="249" t="s">
        <v>221</v>
      </c>
      <c r="CE79" s="195">
        <f t="shared" si="8"/>
        <v>4296275.83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299.24</v>
      </c>
      <c r="D80" s="187">
        <v>403.33</v>
      </c>
      <c r="E80" s="187">
        <v>2.4500000000000002</v>
      </c>
      <c r="F80" s="187"/>
      <c r="G80" s="187">
        <v>39.58</v>
      </c>
      <c r="H80" s="187">
        <v>69.260000000000005</v>
      </c>
      <c r="I80" s="187"/>
      <c r="J80" s="187"/>
      <c r="K80" s="187"/>
      <c r="L80" s="187"/>
      <c r="M80" s="187"/>
      <c r="N80" s="187"/>
      <c r="O80" s="187"/>
      <c r="P80" s="187">
        <v>89.25</v>
      </c>
      <c r="Q80" s="187">
        <v>55.56</v>
      </c>
      <c r="R80" s="187"/>
      <c r="S80" s="187"/>
      <c r="T80" s="187"/>
      <c r="U80" s="187"/>
      <c r="V80" s="187">
        <v>1.72</v>
      </c>
      <c r="W80" s="187"/>
      <c r="X80" s="187"/>
      <c r="Y80" s="187">
        <v>21.2</v>
      </c>
      <c r="Z80" s="187">
        <v>3.42</v>
      </c>
      <c r="AA80" s="187"/>
      <c r="AB80" s="187"/>
      <c r="AC80" s="187"/>
      <c r="AD80" s="187"/>
      <c r="AE80" s="187">
        <v>0.43</v>
      </c>
      <c r="AF80" s="187">
        <v>3.89</v>
      </c>
      <c r="AG80" s="187">
        <v>86.24</v>
      </c>
      <c r="AH80" s="187"/>
      <c r="AI80" s="187"/>
      <c r="AJ80" s="187">
        <v>145.28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>
        <v>3.04</v>
      </c>
      <c r="AV80" s="187">
        <v>6.11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1229.9999999999998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1269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86" t="s">
        <v>1270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1271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1272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1272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1265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/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>
        <v>1</v>
      </c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16716</v>
      </c>
      <c r="D111" s="174">
        <v>147027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89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227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28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68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412</v>
      </c>
    </row>
    <row r="128" spans="1:5" ht="12.6" customHeight="1" x14ac:dyDescent="0.25">
      <c r="A128" s="173" t="s">
        <v>292</v>
      </c>
      <c r="B128" s="172" t="s">
        <v>256</v>
      </c>
      <c r="C128" s="189">
        <v>413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5783</v>
      </c>
      <c r="C138" s="189">
        <v>5819</v>
      </c>
      <c r="D138" s="174">
        <v>5114</v>
      </c>
      <c r="E138" s="175">
        <f>SUM(B138:D138)</f>
        <v>16716</v>
      </c>
    </row>
    <row r="139" spans="1:6" ht="12.6" customHeight="1" x14ac:dyDescent="0.25">
      <c r="A139" s="173" t="s">
        <v>215</v>
      </c>
      <c r="B139" s="174">
        <v>52101</v>
      </c>
      <c r="C139" s="189">
        <v>57574</v>
      </c>
      <c r="D139" s="174">
        <v>37352</v>
      </c>
      <c r="E139" s="175">
        <f>SUM(B139:D139)</f>
        <v>147027</v>
      </c>
    </row>
    <row r="140" spans="1:6" ht="12.6" customHeight="1" x14ac:dyDescent="0.25">
      <c r="A140" s="173" t="s">
        <v>298</v>
      </c>
      <c r="B140" s="174">
        <v>116703</v>
      </c>
      <c r="C140" s="174">
        <v>125598</v>
      </c>
      <c r="D140" s="174">
        <v>147852</v>
      </c>
      <c r="E140" s="175">
        <f>SUM(B140:D140)</f>
        <v>390153</v>
      </c>
    </row>
    <row r="141" spans="1:6" ht="12.6" customHeight="1" x14ac:dyDescent="0.25">
      <c r="A141" s="173" t="s">
        <v>245</v>
      </c>
      <c r="B141" s="174">
        <v>518390041</v>
      </c>
      <c r="C141" s="189">
        <v>532478324</v>
      </c>
      <c r="D141" s="174">
        <v>524682906</v>
      </c>
      <c r="E141" s="175">
        <f>SUM(B141:D141)</f>
        <v>1575551271</v>
      </c>
      <c r="F141" s="199"/>
    </row>
    <row r="142" spans="1:6" ht="12.6" customHeight="1" x14ac:dyDescent="0.25">
      <c r="A142" s="173" t="s">
        <v>246</v>
      </c>
      <c r="B142" s="174">
        <v>225466575</v>
      </c>
      <c r="C142" s="189">
        <v>271088757</v>
      </c>
      <c r="D142" s="174">
        <v>375179616</v>
      </c>
      <c r="E142" s="175">
        <f>SUM(B142:D142)</f>
        <v>871734948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38777509</v>
      </c>
      <c r="C157" s="174">
        <v>24315350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25948764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638174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2705679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58031819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42906870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1847607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132078913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11938530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3444277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15382807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4069777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961891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5031668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341687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6010413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1465981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7818081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4600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4600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2432095</v>
      </c>
      <c r="C195" s="189">
        <v>0</v>
      </c>
      <c r="D195" s="174">
        <v>0</v>
      </c>
      <c r="E195" s="175">
        <f t="shared" ref="E195:E203" si="10">SUM(B195:C195)-D195</f>
        <v>2432095</v>
      </c>
    </row>
    <row r="196" spans="1:8" ht="12.6" customHeight="1" x14ac:dyDescent="0.25">
      <c r="A196" s="173" t="s">
        <v>333</v>
      </c>
      <c r="B196" s="174">
        <v>5906988</v>
      </c>
      <c r="C196" s="189">
        <v>1234614</v>
      </c>
      <c r="D196" s="174">
        <v>53140</v>
      </c>
      <c r="E196" s="175">
        <f t="shared" si="10"/>
        <v>7088462</v>
      </c>
    </row>
    <row r="197" spans="1:8" ht="12.6" customHeight="1" x14ac:dyDescent="0.25">
      <c r="A197" s="173" t="s">
        <v>334</v>
      </c>
      <c r="B197" s="174">
        <v>421868076</v>
      </c>
      <c r="C197" s="189">
        <v>9790243</v>
      </c>
      <c r="D197" s="174">
        <v>25965972</v>
      </c>
      <c r="E197" s="175">
        <f t="shared" si="10"/>
        <v>405692347</v>
      </c>
    </row>
    <row r="198" spans="1:8" ht="12.6" customHeight="1" x14ac:dyDescent="0.25">
      <c r="A198" s="173" t="s">
        <v>335</v>
      </c>
      <c r="B198" s="174">
        <v>140545282</v>
      </c>
      <c r="C198" s="189">
        <v>3321713</v>
      </c>
      <c r="D198" s="174">
        <v>19581520</v>
      </c>
      <c r="E198" s="175">
        <f t="shared" si="10"/>
        <v>124285475</v>
      </c>
    </row>
    <row r="199" spans="1:8" ht="12.6" customHeight="1" x14ac:dyDescent="0.25">
      <c r="A199" s="173" t="s">
        <v>336</v>
      </c>
      <c r="B199" s="174">
        <v>0</v>
      </c>
      <c r="C199" s="189">
        <v>0</v>
      </c>
      <c r="D199" s="174">
        <v>0</v>
      </c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220728956</v>
      </c>
      <c r="C200" s="189">
        <v>10336914</v>
      </c>
      <c r="D200" s="174">
        <v>43101518</v>
      </c>
      <c r="E200" s="175">
        <f t="shared" si="10"/>
        <v>187964352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10482114</v>
      </c>
      <c r="C202" s="189">
        <v>281560</v>
      </c>
      <c r="D202" s="174">
        <v>367221</v>
      </c>
      <c r="E202" s="175">
        <f t="shared" si="10"/>
        <v>10396453</v>
      </c>
    </row>
    <row r="203" spans="1:8" ht="12.6" customHeight="1" x14ac:dyDescent="0.25">
      <c r="A203" s="173" t="s">
        <v>340</v>
      </c>
      <c r="B203" s="174">
        <v>19268998</v>
      </c>
      <c r="C203" s="189">
        <v>-4571224</v>
      </c>
      <c r="D203" s="174">
        <v>0</v>
      </c>
      <c r="E203" s="175">
        <f t="shared" si="10"/>
        <v>14697774</v>
      </c>
    </row>
    <row r="204" spans="1:8" ht="12.6" customHeight="1" x14ac:dyDescent="0.25">
      <c r="A204" s="173" t="s">
        <v>203</v>
      </c>
      <c r="B204" s="175">
        <f>SUM(B195:B203)</f>
        <v>821232509</v>
      </c>
      <c r="C204" s="191">
        <f>SUM(C195:C203)</f>
        <v>20393820</v>
      </c>
      <c r="D204" s="175">
        <f>SUM(D195:D203)</f>
        <v>89069371</v>
      </c>
      <c r="E204" s="175">
        <f>SUM(E195:E203)</f>
        <v>752556958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3363186</v>
      </c>
      <c r="C209" s="189">
        <v>438938</v>
      </c>
      <c r="D209" s="174">
        <v>53140</v>
      </c>
      <c r="E209" s="175">
        <f t="shared" ref="E209:E216" si="11">SUM(B209:C209)-D209</f>
        <v>3748984</v>
      </c>
      <c r="H209" s="259"/>
    </row>
    <row r="210" spans="1:8" ht="12.6" customHeight="1" x14ac:dyDescent="0.25">
      <c r="A210" s="173" t="s">
        <v>334</v>
      </c>
      <c r="B210" s="174">
        <v>213698299</v>
      </c>
      <c r="C210" s="189">
        <v>13264081</v>
      </c>
      <c r="D210" s="174">
        <v>25965972</v>
      </c>
      <c r="E210" s="175">
        <f t="shared" si="11"/>
        <v>200996408</v>
      </c>
      <c r="H210" s="259"/>
    </row>
    <row r="211" spans="1:8" ht="12.6" customHeight="1" x14ac:dyDescent="0.25">
      <c r="A211" s="173" t="s">
        <v>335</v>
      </c>
      <c r="B211" s="174">
        <v>130212341</v>
      </c>
      <c r="C211" s="189">
        <v>1563201</v>
      </c>
      <c r="D211" s="174">
        <v>19581520</v>
      </c>
      <c r="E211" s="175">
        <f t="shared" si="11"/>
        <v>112194022</v>
      </c>
      <c r="H211" s="259"/>
    </row>
    <row r="212" spans="1:8" ht="12.6" customHeight="1" x14ac:dyDescent="0.25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178497551</v>
      </c>
      <c r="C213" s="189">
        <v>12716066</v>
      </c>
      <c r="D213" s="174">
        <v>42583132</v>
      </c>
      <c r="E213" s="175">
        <f t="shared" si="11"/>
        <v>148630485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5283977</v>
      </c>
      <c r="C215" s="189">
        <v>632904</v>
      </c>
      <c r="D215" s="174">
        <v>367221</v>
      </c>
      <c r="E215" s="175">
        <f t="shared" si="11"/>
        <v>5549660</v>
      </c>
      <c r="H215" s="259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531055354</v>
      </c>
      <c r="C217" s="191">
        <f>SUM(C208:C216)</f>
        <v>28615190</v>
      </c>
      <c r="D217" s="175">
        <f>SUM(D208:D216)</f>
        <v>88550985</v>
      </c>
      <c r="E217" s="175">
        <f>SUM(E208:E216)</f>
        <v>471119559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8" t="s">
        <v>1255</v>
      </c>
      <c r="C220" s="288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31867617</v>
      </c>
      <c r="D221" s="172">
        <f>C221</f>
        <v>31867617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530834938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550308712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308805199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1389948849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12718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24749941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58097160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82847101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1504663567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239837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223613655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498107194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353590418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36470587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10125762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12367626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427334243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49798602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3031269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52829871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2432095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7088462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405692347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124285475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187964352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10396453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14697774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752556958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471119559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281437399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50525664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50525664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812127177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55943059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51821563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19872934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686120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128323676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11130809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11130809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672672692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812127177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812127177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1575551271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871734948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2447286219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31867617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1389948849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82847101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1504663567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942622652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79369406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6470021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85839427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1028462079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380376382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132078913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33046068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178594758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10850897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220016845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28615190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15382807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5031668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7818081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4600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6343213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1018159422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10302657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-16893044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-6590387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-6590387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Harborview Medical Center   H-0     FYE 6/30/2018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16716</v>
      </c>
      <c r="C414" s="194">
        <f>E138</f>
        <v>16716</v>
      </c>
      <c r="D414" s="179"/>
    </row>
    <row r="415" spans="1:5" ht="12.6" customHeight="1" x14ac:dyDescent="0.25">
      <c r="A415" s="179" t="s">
        <v>464</v>
      </c>
      <c r="B415" s="179">
        <f>D111</f>
        <v>147027</v>
      </c>
      <c r="C415" s="179">
        <f>E139</f>
        <v>147027</v>
      </c>
      <c r="D415" s="194">
        <f>SUM(C59:H59)+N59</f>
        <v>147027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380376382</v>
      </c>
      <c r="C427" s="179">
        <f t="shared" ref="C427:C434" si="13">CE61</f>
        <v>380376381.64999998</v>
      </c>
      <c r="D427" s="179"/>
    </row>
    <row r="428" spans="1:7" ht="12.6" customHeight="1" x14ac:dyDescent="0.25">
      <c r="A428" s="179" t="s">
        <v>3</v>
      </c>
      <c r="B428" s="179">
        <f t="shared" si="12"/>
        <v>132078913</v>
      </c>
      <c r="C428" s="179">
        <f t="shared" si="13"/>
        <v>132078913</v>
      </c>
      <c r="D428" s="179">
        <f>D173</f>
        <v>132078913</v>
      </c>
    </row>
    <row r="429" spans="1:7" ht="12.6" customHeight="1" x14ac:dyDescent="0.25">
      <c r="A429" s="179" t="s">
        <v>236</v>
      </c>
      <c r="B429" s="179">
        <f t="shared" si="12"/>
        <v>33046068</v>
      </c>
      <c r="C429" s="179">
        <f t="shared" si="13"/>
        <v>33046068.219999999</v>
      </c>
      <c r="D429" s="179"/>
    </row>
    <row r="430" spans="1:7" ht="12.6" customHeight="1" x14ac:dyDescent="0.25">
      <c r="A430" s="179" t="s">
        <v>237</v>
      </c>
      <c r="B430" s="179">
        <f t="shared" si="12"/>
        <v>178594758</v>
      </c>
      <c r="C430" s="179">
        <f t="shared" si="13"/>
        <v>178594757.53</v>
      </c>
      <c r="D430" s="179"/>
    </row>
    <row r="431" spans="1:7" ht="12.6" customHeight="1" x14ac:dyDescent="0.25">
      <c r="A431" s="179" t="s">
        <v>444</v>
      </c>
      <c r="B431" s="179">
        <f t="shared" si="12"/>
        <v>10850897</v>
      </c>
      <c r="C431" s="179">
        <f t="shared" si="13"/>
        <v>10850896.960000001</v>
      </c>
      <c r="D431" s="179"/>
    </row>
    <row r="432" spans="1:7" ht="12.6" customHeight="1" x14ac:dyDescent="0.25">
      <c r="A432" s="179" t="s">
        <v>445</v>
      </c>
      <c r="B432" s="179">
        <f t="shared" si="12"/>
        <v>220016845</v>
      </c>
      <c r="C432" s="179">
        <f t="shared" si="13"/>
        <v>220016845.29000002</v>
      </c>
      <c r="D432" s="179"/>
    </row>
    <row r="433" spans="1:7" ht="12.6" customHeight="1" x14ac:dyDescent="0.25">
      <c r="A433" s="179" t="s">
        <v>6</v>
      </c>
      <c r="B433" s="179">
        <f t="shared" si="12"/>
        <v>28615190</v>
      </c>
      <c r="C433" s="179">
        <f t="shared" si="13"/>
        <v>28615190</v>
      </c>
      <c r="D433" s="179">
        <f>C217</f>
        <v>28615190</v>
      </c>
    </row>
    <row r="434" spans="1:7" ht="12.6" customHeight="1" x14ac:dyDescent="0.25">
      <c r="A434" s="179" t="s">
        <v>474</v>
      </c>
      <c r="B434" s="179">
        <f t="shared" si="12"/>
        <v>15382807</v>
      </c>
      <c r="C434" s="179">
        <f t="shared" si="13"/>
        <v>15382806.710000001</v>
      </c>
      <c r="D434" s="179">
        <f>D177</f>
        <v>15382807</v>
      </c>
    </row>
    <row r="435" spans="1:7" ht="12.6" customHeight="1" x14ac:dyDescent="0.25">
      <c r="A435" s="179" t="s">
        <v>447</v>
      </c>
      <c r="B435" s="179">
        <f t="shared" si="12"/>
        <v>5031668</v>
      </c>
      <c r="C435" s="179"/>
      <c r="D435" s="179">
        <f>D181</f>
        <v>5031668</v>
      </c>
    </row>
    <row r="436" spans="1:7" ht="12.6" customHeight="1" x14ac:dyDescent="0.25">
      <c r="A436" s="179" t="s">
        <v>475</v>
      </c>
      <c r="B436" s="179">
        <f t="shared" si="12"/>
        <v>7818081</v>
      </c>
      <c r="C436" s="179"/>
      <c r="D436" s="179">
        <f>D186</f>
        <v>7818081</v>
      </c>
    </row>
    <row r="437" spans="1:7" ht="12.6" customHeight="1" x14ac:dyDescent="0.25">
      <c r="A437" s="194" t="s">
        <v>449</v>
      </c>
      <c r="B437" s="194">
        <f t="shared" si="12"/>
        <v>4600</v>
      </c>
      <c r="C437" s="194"/>
      <c r="D437" s="194">
        <f>D190</f>
        <v>4600</v>
      </c>
    </row>
    <row r="438" spans="1:7" ht="12.6" customHeight="1" x14ac:dyDescent="0.25">
      <c r="A438" s="194" t="s">
        <v>476</v>
      </c>
      <c r="B438" s="194">
        <f>C386+C387+C388</f>
        <v>12854349</v>
      </c>
      <c r="C438" s="194">
        <f>CD69</f>
        <v>16151732.210000001</v>
      </c>
      <c r="D438" s="194">
        <f>D181+D186+D190</f>
        <v>12854349</v>
      </c>
    </row>
    <row r="439" spans="1:7" ht="12.6" customHeight="1" x14ac:dyDescent="0.25">
      <c r="A439" s="179" t="s">
        <v>451</v>
      </c>
      <c r="B439" s="194">
        <f>C389</f>
        <v>6343213</v>
      </c>
      <c r="C439" s="194">
        <f>SUM(C69:CC69)</f>
        <v>3045830.1</v>
      </c>
      <c r="D439" s="179"/>
    </row>
    <row r="440" spans="1:7" ht="12.6" customHeight="1" x14ac:dyDescent="0.25">
      <c r="A440" s="179" t="s">
        <v>477</v>
      </c>
      <c r="B440" s="194">
        <f>B438+B439</f>
        <v>19197562</v>
      </c>
      <c r="C440" s="194">
        <f>CE69</f>
        <v>19197562.310000002</v>
      </c>
      <c r="D440" s="179"/>
    </row>
    <row r="441" spans="1:7" ht="12.6" customHeight="1" x14ac:dyDescent="0.25">
      <c r="A441" s="179" t="s">
        <v>478</v>
      </c>
      <c r="B441" s="179">
        <f>D390</f>
        <v>1018159422</v>
      </c>
      <c r="C441" s="179">
        <f>SUM(C427:C437)+C440</f>
        <v>1018159421.6700001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31867617</v>
      </c>
      <c r="C444" s="179">
        <f>C363</f>
        <v>31867617</v>
      </c>
      <c r="D444" s="179"/>
    </row>
    <row r="445" spans="1:7" ht="12.6" customHeight="1" x14ac:dyDescent="0.25">
      <c r="A445" s="179" t="s">
        <v>343</v>
      </c>
      <c r="B445" s="179">
        <f>D229</f>
        <v>1389948849</v>
      </c>
      <c r="C445" s="179">
        <f>C364</f>
        <v>1389948849</v>
      </c>
      <c r="D445" s="179"/>
    </row>
    <row r="446" spans="1:7" ht="12.6" customHeight="1" x14ac:dyDescent="0.25">
      <c r="A446" s="179" t="s">
        <v>351</v>
      </c>
      <c r="B446" s="179">
        <f>D236</f>
        <v>82847101</v>
      </c>
      <c r="C446" s="179">
        <f>C365</f>
        <v>82847101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1504663567</v>
      </c>
      <c r="C448" s="179">
        <f>D367</f>
        <v>1504663567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12718</v>
      </c>
    </row>
    <row r="454" spans="1:7" ht="12.6" customHeight="1" x14ac:dyDescent="0.25">
      <c r="A454" s="179" t="s">
        <v>168</v>
      </c>
      <c r="B454" s="179">
        <f>C233</f>
        <v>24749941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58097160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79369406</v>
      </c>
      <c r="C458" s="194">
        <f>CE70</f>
        <v>79369405.890000001</v>
      </c>
      <c r="D458" s="194"/>
    </row>
    <row r="459" spans="1:7" ht="12.6" customHeight="1" x14ac:dyDescent="0.25">
      <c r="A459" s="179" t="s">
        <v>244</v>
      </c>
      <c r="B459" s="194">
        <f>C371</f>
        <v>6470021</v>
      </c>
      <c r="C459" s="194">
        <f>CE72</f>
        <v>6470021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1575551271</v>
      </c>
      <c r="C463" s="194">
        <f>CE73</f>
        <v>1575551270.52</v>
      </c>
      <c r="D463" s="194">
        <f>E141+E147+E153</f>
        <v>1575551271</v>
      </c>
    </row>
    <row r="464" spans="1:7" ht="12.6" customHeight="1" x14ac:dyDescent="0.25">
      <c r="A464" s="179" t="s">
        <v>246</v>
      </c>
      <c r="B464" s="194">
        <f>C360</f>
        <v>871734948</v>
      </c>
      <c r="C464" s="194">
        <f>CE74</f>
        <v>871734948.1099999</v>
      </c>
      <c r="D464" s="194">
        <f>E142+E148+E154</f>
        <v>871734948</v>
      </c>
    </row>
    <row r="465" spans="1:7" ht="12.6" customHeight="1" x14ac:dyDescent="0.25">
      <c r="A465" s="179" t="s">
        <v>247</v>
      </c>
      <c r="B465" s="194">
        <f>D361</f>
        <v>2447286219</v>
      </c>
      <c r="C465" s="194">
        <f>CE75</f>
        <v>2447286218.6300001</v>
      </c>
      <c r="D465" s="194">
        <f>D463+D464</f>
        <v>2447286219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2432095</v>
      </c>
      <c r="C468" s="179">
        <f>E195</f>
        <v>2432095</v>
      </c>
      <c r="D468" s="179"/>
    </row>
    <row r="469" spans="1:7" ht="12.6" customHeight="1" x14ac:dyDescent="0.25">
      <c r="A469" s="179" t="s">
        <v>333</v>
      </c>
      <c r="B469" s="179">
        <f t="shared" si="14"/>
        <v>7088462</v>
      </c>
      <c r="C469" s="179">
        <f>E196</f>
        <v>7088462</v>
      </c>
      <c r="D469" s="179"/>
    </row>
    <row r="470" spans="1:7" ht="12.6" customHeight="1" x14ac:dyDescent="0.25">
      <c r="A470" s="179" t="s">
        <v>334</v>
      </c>
      <c r="B470" s="179">
        <f t="shared" si="14"/>
        <v>405692347</v>
      </c>
      <c r="C470" s="179">
        <f>E197</f>
        <v>405692347</v>
      </c>
      <c r="D470" s="179"/>
    </row>
    <row r="471" spans="1:7" ht="12.6" customHeight="1" x14ac:dyDescent="0.25">
      <c r="A471" s="179" t="s">
        <v>494</v>
      </c>
      <c r="B471" s="179">
        <f t="shared" si="14"/>
        <v>124285475</v>
      </c>
      <c r="C471" s="179">
        <f>E198</f>
        <v>124285475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187964352</v>
      </c>
      <c r="C473" s="179">
        <f>SUM(E200:E201)</f>
        <v>187964352</v>
      </c>
      <c r="D473" s="179"/>
    </row>
    <row r="474" spans="1:7" ht="12.6" customHeight="1" x14ac:dyDescent="0.25">
      <c r="A474" s="179" t="s">
        <v>339</v>
      </c>
      <c r="B474" s="179">
        <f t="shared" si="14"/>
        <v>10396453</v>
      </c>
      <c r="C474" s="179">
        <f>E202</f>
        <v>10396453</v>
      </c>
      <c r="D474" s="179"/>
    </row>
    <row r="475" spans="1:7" ht="12.6" customHeight="1" x14ac:dyDescent="0.25">
      <c r="A475" s="179" t="s">
        <v>340</v>
      </c>
      <c r="B475" s="179">
        <f t="shared" si="14"/>
        <v>14697774</v>
      </c>
      <c r="C475" s="179">
        <f>E203</f>
        <v>14697774</v>
      </c>
      <c r="D475" s="179"/>
    </row>
    <row r="476" spans="1:7" ht="12.6" customHeight="1" x14ac:dyDescent="0.25">
      <c r="A476" s="179" t="s">
        <v>203</v>
      </c>
      <c r="B476" s="179">
        <f>D275</f>
        <v>752556958</v>
      </c>
      <c r="C476" s="179">
        <f>E204</f>
        <v>752556958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471119559</v>
      </c>
      <c r="C478" s="179">
        <f>E217</f>
        <v>471119559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812127177</v>
      </c>
    </row>
    <row r="482" spans="1:12" ht="12.6" customHeight="1" x14ac:dyDescent="0.25">
      <c r="A482" s="180" t="s">
        <v>499</v>
      </c>
      <c r="C482" s="180">
        <f>D339</f>
        <v>812127177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029</v>
      </c>
      <c r="B493" s="261" t="s">
        <v>1266</v>
      </c>
      <c r="C493" s="261" t="str">
        <f>RIGHT(C82,4)</f>
        <v>2018</v>
      </c>
      <c r="D493" s="261" t="s">
        <v>1266</v>
      </c>
      <c r="E493" s="261" t="str">
        <f>RIGHT(C82,4)</f>
        <v>2018</v>
      </c>
      <c r="F493" s="261" t="s">
        <v>1266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50371885.830000006</v>
      </c>
      <c r="C496" s="240">
        <f>C71</f>
        <v>51069410.400000006</v>
      </c>
      <c r="D496" s="240">
        <v>27970</v>
      </c>
      <c r="E496" s="180">
        <f>C59</f>
        <v>27607</v>
      </c>
      <c r="F496" s="263">
        <f t="shared" ref="F496:G511" si="15">IF(B496=0,"",IF(D496=0,"",B496/D496))</f>
        <v>1800.9254855202005</v>
      </c>
      <c r="G496" s="264">
        <f t="shared" si="15"/>
        <v>1849.8717861411963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74604622.400000006</v>
      </c>
      <c r="D497" s="240">
        <v>0</v>
      </c>
      <c r="E497" s="180">
        <f>D59</f>
        <v>86146</v>
      </c>
      <c r="F497" s="263" t="str">
        <f t="shared" si="15"/>
        <v/>
      </c>
      <c r="G497" s="263">
        <f t="shared" si="15"/>
        <v>866.02538016855112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3">
      <c r="A498" s="180" t="s">
        <v>514</v>
      </c>
      <c r="B498" s="240">
        <v>73103122.919999957</v>
      </c>
      <c r="C498" s="240">
        <f>E71</f>
        <v>527914.63000000012</v>
      </c>
      <c r="D498" s="240">
        <v>85246</v>
      </c>
      <c r="E498" s="180">
        <f>E59</f>
        <v>1138</v>
      </c>
      <c r="F498" s="263">
        <f t="shared" si="15"/>
        <v>857.55487553668161</v>
      </c>
      <c r="G498" s="263">
        <f t="shared" si="15"/>
        <v>463.89686291739906</v>
      </c>
      <c r="H498" s="265">
        <f t="shared" si="16"/>
        <v>-0.45904702293590305</v>
      </c>
      <c r="I498" s="287" t="s">
        <v>1278</v>
      </c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7205426.4699999997</v>
      </c>
      <c r="C500" s="240">
        <f>G71</f>
        <v>7238074.1499999994</v>
      </c>
      <c r="D500" s="240">
        <v>9228</v>
      </c>
      <c r="E500" s="180">
        <f>G59</f>
        <v>9060</v>
      </c>
      <c r="F500" s="263">
        <f t="shared" si="15"/>
        <v>780.8221142175986</v>
      </c>
      <c r="G500" s="263">
        <f t="shared" si="15"/>
        <v>798.90443156732886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13216265.199999996</v>
      </c>
      <c r="C501" s="240">
        <f>H71</f>
        <v>14043587.27</v>
      </c>
      <c r="D501" s="240">
        <v>24361</v>
      </c>
      <c r="E501" s="180">
        <f>H59</f>
        <v>23076</v>
      </c>
      <c r="F501" s="263">
        <f t="shared" si="15"/>
        <v>542.5173515044537</v>
      </c>
      <c r="G501" s="263">
        <f t="shared" si="15"/>
        <v>608.57979155832902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69523095.189999998</v>
      </c>
      <c r="C509" s="240">
        <f>P71</f>
        <v>67741991.419999987</v>
      </c>
      <c r="D509" s="240">
        <v>2917236</v>
      </c>
      <c r="E509" s="180">
        <f>P59</f>
        <v>3001093</v>
      </c>
      <c r="F509" s="263">
        <f t="shared" si="15"/>
        <v>23.831837804689094</v>
      </c>
      <c r="G509" s="263">
        <f t="shared" si="15"/>
        <v>22.572439914391186</v>
      </c>
      <c r="H509" s="265" t="str">
        <f t="shared" si="16"/>
        <v/>
      </c>
      <c r="I509" s="267"/>
      <c r="K509" s="261"/>
      <c r="L509" s="261"/>
    </row>
    <row r="510" spans="1:12" ht="12.6" customHeight="1" x14ac:dyDescent="0.3">
      <c r="A510" s="180" t="s">
        <v>526</v>
      </c>
      <c r="B510" s="240">
        <v>10354341.68</v>
      </c>
      <c r="C510" s="240">
        <f>Q71</f>
        <v>10556999.43</v>
      </c>
      <c r="D510" s="240">
        <v>703616</v>
      </c>
      <c r="E510" s="180">
        <f>Q59</f>
        <v>1180074</v>
      </c>
      <c r="F510" s="263">
        <f t="shared" si="15"/>
        <v>14.715898558304529</v>
      </c>
      <c r="G510" s="263">
        <f t="shared" si="15"/>
        <v>8.9460486630499449</v>
      </c>
      <c r="H510" s="265">
        <f t="shared" si="16"/>
        <v>-0.39208274454967085</v>
      </c>
      <c r="I510" s="287" t="s">
        <v>1279</v>
      </c>
      <c r="K510" s="261"/>
      <c r="L510" s="261"/>
    </row>
    <row r="511" spans="1:12" ht="12.6" customHeight="1" x14ac:dyDescent="0.25">
      <c r="A511" s="180" t="s">
        <v>527</v>
      </c>
      <c r="B511" s="240">
        <v>11814327</v>
      </c>
      <c r="C511" s="240">
        <f>R71</f>
        <v>12655873.82</v>
      </c>
      <c r="D511" s="240">
        <v>2800126</v>
      </c>
      <c r="E511" s="180">
        <f>R59</f>
        <v>2877946</v>
      </c>
      <c r="F511" s="263">
        <f t="shared" si="15"/>
        <v>4.2192126354314059</v>
      </c>
      <c r="G511" s="263">
        <f t="shared" si="15"/>
        <v>4.3975369308527679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13362625.32</v>
      </c>
      <c r="C512" s="240">
        <f>S71</f>
        <v>13653242.690000003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31841256.469999999</v>
      </c>
      <c r="C514" s="240">
        <f>U71</f>
        <v>32737937.089999996</v>
      </c>
      <c r="D514" s="240">
        <v>1480359</v>
      </c>
      <c r="E514" s="180">
        <f>U59</f>
        <v>1399417</v>
      </c>
      <c r="F514" s="263">
        <f t="shared" si="17"/>
        <v>21.509145058732376</v>
      </c>
      <c r="G514" s="263">
        <f t="shared" si="17"/>
        <v>23.393982701367783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6600048.0399999991</v>
      </c>
      <c r="C515" s="240">
        <f>V71</f>
        <v>6960776.4799999986</v>
      </c>
      <c r="D515" s="240">
        <v>49037</v>
      </c>
      <c r="E515" s="180">
        <f>V59</f>
        <v>48363</v>
      </c>
      <c r="F515" s="263">
        <f t="shared" si="17"/>
        <v>134.5932263392948</v>
      </c>
      <c r="G515" s="263">
        <f t="shared" si="17"/>
        <v>143.92772325951654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1898467.27</v>
      </c>
      <c r="C516" s="240">
        <f>W71</f>
        <v>1752873.1999999997</v>
      </c>
      <c r="D516" s="240">
        <v>75386</v>
      </c>
      <c r="E516" s="180">
        <f>W59</f>
        <v>70618</v>
      </c>
      <c r="F516" s="263">
        <f t="shared" si="17"/>
        <v>25.183286949831533</v>
      </c>
      <c r="G516" s="263">
        <f t="shared" si="17"/>
        <v>24.821903763912879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4101361.6500000004</v>
      </c>
      <c r="C517" s="240">
        <f>X71</f>
        <v>4719110.3100000005</v>
      </c>
      <c r="D517" s="240">
        <v>197872</v>
      </c>
      <c r="E517" s="180">
        <f>X59</f>
        <v>209636</v>
      </c>
      <c r="F517" s="263">
        <f t="shared" si="17"/>
        <v>20.727347224468346</v>
      </c>
      <c r="G517" s="263">
        <f t="shared" si="17"/>
        <v>22.510972876795972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26123086.000000004</v>
      </c>
      <c r="C518" s="240">
        <f>Y71</f>
        <v>31026680.549999993</v>
      </c>
      <c r="D518" s="240">
        <v>128583</v>
      </c>
      <c r="E518" s="180">
        <f>Y59</f>
        <v>133356</v>
      </c>
      <c r="F518" s="263">
        <f t="shared" si="17"/>
        <v>203.16127326318411</v>
      </c>
      <c r="G518" s="263">
        <f t="shared" si="17"/>
        <v>232.66055183118866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1564960.4699999997</v>
      </c>
      <c r="D519" s="240">
        <v>0</v>
      </c>
      <c r="E519" s="180">
        <f>Z59</f>
        <v>2151</v>
      </c>
      <c r="F519" s="263" t="str">
        <f t="shared" si="17"/>
        <v/>
      </c>
      <c r="G519" s="263">
        <f t="shared" si="17"/>
        <v>727.55019525801936</v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960132.73</v>
      </c>
      <c r="C520" s="240">
        <f>AA71</f>
        <v>1052259.2100000002</v>
      </c>
      <c r="D520" s="240">
        <v>6424</v>
      </c>
      <c r="E520" s="180">
        <f>AA59</f>
        <v>7184</v>
      </c>
      <c r="F520" s="263">
        <f t="shared" si="17"/>
        <v>149.46026307596512</v>
      </c>
      <c r="G520" s="263">
        <f t="shared" si="17"/>
        <v>146.47260718262808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104780622.18000001</v>
      </c>
      <c r="C521" s="240">
        <f>AB71</f>
        <v>95071211.700000003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3">
      <c r="A522" s="180" t="s">
        <v>538</v>
      </c>
      <c r="B522" s="240">
        <v>9292256.1999999993</v>
      </c>
      <c r="C522" s="240">
        <f>AC71</f>
        <v>9277909.1800000016</v>
      </c>
      <c r="D522" s="240">
        <v>6891</v>
      </c>
      <c r="E522" s="180">
        <f>AC59</f>
        <v>50971</v>
      </c>
      <c r="F522" s="263">
        <f t="shared" si="17"/>
        <v>1348.462661442461</v>
      </c>
      <c r="G522" s="263">
        <f t="shared" si="17"/>
        <v>182.02329128327875</v>
      </c>
      <c r="H522" s="265">
        <f t="shared" si="16"/>
        <v>-0.86501421471428286</v>
      </c>
      <c r="I522" s="287" t="s">
        <v>1280</v>
      </c>
      <c r="K522" s="261"/>
      <c r="L522" s="261"/>
    </row>
    <row r="523" spans="1:12" ht="12.6" customHeight="1" x14ac:dyDescent="0.3">
      <c r="A523" s="180" t="s">
        <v>539</v>
      </c>
      <c r="B523" s="240">
        <v>2453467.71</v>
      </c>
      <c r="C523" s="240">
        <f>AD71</f>
        <v>2055770.61</v>
      </c>
      <c r="D523" s="240">
        <v>9114</v>
      </c>
      <c r="E523" s="180">
        <f>AD59</f>
        <v>15645</v>
      </c>
      <c r="F523" s="263">
        <f t="shared" si="17"/>
        <v>269.19768597761686</v>
      </c>
      <c r="G523" s="263">
        <f t="shared" si="17"/>
        <v>131.40112559923298</v>
      </c>
      <c r="H523" s="265">
        <f t="shared" si="16"/>
        <v>-0.51187869568032363</v>
      </c>
      <c r="I523" s="287" t="s">
        <v>1280</v>
      </c>
      <c r="K523" s="261"/>
      <c r="L523" s="261"/>
    </row>
    <row r="524" spans="1:12" ht="12.6" customHeight="1" x14ac:dyDescent="0.25">
      <c r="A524" s="180" t="s">
        <v>540</v>
      </c>
      <c r="B524" s="240">
        <v>9438934.6700000018</v>
      </c>
      <c r="C524" s="240">
        <f>AE71</f>
        <v>11050064.170000002</v>
      </c>
      <c r="D524" s="240">
        <v>103474</v>
      </c>
      <c r="E524" s="180">
        <f>AE59</f>
        <v>100635</v>
      </c>
      <c r="F524" s="263">
        <f t="shared" si="17"/>
        <v>91.220351682548284</v>
      </c>
      <c r="G524" s="263">
        <f t="shared" si="17"/>
        <v>109.80339017240524</v>
      </c>
      <c r="H524" s="265" t="str">
        <f t="shared" si="16"/>
        <v/>
      </c>
      <c r="I524" s="267"/>
      <c r="K524" s="261"/>
      <c r="L524" s="261"/>
    </row>
    <row r="525" spans="1:12" ht="12.6" customHeight="1" x14ac:dyDescent="0.3">
      <c r="A525" s="180" t="s">
        <v>541</v>
      </c>
      <c r="B525" s="240">
        <v>1700048.7600000007</v>
      </c>
      <c r="C525" s="240">
        <f>AF71</f>
        <v>2859221.08</v>
      </c>
      <c r="D525" s="240">
        <v>13001</v>
      </c>
      <c r="E525" s="180">
        <f>AF59</f>
        <v>57377</v>
      </c>
      <c r="F525" s="263">
        <f t="shared" si="17"/>
        <v>130.76292285208837</v>
      </c>
      <c r="G525" s="263">
        <f t="shared" si="17"/>
        <v>49.832181536155602</v>
      </c>
      <c r="H525" s="265">
        <f t="shared" si="16"/>
        <v>-0.61891199394095109</v>
      </c>
      <c r="I525" s="287" t="s">
        <v>1281</v>
      </c>
      <c r="K525" s="261"/>
      <c r="L525" s="261"/>
    </row>
    <row r="526" spans="1:12" ht="12.6" customHeight="1" x14ac:dyDescent="0.25">
      <c r="A526" s="180" t="s">
        <v>542</v>
      </c>
      <c r="B526" s="240">
        <v>28715943.640000004</v>
      </c>
      <c r="C526" s="240">
        <f>AG71</f>
        <v>29644731.530000001</v>
      </c>
      <c r="D526" s="240">
        <v>58847</v>
      </c>
      <c r="E526" s="180">
        <f>AG59</f>
        <v>57516</v>
      </c>
      <c r="F526" s="263">
        <f t="shared" si="17"/>
        <v>487.97633932061115</v>
      </c>
      <c r="G526" s="263">
        <f t="shared" si="17"/>
        <v>515.4171279296196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69813.609999999986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59571681.889999971</v>
      </c>
      <c r="C529" s="240">
        <f>AJ71</f>
        <v>73194827.769999981</v>
      </c>
      <c r="D529" s="240">
        <v>234195</v>
      </c>
      <c r="E529" s="180">
        <f>AJ59</f>
        <v>263464</v>
      </c>
      <c r="F529" s="263">
        <f t="shared" si="18"/>
        <v>254.36786391682134</v>
      </c>
      <c r="G529" s="263">
        <f t="shared" si="18"/>
        <v>277.81718857225269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3608272.0800000005</v>
      </c>
      <c r="C530" s="240">
        <f>AK71</f>
        <v>3360423.2100000009</v>
      </c>
      <c r="D530" s="240">
        <v>63110</v>
      </c>
      <c r="E530" s="180">
        <f>AK59</f>
        <v>62816</v>
      </c>
      <c r="F530" s="263">
        <f t="shared" si="18"/>
        <v>57.174331801616233</v>
      </c>
      <c r="G530" s="263">
        <f t="shared" si="18"/>
        <v>53.49629409704535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2352704.1600000011</v>
      </c>
      <c r="C532" s="240">
        <f>AM71</f>
        <v>0</v>
      </c>
      <c r="D532" s="240">
        <v>22378</v>
      </c>
      <c r="E532" s="180">
        <f>AM59</f>
        <v>0</v>
      </c>
      <c r="F532" s="263">
        <f t="shared" si="18"/>
        <v>105.13469300205564</v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4342358.4900000012</v>
      </c>
      <c r="C535" s="240">
        <f>AP71</f>
        <v>0</v>
      </c>
      <c r="D535" s="240">
        <v>17681</v>
      </c>
      <c r="E535" s="180">
        <f>AP59</f>
        <v>0</v>
      </c>
      <c r="F535" s="263">
        <f t="shared" si="18"/>
        <v>245.59462077936774</v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1444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-241616.03999999992</v>
      </c>
      <c r="D540" s="240">
        <v>0</v>
      </c>
      <c r="E540" s="180">
        <f>AU59</f>
        <v>2700</v>
      </c>
      <c r="F540" s="263" t="str">
        <f t="shared" si="18"/>
        <v/>
      </c>
      <c r="G540" s="263">
        <f t="shared" si="18"/>
        <v>-89.487422222222193</v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3071658.24</v>
      </c>
      <c r="C541" s="240">
        <f>AV71</f>
        <v>5367679.76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26596438.940000001</v>
      </c>
      <c r="C542" s="240">
        <f>AW71</f>
        <v>28616815.870000001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9550474.1099999994</v>
      </c>
      <c r="C544" s="240">
        <f>AY71</f>
        <v>10333938.91</v>
      </c>
      <c r="D544" s="240">
        <v>584881</v>
      </c>
      <c r="E544" s="180">
        <f>AY59</f>
        <v>812834</v>
      </c>
      <c r="F544" s="263">
        <f t="shared" ref="F544:G550" si="19">IF(B544=0,"",IF(D544=0,"",B544/D544))</f>
        <v>16.328918378268398</v>
      </c>
      <c r="G544" s="263">
        <f t="shared" si="19"/>
        <v>12.713467829839795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1074816.53</v>
      </c>
      <c r="C546" s="240">
        <f>BA71</f>
        <v>1172239.6599999999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14002709.120000001</v>
      </c>
      <c r="C547" s="240">
        <f>BB71</f>
        <v>16521675.329999996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3901322.51</v>
      </c>
      <c r="C549" s="240">
        <f>BD71</f>
        <v>4018896.4899999998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27715299.470000003</v>
      </c>
      <c r="C550" s="240">
        <f>BE71</f>
        <v>24436656.900000002</v>
      </c>
      <c r="D550" s="240">
        <v>1599895</v>
      </c>
      <c r="E550" s="180">
        <f>BE59</f>
        <v>1522811</v>
      </c>
      <c r="F550" s="263">
        <f t="shared" si="19"/>
        <v>17.323199003684618</v>
      </c>
      <c r="G550" s="263">
        <f t="shared" si="19"/>
        <v>16.047071435654196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14372445.329999998</v>
      </c>
      <c r="C551" s="240">
        <f>BF71</f>
        <v>14760514.290000001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2985885.4499999997</v>
      </c>
      <c r="C552" s="240">
        <f>BG71</f>
        <v>2692736.48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66889008.329999998</v>
      </c>
      <c r="C553" s="240">
        <f>BH71</f>
        <v>66753483.330000021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1402815.77</v>
      </c>
      <c r="C554" s="240">
        <f>BI71</f>
        <v>302204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8895512.5600000005</v>
      </c>
      <c r="C555" s="240">
        <f>BJ71</f>
        <v>8608744.129999999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17234658.919999998</v>
      </c>
      <c r="C556" s="240">
        <f>BK71</f>
        <v>25348492.959999997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6858518.4000000004</v>
      </c>
      <c r="C557" s="240">
        <f>BL71</f>
        <v>5846799.4400000004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2932850.32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37257605.099999994</v>
      </c>
      <c r="C559" s="240">
        <f>BN71</f>
        <v>12421833.589999998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761643.72</v>
      </c>
      <c r="C560" s="240">
        <f>BO71</f>
        <v>693796.3899999999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1231781.75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4192402.41</v>
      </c>
      <c r="C563" s="240">
        <f>BR71</f>
        <v>5629684.6200000001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615761.41</v>
      </c>
      <c r="C564" s="240">
        <f>BS71</f>
        <v>664535.41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612852.07999999996</v>
      </c>
      <c r="C565" s="240">
        <f>BT71</f>
        <v>637267.91999999993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6806352.1899999995</v>
      </c>
      <c r="C567" s="240">
        <f>BV71</f>
        <v>8425159.8200000003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46655592.270000003</v>
      </c>
      <c r="C568" s="240">
        <f>BW71</f>
        <v>53128112.690000005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9870587.839999998</v>
      </c>
      <c r="C569" s="240">
        <f>BX71</f>
        <v>8382402.9400000013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6920123.8499999996</v>
      </c>
      <c r="C570" s="240">
        <f>BY71</f>
        <v>9372526.3499999996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5880377.2599999998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4693091.29</v>
      </c>
      <c r="C572" s="240">
        <f>CA71</f>
        <v>5197524.22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1891876.19</v>
      </c>
      <c r="C573" s="240">
        <f>CB71</f>
        <v>80664.989999999962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20576011.870000005</v>
      </c>
      <c r="C574" s="240">
        <f>CC71</f>
        <v>50465580.489999995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0</v>
      </c>
      <c r="C575" s="240">
        <f>CD71</f>
        <v>3619033.0600000005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1231087</v>
      </c>
      <c r="E612" s="180">
        <f>SUM(C624:D647)+SUM(C668:D713)</f>
        <v>860771999.2866919</v>
      </c>
      <c r="F612" s="180">
        <f>CE64-(AX64+BD64+BE64+BG64+BJ64+BN64+BP64+BQ64+CB64+CC64+CD64)</f>
        <v>174492261.21000001</v>
      </c>
      <c r="G612" s="180">
        <f>CE77-(AX77+AY77+BD77+BE77+BG77+BJ77+BN77+BP77+BQ77+CB77+CC77+CD77)</f>
        <v>812834</v>
      </c>
      <c r="H612" s="197">
        <f>CE60-(AX60+AY60+AZ60+BD60+BE60+BG60+BJ60+BN60+BO60+BP60+BQ60+BR60+CB60+CC60+CD60)</f>
        <v>4126.9799999999996</v>
      </c>
      <c r="I612" s="180">
        <f>CE78-(AX78+AY78+AZ78+BD78+BE78+BF78+BG78+BJ78+BN78+BO78+BP78+BQ78+BR78+CB78+CC78+CD78)</f>
        <v>266698.82023048174</v>
      </c>
      <c r="J612" s="180">
        <f>CE79-(AX79+AY79+AZ79+BA79+BD79+BE79+BF79+BG79+BJ79+BN79+BO79+BP79+BQ79+BR79+CB79+CC79+CD79)</f>
        <v>4296275.83</v>
      </c>
      <c r="K612" s="180">
        <f>CE75-(AW75+AX75+AY75+AZ75+BA75+BB75+BC75+BD75+BE75+BF75+BG75+BH75+BI75+BJ75+BK75+BL75+BM75+BN75+BO75+BP75+BQ75+BR75+BS75+BT75+BU75+BV75+BW75+BX75+CB75+CC75+CD75)</f>
        <v>2447286218.6300001</v>
      </c>
      <c r="L612" s="197">
        <f>CE80-(AW80+AX80+AY80+AZ80+BA80+BB80+BC80+BD80+BE80+BF80+BG80+BH80+BI80+BJ80+BK80+BL80+BM80+BN80+BO80+BP80+BQ80+BR80+BS80+BT80+BU80+BV80+BW80+BX80+BY80+BZ80+CA80+CB80+CC80+CD80)</f>
        <v>1229.9999999999998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24436656.900000002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3619033.0600000005</v>
      </c>
      <c r="D615" s="266">
        <f>SUM(C614:C615)</f>
        <v>28055689.960000001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8608744.129999999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2692736.48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12421833.589999998</v>
      </c>
      <c r="D619" s="180">
        <f>(D615/D612)*BN76</f>
        <v>2372646.2817944791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50465580.489999995</v>
      </c>
      <c r="D620" s="180">
        <f>(D615/D612)*CC76</f>
        <v>144028.78151357296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1231781.75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80664.989999999962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78018016.493308038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4018896.4899999998</v>
      </c>
      <c r="D624" s="180">
        <f>(D615/D612)*BD76</f>
        <v>0</v>
      </c>
      <c r="E624" s="180">
        <f>(E623/E612)*SUM(C624:D624)</f>
        <v>364261.77071460115</v>
      </c>
      <c r="F624" s="180">
        <f>SUM(C624:E624)</f>
        <v>4383158.2607146008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10333938.91</v>
      </c>
      <c r="D625" s="180">
        <f>(D615/D612)*AY76</f>
        <v>1180124.4338447566</v>
      </c>
      <c r="E625" s="180">
        <f>(E623/E612)*SUM(C625:D625)</f>
        <v>1043603.1662385444</v>
      </c>
      <c r="F625" s="180">
        <f>(F624/F612)*AY64</f>
        <v>140015.71946067875</v>
      </c>
      <c r="G625" s="180">
        <f>SUM(C625:F625)</f>
        <v>12697682.22954398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5629684.6200000001</v>
      </c>
      <c r="D626" s="180">
        <f>(D615/D612)*BR76</f>
        <v>63240.485553823572</v>
      </c>
      <c r="E626" s="180">
        <f>(E623/E612)*SUM(C626:D626)</f>
        <v>515991.13952164602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693796.3899999999</v>
      </c>
      <c r="D627" s="180">
        <f>(D615/D612)*BO76</f>
        <v>0</v>
      </c>
      <c r="E627" s="180">
        <f>(E623/E612)*SUM(C627:D627)</f>
        <v>62883.804588059436</v>
      </c>
      <c r="F627" s="180">
        <f>(F624/F612)*BO64</f>
        <v>4702.0231468671564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6970298.4628103962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14760514.290000001</v>
      </c>
      <c r="D629" s="180">
        <f>(D615/D612)*BF76</f>
        <v>455878.44072745467</v>
      </c>
      <c r="E629" s="180">
        <f>(E623/E612)*SUM(C629:D629)</f>
        <v>1379172.1617551709</v>
      </c>
      <c r="F629" s="180">
        <f>(F624/F612)*BF64</f>
        <v>44776.93708161448</v>
      </c>
      <c r="G629" s="180">
        <f>(G625/G612)*BF77</f>
        <v>0</v>
      </c>
      <c r="H629" s="180">
        <f>(H628/H612)*BF60</f>
        <v>357012.0739787597</v>
      </c>
      <c r="I629" s="180">
        <f>SUM(C629:H629)</f>
        <v>16997353.903543003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1172239.6599999999</v>
      </c>
      <c r="D630" s="180">
        <f>(D615/D612)*BA76</f>
        <v>222059.56440953401</v>
      </c>
      <c r="E630" s="180">
        <f>(E623/E612)*SUM(C630:D630)</f>
        <v>126375.46292947989</v>
      </c>
      <c r="F630" s="180">
        <f>(F624/F612)*BA64</f>
        <v>4074.4501321832968</v>
      </c>
      <c r="G630" s="180">
        <f>(G625/G612)*BA77</f>
        <v>0</v>
      </c>
      <c r="H630" s="180">
        <f>(H628/H612)*BA60</f>
        <v>20267.503490136798</v>
      </c>
      <c r="I630" s="180">
        <f>(I629/I612)*BA78</f>
        <v>158325.01342171599</v>
      </c>
      <c r="J630" s="180">
        <f>SUM(C630:I630)</f>
        <v>1703341.6543830498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28616815.870000001</v>
      </c>
      <c r="D631" s="180">
        <f>(D615/D612)*AW76</f>
        <v>3639142.4058190524</v>
      </c>
      <c r="E631" s="180">
        <f>(E623/E612)*SUM(C631:D631)</f>
        <v>2923591.7140145455</v>
      </c>
      <c r="F631" s="180">
        <f>(F624/F612)*AW64</f>
        <v>9801.2518956279873</v>
      </c>
      <c r="G631" s="180">
        <f>(G625/G612)*AW77</f>
        <v>0</v>
      </c>
      <c r="H631" s="180">
        <f>(H628/H612)*AW60</f>
        <v>5134.4342175013217</v>
      </c>
      <c r="I631" s="180">
        <f>(I629/I612)*AW78</f>
        <v>2594651.8979125749</v>
      </c>
      <c r="J631" s="180">
        <f>(J630/J612)*AW79</f>
        <v>35201.735858525732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16521675.329999996</v>
      </c>
      <c r="D632" s="180">
        <f>(D615/D612)*BB76</f>
        <v>198244.67885863467</v>
      </c>
      <c r="E632" s="180">
        <f>(E623/E612)*SUM(C632:D632)</f>
        <v>1515447.7563151508</v>
      </c>
      <c r="F632" s="180">
        <f>(F624/F612)*BB64</f>
        <v>4268.0132079540763</v>
      </c>
      <c r="G632" s="180">
        <f>(G625/G612)*BB77</f>
        <v>0</v>
      </c>
      <c r="H632" s="180">
        <f>(H628/H612)*BB60</f>
        <v>229613.9249570081</v>
      </c>
      <c r="I632" s="180">
        <f>(I629/I612)*BB78</f>
        <v>141345.37066456352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302204</v>
      </c>
      <c r="D634" s="180">
        <f>(D615/D612)*BI76</f>
        <v>0</v>
      </c>
      <c r="E634" s="180">
        <f>(E623/E612)*SUM(C634:D634)</f>
        <v>27390.942869751623</v>
      </c>
      <c r="F634" s="180">
        <f>(F624/F612)*BI64</f>
        <v>7744.1972454699917</v>
      </c>
      <c r="G634" s="180">
        <f>(G625/G612)*BI77</f>
        <v>0</v>
      </c>
      <c r="H634" s="180">
        <f>(H628/H612)*BI60</f>
        <v>10403.985124936889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25348492.959999997</v>
      </c>
      <c r="D635" s="180">
        <f>(D615/D612)*BK76</f>
        <v>0</v>
      </c>
      <c r="E635" s="180">
        <f>(E623/E612)*SUM(C635:D635)</f>
        <v>2297517.9762731832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66753483.330000021</v>
      </c>
      <c r="D636" s="180">
        <f>(D615/D612)*BH76</f>
        <v>0</v>
      </c>
      <c r="E636" s="180">
        <f>(E623/E612)*SUM(C636:D636)</f>
        <v>6050352.9015133744</v>
      </c>
      <c r="F636" s="180">
        <f>(F624/F612)*BH64</f>
        <v>5354.8010673061663</v>
      </c>
      <c r="G636" s="180">
        <f>(G625/G612)*BH77</f>
        <v>0</v>
      </c>
      <c r="H636" s="180">
        <f>(H628/H612)*BH60</f>
        <v>51192.335898837191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5846799.4400000004</v>
      </c>
      <c r="D637" s="180">
        <f>(D615/D612)*BL76</f>
        <v>0</v>
      </c>
      <c r="E637" s="180">
        <f>(E623/E612)*SUM(C637:D637)</f>
        <v>529937.8877577259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664535.41</v>
      </c>
      <c r="D639" s="180">
        <f>(D615/D612)*BS76</f>
        <v>527961.19957673177</v>
      </c>
      <c r="E639" s="180">
        <f>(E623/E612)*SUM(C639:D639)</f>
        <v>108084.62662734037</v>
      </c>
      <c r="F639" s="180">
        <f>(F624/F612)*BS64</f>
        <v>4246.5166939037636</v>
      </c>
      <c r="G639" s="180">
        <f>(G625/G612)*BS77</f>
        <v>0</v>
      </c>
      <c r="H639" s="180">
        <f>(H628/H612)*BS60</f>
        <v>11062.678988366335</v>
      </c>
      <c r="I639" s="180">
        <f>(I629/I612)*BS78</f>
        <v>376428.11842578964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637267.91999999993</v>
      </c>
      <c r="D640" s="180">
        <f>(D615/D612)*BT76</f>
        <v>0</v>
      </c>
      <c r="E640" s="180">
        <f>(E623/E612)*SUM(C640:D640)</f>
        <v>57760.21889003933</v>
      </c>
      <c r="F640" s="180">
        <f>(F624/F612)*BT64</f>
        <v>73.852835573535685</v>
      </c>
      <c r="G640" s="180">
        <f>(G625/G612)*BT77</f>
        <v>0</v>
      </c>
      <c r="H640" s="180">
        <f>(H628/H612)*BT60</f>
        <v>11738.262438037562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8425159.8200000003</v>
      </c>
      <c r="D642" s="180">
        <f>(D615/D612)*BV76</f>
        <v>354875.97875464527</v>
      </c>
      <c r="E642" s="180">
        <f>(E623/E612)*SUM(C642:D642)</f>
        <v>795798.39763227012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253021.04977452394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53128112.690000005</v>
      </c>
      <c r="D643" s="180">
        <f>(D615/D612)*BW76</f>
        <v>0</v>
      </c>
      <c r="E643" s="180">
        <f>(E623/E612)*SUM(C643:D643)</f>
        <v>4815386.624497083</v>
      </c>
      <c r="F643" s="180">
        <f>(F624/F612)*BW64</f>
        <v>400.80196063093143</v>
      </c>
      <c r="G643" s="180">
        <f>(G625/G612)*BW77</f>
        <v>0</v>
      </c>
      <c r="H643" s="180">
        <f>(H628/H612)*BW60</f>
        <v>161481.33405766494</v>
      </c>
      <c r="I643" s="180">
        <f>(I629/I612)*BW78</f>
        <v>0</v>
      </c>
      <c r="J643" s="180">
        <f>(J630/J612)*BW79</f>
        <v>39294.02501409901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8382402.9400000013</v>
      </c>
      <c r="D644" s="180">
        <f>(D615/D612)*BX76</f>
        <v>0</v>
      </c>
      <c r="E644" s="180">
        <f>(E623/E612)*SUM(C644:D644)</f>
        <v>759758.04436995566</v>
      </c>
      <c r="F644" s="180">
        <f>(F624/F612)*BX64</f>
        <v>2092.9991467109899</v>
      </c>
      <c r="G644" s="180">
        <f>(G625/G612)*BX77</f>
        <v>0</v>
      </c>
      <c r="H644" s="180">
        <f>(H628/H612)*BX60</f>
        <v>86846.252455236172</v>
      </c>
      <c r="I644" s="180">
        <f>(I629/I612)*BX78</f>
        <v>0</v>
      </c>
      <c r="J644" s="180">
        <f>(J630/J612)*BX79</f>
        <v>0</v>
      </c>
      <c r="K644" s="180">
        <f>SUM(C631:J644)</f>
        <v>243269598.90361023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9372526.3499999996</v>
      </c>
      <c r="D645" s="180">
        <f>(D615/D612)*BY76</f>
        <v>380878.64326524443</v>
      </c>
      <c r="E645" s="180">
        <f>(E623/E612)*SUM(C645:D645)</f>
        <v>884021.91551428335</v>
      </c>
      <c r="F645" s="180">
        <f>(F624/F612)*BY64</f>
        <v>595.11158792557296</v>
      </c>
      <c r="G645" s="180">
        <f>(G625/G612)*BY77</f>
        <v>0</v>
      </c>
      <c r="H645" s="180">
        <f>(H628/H612)*BY60</f>
        <v>108093.35194739625</v>
      </c>
      <c r="I645" s="180">
        <f>(I629/I612)*BY78</f>
        <v>271560.5448806588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5880377.2599999998</v>
      </c>
      <c r="D646" s="180">
        <f>(D615/D612)*BZ76</f>
        <v>0</v>
      </c>
      <c r="E646" s="180">
        <f>(E623/E612)*SUM(C646:D646)</f>
        <v>532981.28939804435</v>
      </c>
      <c r="F646" s="180">
        <f>(F624/F612)*BZ64</f>
        <v>701.51929479537546</v>
      </c>
      <c r="G646" s="180">
        <f>(G625/G612)*BZ77</f>
        <v>0</v>
      </c>
      <c r="H646" s="180">
        <f>(H628/H612)*BZ60</f>
        <v>82184.726652504702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5197524.22</v>
      </c>
      <c r="D647" s="180">
        <f>(D615/D612)*CA76</f>
        <v>0</v>
      </c>
      <c r="E647" s="180">
        <f>(E623/E612)*SUM(C647:D647)</f>
        <v>471089.36008183332</v>
      </c>
      <c r="F647" s="180">
        <f>(F624/F612)*CA64</f>
        <v>3393.9515881185198</v>
      </c>
      <c r="G647" s="180">
        <f>(G625/G612)*CA77</f>
        <v>0</v>
      </c>
      <c r="H647" s="180">
        <f>(H628/H612)*CA60</f>
        <v>47172.614373293392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23233100.858584091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375243479.29000008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51069410.400000006</v>
      </c>
      <c r="D668" s="180">
        <f>(D615/D612)*C76</f>
        <v>1688942.5675241149</v>
      </c>
      <c r="E668" s="180">
        <f>(E623/E612)*SUM(C668:D668)</f>
        <v>4781872.6159668444</v>
      </c>
      <c r="F668" s="180">
        <f>(F624/F612)*C64</f>
        <v>137825.9607556444</v>
      </c>
      <c r="G668" s="180">
        <f>(G625/G612)*C77</f>
        <v>2379388.003938063</v>
      </c>
      <c r="H668" s="180">
        <f>(H628/H612)*C60</f>
        <v>591726.65398078563</v>
      </c>
      <c r="I668" s="180">
        <f>(I629/I612)*C78</f>
        <v>1204189.7649524624</v>
      </c>
      <c r="J668" s="180">
        <f>(J630/J612)*C79</f>
        <v>254635.93617412643</v>
      </c>
      <c r="K668" s="180">
        <f>(K644/K612)*C75</f>
        <v>19536638.34614348</v>
      </c>
      <c r="L668" s="180">
        <f>(L647/L612)*C80</f>
        <v>5652254.5535956947</v>
      </c>
      <c r="M668" s="180">
        <f t="shared" ref="M668:M713" si="20">ROUND(SUM(D668:L668),0)</f>
        <v>36227474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74604622.400000006</v>
      </c>
      <c r="D669" s="180">
        <f>(D615/D612)*D76</f>
        <v>3282283.7523821793</v>
      </c>
      <c r="E669" s="180">
        <f>(E623/E612)*SUM(C669:D669)</f>
        <v>7059455.8534023594</v>
      </c>
      <c r="F669" s="180">
        <f>(F624/F612)*D64</f>
        <v>101686.93477973565</v>
      </c>
      <c r="G669" s="180">
        <f>(G625/G612)*D77</f>
        <v>7435909.7056398755</v>
      </c>
      <c r="H669" s="180">
        <f>(H628/H612)*D60</f>
        <v>1109308.0243601541</v>
      </c>
      <c r="I669" s="180">
        <f>(I629/I612)*D78</f>
        <v>2340189.7220423566</v>
      </c>
      <c r="J669" s="180">
        <f>(J630/J612)*D79</f>
        <v>460768.76845330687</v>
      </c>
      <c r="K669" s="180">
        <f>(K644/K612)*D75</f>
        <v>22206675.30189174</v>
      </c>
      <c r="L669" s="180">
        <f>(L647/L612)*D80</f>
        <v>7618379.3246282302</v>
      </c>
      <c r="M669" s="180">
        <f t="shared" si="20"/>
        <v>51614657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527914.63000000012</v>
      </c>
      <c r="D670" s="180">
        <f>(D615/D612)*E76</f>
        <v>36029.984742556779</v>
      </c>
      <c r="E670" s="180">
        <f>(E623/E612)*SUM(C670:D670)</f>
        <v>51114.39532275372</v>
      </c>
      <c r="F670" s="180">
        <f>(F624/F612)*E64</f>
        <v>112.38665013055669</v>
      </c>
      <c r="G670" s="180">
        <f>(G625/G612)*E77</f>
        <v>93166.5959064216</v>
      </c>
      <c r="H670" s="180">
        <f>(H628/H612)*E60</f>
        <v>21314.657837127197</v>
      </c>
      <c r="I670" s="180">
        <f>(I629/I612)*E78</f>
        <v>25684.154197638003</v>
      </c>
      <c r="J670" s="180">
        <f>(J630/J612)*E79</f>
        <v>0</v>
      </c>
      <c r="K670" s="180">
        <f>(K644/K612)*E75</f>
        <v>263142.38887666166</v>
      </c>
      <c r="L670" s="180">
        <f>(L647/L612)*E80</f>
        <v>46277.314718317917</v>
      </c>
      <c r="M670" s="180">
        <f t="shared" si="20"/>
        <v>536842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7238074.1499999994</v>
      </c>
      <c r="D672" s="180">
        <f>(D615/D612)*G76</f>
        <v>436006.11517684779</v>
      </c>
      <c r="E672" s="180">
        <f>(E623/E612)*SUM(C672:D672)</f>
        <v>695557.61711078417</v>
      </c>
      <c r="F672" s="180">
        <f>(F624/F612)*G64</f>
        <v>7708.5604627853454</v>
      </c>
      <c r="G672" s="180">
        <f>(G625/G612)*G77</f>
        <v>792103.52314403316</v>
      </c>
      <c r="H672" s="180">
        <f>(H628/H612)*G60</f>
        <v>99766.785930198384</v>
      </c>
      <c r="I672" s="180">
        <f>(I629/I612)*G78</f>
        <v>310865.57438262214</v>
      </c>
      <c r="J672" s="180">
        <f>(J630/J612)*G79</f>
        <v>55413.631938015737</v>
      </c>
      <c r="K672" s="180">
        <f>(K644/K612)*G75</f>
        <v>2585340.3374306853</v>
      </c>
      <c r="L672" s="180">
        <f>(L647/L612)*G80</f>
        <v>747614.74144939706</v>
      </c>
      <c r="M672" s="180">
        <f t="shared" si="20"/>
        <v>5730377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14043587.27</v>
      </c>
      <c r="D673" s="180">
        <f>(D615/D612)*H76</f>
        <v>749929.60652961163</v>
      </c>
      <c r="E673" s="180">
        <f>(E623/E612)*SUM(C673:D673)</f>
        <v>1340843.8525225644</v>
      </c>
      <c r="F673" s="180">
        <f>(F624/F612)*H64</f>
        <v>4233.8539542274912</v>
      </c>
      <c r="G673" s="180">
        <f>(G625/G612)*H77</f>
        <v>1996739.4850366884</v>
      </c>
      <c r="H673" s="180">
        <f>(H628/H612)*H60</f>
        <v>224395.04280829793</v>
      </c>
      <c r="I673" s="180">
        <f>(I629/I612)*H78</f>
        <v>534688.13799963135</v>
      </c>
      <c r="J673" s="180">
        <f>(J630/J612)*H79</f>
        <v>57673.776790565476</v>
      </c>
      <c r="K673" s="180">
        <f>(K644/K612)*H75</f>
        <v>6210794.0370805487</v>
      </c>
      <c r="L673" s="180">
        <f>(L647/L612)*H80</f>
        <v>1308231.3540370199</v>
      </c>
      <c r="M673" s="180">
        <f t="shared" si="20"/>
        <v>12427529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67741991.419999987</v>
      </c>
      <c r="D681" s="180">
        <f>(D615/D612)*P76</f>
        <v>1788007.9335430232</v>
      </c>
      <c r="E681" s="180">
        <f>(E623/E612)*SUM(C681:D681)</f>
        <v>6302008.7094372148</v>
      </c>
      <c r="F681" s="180">
        <f>(F624/F612)*P64</f>
        <v>1120679.1357465177</v>
      </c>
      <c r="G681" s="180">
        <f>(G625/G612)*P77</f>
        <v>0</v>
      </c>
      <c r="H681" s="180">
        <f>(H628/H612)*P60</f>
        <v>298692.33268589101</v>
      </c>
      <c r="I681" s="180">
        <f>(I629/I612)*P78</f>
        <v>1274821.8291298226</v>
      </c>
      <c r="J681" s="180">
        <f>(J630/J612)*P79</f>
        <v>272056.29557635082</v>
      </c>
      <c r="K681" s="180">
        <f>(K644/K612)*P75</f>
        <v>51900149.65179076</v>
      </c>
      <c r="L681" s="180">
        <f>(L647/L612)*P80</f>
        <v>1685816.4647387241</v>
      </c>
      <c r="M681" s="180">
        <f t="shared" si="20"/>
        <v>64642232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10556999.43</v>
      </c>
      <c r="D682" s="180">
        <f>(D615/D612)*Q76</f>
        <v>403235.00950967718</v>
      </c>
      <c r="E682" s="180">
        <f>(E623/E612)*SUM(C682:D682)</f>
        <v>993405.63120175037</v>
      </c>
      <c r="F682" s="180">
        <f>(F624/F612)*Q64</f>
        <v>20014.871271826894</v>
      </c>
      <c r="G682" s="180">
        <f>(G625/G612)*Q77</f>
        <v>0</v>
      </c>
      <c r="H682" s="180">
        <f>(H628/H612)*Q60</f>
        <v>119764.05604046669</v>
      </c>
      <c r="I682" s="180">
        <f>(I629/I612)*Q78</f>
        <v>287500.28607182292</v>
      </c>
      <c r="J682" s="180">
        <f>(J630/J612)*Q79</f>
        <v>78765.604858633335</v>
      </c>
      <c r="K682" s="180">
        <f>(K644/K612)*Q75</f>
        <v>1861784.3507327815</v>
      </c>
      <c r="L682" s="180">
        <f>(L647/L612)*Q80</f>
        <v>1049456.1656121402</v>
      </c>
      <c r="M682" s="180">
        <f t="shared" si="20"/>
        <v>4813926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12655873.82</v>
      </c>
      <c r="D683" s="180">
        <f>(D615/D612)*R76</f>
        <v>148290.39261215494</v>
      </c>
      <c r="E683" s="180">
        <f>(E623/E612)*SUM(C683:D683)</f>
        <v>1160534.3755958816</v>
      </c>
      <c r="F683" s="180">
        <f>(F624/F612)*R64</f>
        <v>49872.696073915322</v>
      </c>
      <c r="G683" s="180">
        <f>(G625/G612)*R77</f>
        <v>0</v>
      </c>
      <c r="H683" s="180">
        <f>(H628/H612)*R60</f>
        <v>90426.844738493674</v>
      </c>
      <c r="I683" s="180">
        <f>(I629/I612)*R78</f>
        <v>105728.74202946488</v>
      </c>
      <c r="J683" s="180">
        <f>(J630/J612)*R79</f>
        <v>8137.2081540806248</v>
      </c>
      <c r="K683" s="180">
        <f>(K644/K612)*R75</f>
        <v>8289545.2807966601</v>
      </c>
      <c r="L683" s="180">
        <f>(L647/L612)*R80</f>
        <v>0</v>
      </c>
      <c r="M683" s="180">
        <f t="shared" si="20"/>
        <v>9852536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13653242.690000003</v>
      </c>
      <c r="D684" s="180">
        <f>(D615/D612)*S76</f>
        <v>908771.47474948561</v>
      </c>
      <c r="E684" s="180">
        <f>(E623/E612)*SUM(C684:D684)</f>
        <v>1319861.0807771145</v>
      </c>
      <c r="F684" s="180">
        <f>(F624/F612)*S64</f>
        <v>111150.22842727922</v>
      </c>
      <c r="G684" s="180">
        <f>(G625/G612)*S77</f>
        <v>0</v>
      </c>
      <c r="H684" s="180">
        <f>(H628/H612)*S60</f>
        <v>150182.20086191368</v>
      </c>
      <c r="I684" s="180">
        <f>(I629/I612)*S78</f>
        <v>647939.91792054265</v>
      </c>
      <c r="J684" s="180">
        <f>(J630/J612)*S79</f>
        <v>17500.366915581548</v>
      </c>
      <c r="K684" s="180">
        <f>(K644/K612)*S75</f>
        <v>35079.932154415503</v>
      </c>
      <c r="L684" s="180">
        <f>(L647/L612)*S80</f>
        <v>0</v>
      </c>
      <c r="M684" s="180">
        <f t="shared" si="20"/>
        <v>3190485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32737937.089999996</v>
      </c>
      <c r="D686" s="180">
        <f>(D615/D612)*U76</f>
        <v>826638.60630408733</v>
      </c>
      <c r="E686" s="180">
        <f>(E623/E612)*SUM(C686:D686)</f>
        <v>3042201.2129055834</v>
      </c>
      <c r="F686" s="180">
        <f>(F624/F612)*U64</f>
        <v>155103.4227679804</v>
      </c>
      <c r="G686" s="180">
        <f>(G625/G612)*U77</f>
        <v>0</v>
      </c>
      <c r="H686" s="180">
        <f>(H628/H612)*U60</f>
        <v>274607.78270511184</v>
      </c>
      <c r="I686" s="180">
        <f>(I629/I612)*U78</f>
        <v>589380.46098582749</v>
      </c>
      <c r="J686" s="180">
        <f>(J630/J612)*U79</f>
        <v>0</v>
      </c>
      <c r="K686" s="180">
        <f>(K644/K612)*U75</f>
        <v>14995700.744152162</v>
      </c>
      <c r="L686" s="180">
        <f>(L647/L612)*U80</f>
        <v>0</v>
      </c>
      <c r="M686" s="180">
        <f t="shared" si="20"/>
        <v>19883632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6960776.4799999986</v>
      </c>
      <c r="D687" s="180">
        <f>(D615/D612)*V76</f>
        <v>412236.80835427553</v>
      </c>
      <c r="E687" s="180">
        <f>(E623/E612)*SUM(C687:D687)</f>
        <v>668269.73090770293</v>
      </c>
      <c r="F687" s="180">
        <f>(F624/F612)*V64</f>
        <v>10248.359392752938</v>
      </c>
      <c r="G687" s="180">
        <f>(G625/G612)*V77</f>
        <v>0</v>
      </c>
      <c r="H687" s="180">
        <f>(H628/H612)*V60</f>
        <v>86491.571144158777</v>
      </c>
      <c r="I687" s="180">
        <f>(I629/I612)*V78</f>
        <v>293918.42854940688</v>
      </c>
      <c r="J687" s="180">
        <f>(J630/J612)*V79</f>
        <v>28025.438556269666</v>
      </c>
      <c r="K687" s="180">
        <f>(K644/K612)*V75</f>
        <v>4885159.277334664</v>
      </c>
      <c r="L687" s="180">
        <f>(L647/L612)*V80</f>
        <v>32488.563802247678</v>
      </c>
      <c r="M687" s="180">
        <f t="shared" si="20"/>
        <v>6416838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1752873.1999999997</v>
      </c>
      <c r="D688" s="180">
        <f>(D615/D612)*W76</f>
        <v>94894.912376980661</v>
      </c>
      <c r="E688" s="180">
        <f>(E623/E612)*SUM(C688:D688)</f>
        <v>167476.6409533516</v>
      </c>
      <c r="F688" s="180">
        <f>(F624/F612)*W64</f>
        <v>1900.1178141554728</v>
      </c>
      <c r="G688" s="180">
        <f>(G625/G612)*W77</f>
        <v>0</v>
      </c>
      <c r="H688" s="180">
        <f>(H628/H612)*W60</f>
        <v>17413.163415275867</v>
      </c>
      <c r="I688" s="180">
        <f>(I629/I612)*W78</f>
        <v>67658.595637112623</v>
      </c>
      <c r="J688" s="180">
        <f>(J630/J612)*W79</f>
        <v>57379.033551814566</v>
      </c>
      <c r="K688" s="180">
        <f>(K644/K612)*W75</f>
        <v>2644585.6493748087</v>
      </c>
      <c r="L688" s="180">
        <f>(L647/L612)*W80</f>
        <v>0</v>
      </c>
      <c r="M688" s="180">
        <f t="shared" si="20"/>
        <v>3051308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4719110.3100000005</v>
      </c>
      <c r="D689" s="180">
        <f>(D615/D612)*X76</f>
        <v>104284.13041235915</v>
      </c>
      <c r="E689" s="180">
        <f>(E623/E612)*SUM(C689:D689)</f>
        <v>437179.26154389925</v>
      </c>
      <c r="F689" s="180">
        <f>(F624/F612)*X64</f>
        <v>12530.067774354633</v>
      </c>
      <c r="G689" s="180">
        <f>(G625/G612)*X77</f>
        <v>0</v>
      </c>
      <c r="H689" s="180">
        <f>(H628/H612)*X60</f>
        <v>48895.352169955018</v>
      </c>
      <c r="I689" s="180">
        <f>(I629/I612)*X78</f>
        <v>74352.961968162184</v>
      </c>
      <c r="J689" s="180">
        <f>(J630/J612)*X79</f>
        <v>26544.577984959651</v>
      </c>
      <c r="K689" s="180">
        <f>(K644/K612)*X75</f>
        <v>9990912.6662074905</v>
      </c>
      <c r="L689" s="180">
        <f>(L647/L612)*X80</f>
        <v>0</v>
      </c>
      <c r="M689" s="180">
        <f t="shared" si="20"/>
        <v>10694699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31026680.549999993</v>
      </c>
      <c r="D690" s="180">
        <f>(D615/D612)*Y76</f>
        <v>1073196.7371894268</v>
      </c>
      <c r="E690" s="180">
        <f>(E623/E612)*SUM(C690:D690)</f>
        <v>2909444.9606869635</v>
      </c>
      <c r="F690" s="180">
        <f>(F624/F612)*Y64</f>
        <v>216920.46193407685</v>
      </c>
      <c r="G690" s="180">
        <f>(G625/G612)*Y77</f>
        <v>281.1869091743107</v>
      </c>
      <c r="H690" s="180">
        <f>(H628/H612)*Y60</f>
        <v>308606.51980981632</v>
      </c>
      <c r="I690" s="180">
        <f>(I629/I612)*Y78</f>
        <v>765172.57102375291</v>
      </c>
      <c r="J690" s="180">
        <f>(J630/J612)*Y79</f>
        <v>22067.677884725388</v>
      </c>
      <c r="K690" s="180">
        <f>(K644/K612)*Y75</f>
        <v>16578173.098131498</v>
      </c>
      <c r="L690" s="180">
        <f>(L647/L612)*Y80</f>
        <v>400440.43756258761</v>
      </c>
      <c r="M690" s="180">
        <f t="shared" si="20"/>
        <v>22274304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1564960.4699999997</v>
      </c>
      <c r="D691" s="180">
        <f>(D615/D612)*Z76</f>
        <v>102643.29619258427</v>
      </c>
      <c r="E691" s="180">
        <f>(E623/E612)*SUM(C691:D691)</f>
        <v>151147.03805761575</v>
      </c>
      <c r="F691" s="180">
        <f>(F624/F612)*Z64</f>
        <v>5554.6364820913577</v>
      </c>
      <c r="G691" s="180">
        <f>(G625/G612)*Z77</f>
        <v>0</v>
      </c>
      <c r="H691" s="180">
        <f>(H628/H612)*Z60</f>
        <v>12194.281266565638</v>
      </c>
      <c r="I691" s="180">
        <f>(I629/I612)*Z78</f>
        <v>73183.072706425359</v>
      </c>
      <c r="J691" s="180">
        <f>(J630/J612)*Z79</f>
        <v>600.97615905329678</v>
      </c>
      <c r="K691" s="180">
        <f>(K644/K612)*Z75</f>
        <v>2370994.9259660393</v>
      </c>
      <c r="L691" s="180">
        <f>(L647/L612)*Z80</f>
        <v>64599.353606794801</v>
      </c>
      <c r="M691" s="180">
        <f t="shared" si="20"/>
        <v>2780918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1052259.2100000002</v>
      </c>
      <c r="D692" s="180">
        <f>(D615/D612)*AA76</f>
        <v>53327.112142683662</v>
      </c>
      <c r="E692" s="180">
        <f>(E623/E612)*SUM(C692:D692)</f>
        <v>100207.31620822051</v>
      </c>
      <c r="F692" s="180">
        <f>(F624/F612)*AA64</f>
        <v>8159.400215139618</v>
      </c>
      <c r="G692" s="180">
        <f>(G625/G612)*AA77</f>
        <v>0</v>
      </c>
      <c r="H692" s="180">
        <f>(H628/H612)*AA60</f>
        <v>7380.7491876581507</v>
      </c>
      <c r="I692" s="180">
        <f>(I629/I612)*AA78</f>
        <v>38021.401006446569</v>
      </c>
      <c r="J692" s="180">
        <f>(J630/J612)*AA79</f>
        <v>0</v>
      </c>
      <c r="K692" s="180">
        <f>(K644/K612)*AA75</f>
        <v>446576.15465678903</v>
      </c>
      <c r="L692" s="180">
        <f>(L647/L612)*AA80</f>
        <v>0</v>
      </c>
      <c r="M692" s="180">
        <f t="shared" si="20"/>
        <v>653672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95071211.700000003</v>
      </c>
      <c r="D693" s="180">
        <f>(D615/D612)*AB76</f>
        <v>551046.82547439786</v>
      </c>
      <c r="E693" s="180">
        <f>(E623/E612)*SUM(C693:D693)</f>
        <v>8666939.6180986669</v>
      </c>
      <c r="F693" s="180">
        <f>(F624/F612)*AB64</f>
        <v>1906733.9336155534</v>
      </c>
      <c r="G693" s="180">
        <f>(G625/G612)*AB77</f>
        <v>0</v>
      </c>
      <c r="H693" s="180">
        <f>(H628/H612)*AB60</f>
        <v>393915.81991705042</v>
      </c>
      <c r="I693" s="180">
        <f>(I629/I612)*AB78</f>
        <v>392887.81039994792</v>
      </c>
      <c r="J693" s="180">
        <f>(J630/J612)*AB79</f>
        <v>1689.0347290821232</v>
      </c>
      <c r="K693" s="180">
        <f>(K644/K612)*AB75</f>
        <v>30358515.863406695</v>
      </c>
      <c r="L693" s="180">
        <f>(L647/L612)*AB80</f>
        <v>0</v>
      </c>
      <c r="M693" s="180">
        <f t="shared" si="20"/>
        <v>42271729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9277909.1800000016</v>
      </c>
      <c r="D694" s="180">
        <f>(D615/D612)*AC76</f>
        <v>168914.76718015867</v>
      </c>
      <c r="E694" s="180">
        <f>(E623/E612)*SUM(C694:D694)</f>
        <v>856234.2491754354</v>
      </c>
      <c r="F694" s="180">
        <f>(F624/F612)*AC64</f>
        <v>16986.725660085809</v>
      </c>
      <c r="G694" s="180">
        <f>(G625/G612)*AC77</f>
        <v>0</v>
      </c>
      <c r="H694" s="180">
        <f>(H628/H612)*AC60</f>
        <v>123074.41494385571</v>
      </c>
      <c r="I694" s="180">
        <f>(I629/I612)*AC78</f>
        <v>120433.60011101795</v>
      </c>
      <c r="J694" s="180">
        <f>(J630/J612)*AC79</f>
        <v>0</v>
      </c>
      <c r="K694" s="180">
        <f>(K644/K612)*AC75</f>
        <v>3682968.4636515905</v>
      </c>
      <c r="L694" s="180">
        <f>(L647/L612)*AC80</f>
        <v>0</v>
      </c>
      <c r="M694" s="180">
        <f t="shared" si="20"/>
        <v>4968612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2055770.61</v>
      </c>
      <c r="D695" s="180">
        <f>(D615/D612)*AD76</f>
        <v>51959.750292871257</v>
      </c>
      <c r="E695" s="180">
        <f>(E623/E612)*SUM(C695:D695)</f>
        <v>191038.90710785775</v>
      </c>
      <c r="F695" s="180">
        <f>(F624/F612)*AD64</f>
        <v>47.99633000247141</v>
      </c>
      <c r="G695" s="180">
        <f>(G625/G612)*AD77</f>
        <v>0</v>
      </c>
      <c r="H695" s="180">
        <f>(H628/H612)*AD60</f>
        <v>0</v>
      </c>
      <c r="I695" s="180">
        <f>(I629/I612)*AD78</f>
        <v>37046.49328833256</v>
      </c>
      <c r="J695" s="180">
        <f>(J630/J612)*AD79</f>
        <v>0</v>
      </c>
      <c r="K695" s="180">
        <f>(K644/K612)*AD75</f>
        <v>968572.53232828807</v>
      </c>
      <c r="L695" s="180">
        <f>(L647/L612)*AD80</f>
        <v>0</v>
      </c>
      <c r="M695" s="180">
        <f t="shared" si="20"/>
        <v>1248666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11050064.170000002</v>
      </c>
      <c r="D696" s="180">
        <f>(D615/D612)*AE76</f>
        <v>220145.25781979665</v>
      </c>
      <c r="E696" s="180">
        <f>(E623/E612)*SUM(C696:D696)</f>
        <v>1021500.9151683903</v>
      </c>
      <c r="F696" s="180">
        <f>(F624/F612)*AE64</f>
        <v>3268.7977011939502</v>
      </c>
      <c r="G696" s="180">
        <f>(G625/G612)*AE77</f>
        <v>0</v>
      </c>
      <c r="H696" s="180">
        <f>(H628/H612)*AE60</f>
        <v>149337.72154982464</v>
      </c>
      <c r="I696" s="180">
        <f>(I629/I612)*AE78</f>
        <v>156960.14261635634</v>
      </c>
      <c r="J696" s="180">
        <f>(J630/J612)*AE79</f>
        <v>5975.3639103602136</v>
      </c>
      <c r="K696" s="180">
        <f>(K644/K612)*AE75</f>
        <v>1506583.2590500272</v>
      </c>
      <c r="L696" s="180">
        <f>(L647/L612)*AE80</f>
        <v>8122.1409505619195</v>
      </c>
      <c r="M696" s="180">
        <f t="shared" si="20"/>
        <v>3071894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2859221.08</v>
      </c>
      <c r="D697" s="180">
        <f>(D615/D612)*AF76</f>
        <v>330103.93990887725</v>
      </c>
      <c r="E697" s="180">
        <f>(E623/E612)*SUM(C697:D697)</f>
        <v>289071.68473413162</v>
      </c>
      <c r="F697" s="180">
        <f>(F624/F612)*AF64</f>
        <v>1708.0264898578787</v>
      </c>
      <c r="G697" s="180">
        <f>(G625/G612)*AF77</f>
        <v>0</v>
      </c>
      <c r="H697" s="180">
        <f>(H628/H612)*AF60</f>
        <v>136974.54442084118</v>
      </c>
      <c r="I697" s="180">
        <f>(I629/I612)*AF78</f>
        <v>235358.97161469172</v>
      </c>
      <c r="J697" s="180">
        <f>(J630/J612)*AF79</f>
        <v>0</v>
      </c>
      <c r="K697" s="180">
        <f>(K644/K612)*AF75</f>
        <v>712181.24633632065</v>
      </c>
      <c r="L697" s="180">
        <f>(L647/L612)*AF80</f>
        <v>73477.042552757834</v>
      </c>
      <c r="M697" s="180">
        <f t="shared" si="20"/>
        <v>1778875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29644731.530000001</v>
      </c>
      <c r="D698" s="180">
        <f>(D615/D612)*AG76</f>
        <v>1518706.0172224708</v>
      </c>
      <c r="E698" s="180">
        <f>(E623/E612)*SUM(C698:D698)</f>
        <v>2824568.6274206941</v>
      </c>
      <c r="F698" s="180">
        <f>(F624/F612)*AG64</f>
        <v>83510.279590747348</v>
      </c>
      <c r="G698" s="180">
        <f>(G625/G612)*AG77</f>
        <v>0</v>
      </c>
      <c r="H698" s="180">
        <f>(H628/H612)*AG60</f>
        <v>289082.15811431786</v>
      </c>
      <c r="I698" s="180">
        <f>(I629/I612)*AG78</f>
        <v>1082813.7540472674</v>
      </c>
      <c r="J698" s="180">
        <f>(J630/J612)*AG79</f>
        <v>225485.69823383979</v>
      </c>
      <c r="K698" s="180">
        <f>(K644/K612)*AG75</f>
        <v>23621129.890768852</v>
      </c>
      <c r="L698" s="180">
        <f>(L647/L612)*AG80</f>
        <v>1628961.4780847905</v>
      </c>
      <c r="M698" s="180">
        <f t="shared" si="20"/>
        <v>31274258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73194827.769999981</v>
      </c>
      <c r="D701" s="180">
        <f>(D615/D612)*AJ76</f>
        <v>3272484.3257918572</v>
      </c>
      <c r="E701" s="180">
        <f>(E623/E612)*SUM(C701:D701)</f>
        <v>6930787.7361626625</v>
      </c>
      <c r="F701" s="180">
        <f>(F624/F612)*AJ64</f>
        <v>168299.67298126928</v>
      </c>
      <c r="G701" s="180">
        <f>(G625/G612)*AJ77</f>
        <v>93.728969724770224</v>
      </c>
      <c r="H701" s="180">
        <f>(H628/H612)*AJ60</f>
        <v>1108581.7721517575</v>
      </c>
      <c r="I701" s="180">
        <f>(I629/I612)*AJ78</f>
        <v>2333230.3933003023</v>
      </c>
      <c r="J701" s="180">
        <f>(J630/J612)*AJ79</f>
        <v>56126.503639659582</v>
      </c>
      <c r="K701" s="180">
        <f>(K644/K612)*AJ75</f>
        <v>16423567.079334337</v>
      </c>
      <c r="L701" s="180">
        <f>(L647/L612)*AJ80</f>
        <v>2744150.3192968271</v>
      </c>
      <c r="M701" s="180">
        <f t="shared" si="20"/>
        <v>33037322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3360423.2100000009</v>
      </c>
      <c r="D702" s="180">
        <f>(D615/D612)*AK76</f>
        <v>294529.74244959129</v>
      </c>
      <c r="E702" s="180">
        <f>(E623/E612)*SUM(C702:D702)</f>
        <v>331274.92525637255</v>
      </c>
      <c r="F702" s="180">
        <f>(F624/F612)*AK64</f>
        <v>824.26748725694836</v>
      </c>
      <c r="G702" s="180">
        <f>(G625/G612)*AK77</f>
        <v>0</v>
      </c>
      <c r="H702" s="180">
        <f>(H628/H612)*AK60</f>
        <v>49570.935619626252</v>
      </c>
      <c r="I702" s="180">
        <f>(I629/I612)*AK78</f>
        <v>209995.12248175876</v>
      </c>
      <c r="J702" s="180">
        <f>(J630/J612)*AK79</f>
        <v>0</v>
      </c>
      <c r="K702" s="180">
        <f>(K644/K612)*AK75</f>
        <v>664764.33589583077</v>
      </c>
      <c r="L702" s="180">
        <f>(L647/L612)*AK80</f>
        <v>0</v>
      </c>
      <c r="M702" s="180">
        <f t="shared" si="20"/>
        <v>1550959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-241616.03999999992</v>
      </c>
      <c r="D712" s="180">
        <f>(D615/D612)*AU76</f>
        <v>0</v>
      </c>
      <c r="E712" s="180">
        <f>(E623/E612)*SUM(C712:D712)</f>
        <v>-21899.416116449884</v>
      </c>
      <c r="F712" s="180">
        <f>(F624/F612)*AU64</f>
        <v>57.430711608529975</v>
      </c>
      <c r="G712" s="180">
        <f>(G625/G612)*AU77</f>
        <v>0</v>
      </c>
      <c r="H712" s="180">
        <f>(H628/H612)*AU60</f>
        <v>11738.262438037562</v>
      </c>
      <c r="I712" s="180">
        <f>(I629/I612)*AU78</f>
        <v>0</v>
      </c>
      <c r="J712" s="180">
        <f>(J630/J612)*AU79</f>
        <v>0</v>
      </c>
      <c r="K712" s="180">
        <f>(K644/K612)*AU75</f>
        <v>66917.856431519729</v>
      </c>
      <c r="L712" s="180">
        <f>(L647/L612)*AU80</f>
        <v>57421.647650484265</v>
      </c>
      <c r="M712" s="180">
        <f t="shared" si="20"/>
        <v>114236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5367679.76</v>
      </c>
      <c r="D713" s="180">
        <f>(D615/D612)*AV76</f>
        <v>0</v>
      </c>
      <c r="E713" s="180">
        <f>(E623/E612)*SUM(C713:D713)</f>
        <v>486511.79219759535</v>
      </c>
      <c r="F713" s="180">
        <f>(F624/F612)*AV64</f>
        <v>5777.8892990503391</v>
      </c>
      <c r="G713" s="180">
        <f>(G625/G612)*AV77</f>
        <v>0</v>
      </c>
      <c r="H713" s="180">
        <f>(H628/H612)*AV60</f>
        <v>64653.336133536388</v>
      </c>
      <c r="I713" s="180">
        <f>(I629/I612)*AV78</f>
        <v>0</v>
      </c>
      <c r="J713" s="180">
        <f>(J630/J612)*AV79</f>
        <v>0</v>
      </c>
      <c r="K713" s="180">
        <f>(K644/K612)*AV75</f>
        <v>463146.23368555208</v>
      </c>
      <c r="L713" s="180">
        <f>(L647/L612)*AV80</f>
        <v>115409.95629751937</v>
      </c>
      <c r="M713" s="180">
        <f t="shared" si="20"/>
        <v>1135499</v>
      </c>
      <c r="N713" s="199" t="s">
        <v>741</v>
      </c>
    </row>
    <row r="715" spans="1:83" ht="12.6" customHeight="1" x14ac:dyDescent="0.25">
      <c r="C715" s="180">
        <f>SUM(C614:C647)+SUM(C668:C713)</f>
        <v>938790015.78000021</v>
      </c>
      <c r="D715" s="180">
        <f>SUM(D616:D647)+SUM(D668:D713)</f>
        <v>28055689.960000001</v>
      </c>
      <c r="E715" s="180">
        <f>SUM(E624:E647)+SUM(E668:E713)</f>
        <v>78018016.493308038</v>
      </c>
      <c r="F715" s="180">
        <f>SUM(F625:F648)+SUM(F668:F713)</f>
        <v>4383158.2607145999</v>
      </c>
      <c r="G715" s="180">
        <f>SUM(G626:G647)+SUM(G668:G713)</f>
        <v>12697682.22954398</v>
      </c>
      <c r="H715" s="180">
        <f>SUM(H629:H647)+SUM(H668:H713)</f>
        <v>6970298.4628103981</v>
      </c>
      <c r="I715" s="180">
        <f>SUM(I630:I647)+SUM(I668:I713)</f>
        <v>16997353.903543003</v>
      </c>
      <c r="J715" s="180">
        <f>SUM(J631:J647)+SUM(J668:J713)</f>
        <v>1703341.65438305</v>
      </c>
      <c r="K715" s="180">
        <f>SUM(K668:K713)</f>
        <v>243269598.90361023</v>
      </c>
      <c r="L715" s="180">
        <f>SUM(L668:L713)</f>
        <v>23233100.858584091</v>
      </c>
      <c r="M715" s="180">
        <f>SUM(M668:M713)</f>
        <v>375243479</v>
      </c>
      <c r="N715" s="198" t="s">
        <v>742</v>
      </c>
    </row>
    <row r="716" spans="1:83" ht="12.6" customHeight="1" x14ac:dyDescent="0.25">
      <c r="C716" s="180">
        <f>CE71</f>
        <v>938790015.78000009</v>
      </c>
      <c r="D716" s="180">
        <f>D615</f>
        <v>28055689.960000001</v>
      </c>
      <c r="E716" s="180">
        <f>E623</f>
        <v>78018016.493308038</v>
      </c>
      <c r="F716" s="180">
        <f>F624</f>
        <v>4383158.2607146008</v>
      </c>
      <c r="G716" s="180">
        <f>G625</f>
        <v>12697682.22954398</v>
      </c>
      <c r="H716" s="180">
        <f>H628</f>
        <v>6970298.4628103962</v>
      </c>
      <c r="I716" s="180">
        <f>I629</f>
        <v>16997353.903543003</v>
      </c>
      <c r="J716" s="180">
        <f>J630</f>
        <v>1703341.6543830498</v>
      </c>
      <c r="K716" s="180">
        <f>K644</f>
        <v>243269598.90361023</v>
      </c>
      <c r="L716" s="180">
        <f>L647</f>
        <v>23233100.858584091</v>
      </c>
      <c r="M716" s="180">
        <f>C648</f>
        <v>375243479.29000008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029*2018*A</v>
      </c>
      <c r="B722" s="276">
        <f>ROUND(C165,0)</f>
        <v>25948764</v>
      </c>
      <c r="C722" s="276">
        <f>ROUND(C166,0)</f>
        <v>638174</v>
      </c>
      <c r="D722" s="276">
        <f>ROUND(C167,0)</f>
        <v>2705679</v>
      </c>
      <c r="E722" s="276">
        <f>ROUND(C168,0)</f>
        <v>58031819</v>
      </c>
      <c r="F722" s="276">
        <f>ROUND(C169,0)</f>
        <v>0</v>
      </c>
      <c r="G722" s="276">
        <f>ROUND(C170,0)</f>
        <v>42906870</v>
      </c>
      <c r="H722" s="276">
        <f>ROUND(C171+C172,0)</f>
        <v>1847607</v>
      </c>
      <c r="I722" s="276">
        <f>ROUND(C175,0)</f>
        <v>11938530</v>
      </c>
      <c r="J722" s="276">
        <f>ROUND(C176,0)</f>
        <v>3444277</v>
      </c>
      <c r="K722" s="276">
        <f>ROUND(C179,0)</f>
        <v>4069777</v>
      </c>
      <c r="L722" s="276">
        <f>ROUND(C180,0)</f>
        <v>961891</v>
      </c>
      <c r="M722" s="276">
        <f>ROUND(C183,0)</f>
        <v>341687</v>
      </c>
      <c r="N722" s="276">
        <f>ROUND(C184,0)</f>
        <v>6010413</v>
      </c>
      <c r="O722" s="276">
        <f>ROUND(C185,0)</f>
        <v>1465981</v>
      </c>
      <c r="P722" s="276">
        <f>ROUND(C188,0)</f>
        <v>4600</v>
      </c>
      <c r="Q722" s="276">
        <f>ROUND(C189,0)</f>
        <v>0</v>
      </c>
      <c r="R722" s="276">
        <f>ROUND(B195,0)</f>
        <v>2432095</v>
      </c>
      <c r="S722" s="276">
        <f>ROUND(C195,0)</f>
        <v>0</v>
      </c>
      <c r="T722" s="276">
        <f>ROUND(D195,0)</f>
        <v>0</v>
      </c>
      <c r="U722" s="276">
        <f>ROUND(B196,0)</f>
        <v>5906988</v>
      </c>
      <c r="V722" s="276">
        <f>ROUND(C196,0)</f>
        <v>1234614</v>
      </c>
      <c r="W722" s="276">
        <f>ROUND(D196,0)</f>
        <v>53140</v>
      </c>
      <c r="X722" s="276">
        <f>ROUND(B197,0)</f>
        <v>421868076</v>
      </c>
      <c r="Y722" s="276">
        <f>ROUND(C197,0)</f>
        <v>9790243</v>
      </c>
      <c r="Z722" s="276">
        <f>ROUND(D197,0)</f>
        <v>25965972</v>
      </c>
      <c r="AA722" s="276">
        <f>ROUND(B198,0)</f>
        <v>140545282</v>
      </c>
      <c r="AB722" s="276">
        <f>ROUND(C198,0)</f>
        <v>3321713</v>
      </c>
      <c r="AC722" s="276">
        <f>ROUND(D198,0)</f>
        <v>19581520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220728956</v>
      </c>
      <c r="AH722" s="276">
        <f>ROUND(C200,0)</f>
        <v>10336914</v>
      </c>
      <c r="AI722" s="276">
        <f>ROUND(D200,0)</f>
        <v>43101518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10482114</v>
      </c>
      <c r="AN722" s="276">
        <f>ROUND(C202,0)</f>
        <v>281560</v>
      </c>
      <c r="AO722" s="276">
        <f>ROUND(D202,0)</f>
        <v>367221</v>
      </c>
      <c r="AP722" s="276">
        <f>ROUND(B203,0)</f>
        <v>19268998</v>
      </c>
      <c r="AQ722" s="276">
        <f>ROUND(C203,0)</f>
        <v>-4571224</v>
      </c>
      <c r="AR722" s="276">
        <f>ROUND(D203,0)</f>
        <v>0</v>
      </c>
      <c r="AS722" s="276"/>
      <c r="AT722" s="276"/>
      <c r="AU722" s="276"/>
      <c r="AV722" s="276">
        <f>ROUND(B209,0)</f>
        <v>3363186</v>
      </c>
      <c r="AW722" s="276">
        <f>ROUND(C209,0)</f>
        <v>438938</v>
      </c>
      <c r="AX722" s="276">
        <f>ROUND(D209,0)</f>
        <v>53140</v>
      </c>
      <c r="AY722" s="276">
        <f>ROUND(B210,0)</f>
        <v>213698299</v>
      </c>
      <c r="AZ722" s="276">
        <f>ROUND(C210,0)</f>
        <v>13264081</v>
      </c>
      <c r="BA722" s="276">
        <f>ROUND(D210,0)</f>
        <v>25965972</v>
      </c>
      <c r="BB722" s="276">
        <f>ROUND(B211,0)</f>
        <v>130212341</v>
      </c>
      <c r="BC722" s="276">
        <f>ROUND(C211,0)</f>
        <v>1563201</v>
      </c>
      <c r="BD722" s="276">
        <f>ROUND(D211,0)</f>
        <v>19581520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178497551</v>
      </c>
      <c r="BI722" s="276">
        <f>ROUND(C213,0)</f>
        <v>12716066</v>
      </c>
      <c r="BJ722" s="276">
        <f>ROUND(D213,0)</f>
        <v>42583132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5283977</v>
      </c>
      <c r="BO722" s="276">
        <f>ROUND(C215,0)</f>
        <v>632904</v>
      </c>
      <c r="BP722" s="276">
        <f>ROUND(D215,0)</f>
        <v>367221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530834938</v>
      </c>
      <c r="BU722" s="276">
        <f>ROUND(C224,0)</f>
        <v>550308712</v>
      </c>
      <c r="BV722" s="276">
        <f>ROUND(C225,0)</f>
        <v>0</v>
      </c>
      <c r="BW722" s="276">
        <f>ROUND(C226,0)</f>
        <v>0</v>
      </c>
      <c r="BX722" s="276">
        <f>ROUND(C227,0)</f>
        <v>0</v>
      </c>
      <c r="BY722" s="276">
        <f>ROUND(C228,0)</f>
        <v>308805199</v>
      </c>
      <c r="BZ722" s="276">
        <f>ROUND(C231,0)</f>
        <v>12718</v>
      </c>
      <c r="CA722" s="276">
        <f>ROUND(C233,0)</f>
        <v>24749941</v>
      </c>
      <c r="CB722" s="276">
        <f>ROUND(C234,0)</f>
        <v>58097160</v>
      </c>
      <c r="CC722" s="276">
        <f>ROUND(C238+C239,0)</f>
        <v>0</v>
      </c>
      <c r="CD722" s="276">
        <f>D221</f>
        <v>31867617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029*2018*A</v>
      </c>
      <c r="B726" s="276">
        <f>ROUND(C111,0)</f>
        <v>16716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147027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89</v>
      </c>
      <c r="K726" s="276">
        <f>ROUND(C117,0)</f>
        <v>227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28</v>
      </c>
      <c r="P726" s="276">
        <f>ROUND(C122,0)</f>
        <v>68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413</v>
      </c>
      <c r="W726" s="276">
        <f>ROUND(C129,0)</f>
        <v>0</v>
      </c>
      <c r="X726" s="276">
        <f>ROUND(B138,0)</f>
        <v>5783</v>
      </c>
      <c r="Y726" s="276">
        <f>ROUND(B139,0)</f>
        <v>52101</v>
      </c>
      <c r="Z726" s="276">
        <f>ROUND(B140,0)</f>
        <v>116703</v>
      </c>
      <c r="AA726" s="276">
        <f>ROUND(B141,0)</f>
        <v>518390041</v>
      </c>
      <c r="AB726" s="276">
        <f>ROUND(B142,0)</f>
        <v>225466575</v>
      </c>
      <c r="AC726" s="276">
        <f>ROUND(C138,0)</f>
        <v>5819</v>
      </c>
      <c r="AD726" s="276">
        <f>ROUND(C139,0)</f>
        <v>57574</v>
      </c>
      <c r="AE726" s="276">
        <f>ROUND(C140,0)</f>
        <v>125598</v>
      </c>
      <c r="AF726" s="276">
        <f>ROUND(C141,0)</f>
        <v>532478324</v>
      </c>
      <c r="AG726" s="276">
        <f>ROUND(C142,0)</f>
        <v>271088757</v>
      </c>
      <c r="AH726" s="276">
        <f>ROUND(D138,0)</f>
        <v>5114</v>
      </c>
      <c r="AI726" s="276">
        <f>ROUND(D139,0)</f>
        <v>37352</v>
      </c>
      <c r="AJ726" s="276">
        <f>ROUND(D140,0)</f>
        <v>147852</v>
      </c>
      <c r="AK726" s="276">
        <f>ROUND(D141,0)</f>
        <v>524682906</v>
      </c>
      <c r="AL726" s="276">
        <f>ROUND(D142,0)</f>
        <v>375179616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38777509</v>
      </c>
      <c r="BR726" s="276">
        <f>ROUND(C157,0)</f>
        <v>24315350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029*2018*A</v>
      </c>
      <c r="B730" s="276">
        <f>ROUND(C250,0)</f>
        <v>239837</v>
      </c>
      <c r="C730" s="276">
        <f>ROUND(C251,0)</f>
        <v>223613655</v>
      </c>
      <c r="D730" s="276">
        <f>ROUND(C252,0)</f>
        <v>498107194</v>
      </c>
      <c r="E730" s="276">
        <f>ROUND(C253,0)</f>
        <v>353590418</v>
      </c>
      <c r="F730" s="276">
        <f>ROUND(C254,0)</f>
        <v>0</v>
      </c>
      <c r="G730" s="276">
        <f>ROUND(C255,0)</f>
        <v>36470587</v>
      </c>
      <c r="H730" s="276">
        <f>ROUND(C256,0)</f>
        <v>0</v>
      </c>
      <c r="I730" s="276">
        <f>ROUND(C257,0)</f>
        <v>10125762</v>
      </c>
      <c r="J730" s="276">
        <f>ROUND(C258,0)</f>
        <v>12367626</v>
      </c>
      <c r="K730" s="276">
        <f>ROUND(C259,0)</f>
        <v>0</v>
      </c>
      <c r="L730" s="276">
        <f>ROUND(C262,0)</f>
        <v>49798602</v>
      </c>
      <c r="M730" s="276">
        <f>ROUND(C263,0)</f>
        <v>0</v>
      </c>
      <c r="N730" s="276">
        <f>ROUND(C264,0)</f>
        <v>3031269</v>
      </c>
      <c r="O730" s="276">
        <f>ROUND(C267,0)</f>
        <v>2432095</v>
      </c>
      <c r="P730" s="276">
        <f>ROUND(C268,0)</f>
        <v>7088462</v>
      </c>
      <c r="Q730" s="276">
        <f>ROUND(C269,0)</f>
        <v>405692347</v>
      </c>
      <c r="R730" s="276">
        <f>ROUND(C270,0)</f>
        <v>124285475</v>
      </c>
      <c r="S730" s="276">
        <f>ROUND(C271,0)</f>
        <v>0</v>
      </c>
      <c r="T730" s="276">
        <f>ROUND(C272,0)</f>
        <v>187964352</v>
      </c>
      <c r="U730" s="276">
        <f>ROUND(C273,0)</f>
        <v>10396453</v>
      </c>
      <c r="V730" s="276">
        <f>ROUND(C274,0)</f>
        <v>14697774</v>
      </c>
      <c r="W730" s="276">
        <f>ROUND(C275,0)</f>
        <v>0</v>
      </c>
      <c r="X730" s="276">
        <f>ROUND(C276,0)</f>
        <v>471119559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50525664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55943059</v>
      </c>
      <c r="AI730" s="276">
        <f>ROUND(C306,0)</f>
        <v>51821563</v>
      </c>
      <c r="AJ730" s="276">
        <f>ROUND(C307,0)</f>
        <v>0</v>
      </c>
      <c r="AK730" s="276">
        <f>ROUND(C308,0)</f>
        <v>0</v>
      </c>
      <c r="AL730" s="276">
        <f>ROUND(C309,0)</f>
        <v>19872934</v>
      </c>
      <c r="AM730" s="276">
        <f>ROUND(C310,0)</f>
        <v>0</v>
      </c>
      <c r="AN730" s="276">
        <f>ROUND(C311,0)</f>
        <v>0</v>
      </c>
      <c r="AO730" s="276">
        <f>ROUND(C312,0)</f>
        <v>686120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11130809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672672692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4507.96</v>
      </c>
      <c r="BJ730" s="276">
        <f>ROUND(C359,0)</f>
        <v>1575551271</v>
      </c>
      <c r="BK730" s="276">
        <f>ROUND(C360,0)</f>
        <v>871734948</v>
      </c>
      <c r="BL730" s="276">
        <f>ROUND(C364,0)</f>
        <v>1389948849</v>
      </c>
      <c r="BM730" s="276">
        <f>ROUND(C365,0)</f>
        <v>82847101</v>
      </c>
      <c r="BN730" s="276">
        <f>ROUND(C366,0)</f>
        <v>0</v>
      </c>
      <c r="BO730" s="276">
        <f>ROUND(C370,0)</f>
        <v>79369406</v>
      </c>
      <c r="BP730" s="276">
        <f>ROUND(C371,0)</f>
        <v>6470021</v>
      </c>
      <c r="BQ730" s="276">
        <f>ROUND(C378,0)</f>
        <v>380376382</v>
      </c>
      <c r="BR730" s="276">
        <f>ROUND(C379,0)</f>
        <v>132078913</v>
      </c>
      <c r="BS730" s="276">
        <f>ROUND(C380,0)</f>
        <v>33046068</v>
      </c>
      <c r="BT730" s="276">
        <f>ROUND(C381,0)</f>
        <v>178594758</v>
      </c>
      <c r="BU730" s="276">
        <f>ROUND(C382,0)</f>
        <v>10850897</v>
      </c>
      <c r="BV730" s="276">
        <f>ROUND(C383,0)</f>
        <v>220016845</v>
      </c>
      <c r="BW730" s="276">
        <f>ROUND(C384,0)</f>
        <v>28615190</v>
      </c>
      <c r="BX730" s="276">
        <f>ROUND(C385,0)</f>
        <v>15382807</v>
      </c>
      <c r="BY730" s="276">
        <f>ROUND(C386,0)</f>
        <v>5031668</v>
      </c>
      <c r="BZ730" s="276">
        <f>ROUND(C387,0)</f>
        <v>7818081</v>
      </c>
      <c r="CA730" s="276">
        <f>ROUND(C388,0)</f>
        <v>4600</v>
      </c>
      <c r="CB730" s="276">
        <f>C363</f>
        <v>31867617</v>
      </c>
      <c r="CC730" s="276">
        <f>ROUND(C389,0)</f>
        <v>6343213</v>
      </c>
      <c r="CD730" s="276">
        <f>ROUND(C392,0)</f>
        <v>-16893044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029*2018*6010*A</v>
      </c>
      <c r="B734" s="276">
        <f>ROUND(C59,0)</f>
        <v>27607</v>
      </c>
      <c r="C734" s="276">
        <f>ROUND(C60,2)</f>
        <v>350.35</v>
      </c>
      <c r="D734" s="276">
        <f>ROUND(C61,0)</f>
        <v>32877913</v>
      </c>
      <c r="E734" s="276">
        <f>ROUND(C62,0)</f>
        <v>11626209</v>
      </c>
      <c r="F734" s="276">
        <f>ROUND(C63,0)</f>
        <v>0</v>
      </c>
      <c r="G734" s="276">
        <f>ROUND(C64,0)</f>
        <v>5486812</v>
      </c>
      <c r="H734" s="276">
        <f>ROUND(C65,0)</f>
        <v>8553</v>
      </c>
      <c r="I734" s="276">
        <f>ROUND(C66,0)</f>
        <v>443588</v>
      </c>
      <c r="J734" s="276">
        <f>ROUND(C67,0)</f>
        <v>560517</v>
      </c>
      <c r="K734" s="276">
        <f>ROUND(C68,0)</f>
        <v>64812</v>
      </c>
      <c r="L734" s="276">
        <f>ROUND(C69,0)</f>
        <v>5584</v>
      </c>
      <c r="M734" s="276">
        <f>ROUND(C70,0)</f>
        <v>4578</v>
      </c>
      <c r="N734" s="276">
        <f>ROUND(C75,0)</f>
        <v>196538104</v>
      </c>
      <c r="O734" s="276">
        <f>ROUND(C73,0)</f>
        <v>195911231</v>
      </c>
      <c r="P734" s="276">
        <f>IF(C76&gt;0,ROUND(C76,0),0)</f>
        <v>74111</v>
      </c>
      <c r="Q734" s="276">
        <f>IF(C77&gt;0,ROUND(C77,0),0)</f>
        <v>152315</v>
      </c>
      <c r="R734" s="276">
        <f>IF(C78&gt;0,ROUND(C78,0),0)</f>
        <v>18894</v>
      </c>
      <c r="S734" s="276">
        <f>IF(C79&gt;0,ROUND(C79,0),0)</f>
        <v>642259</v>
      </c>
      <c r="T734" s="276">
        <f>IF(C80&gt;0,ROUND(C80,2),0)</f>
        <v>299.24</v>
      </c>
      <c r="U734" s="276"/>
      <c r="V734" s="276"/>
      <c r="W734" s="276"/>
      <c r="X734" s="276"/>
      <c r="Y734" s="276">
        <f>IF(M668&lt;&gt;0,ROUND(M668,0),0)</f>
        <v>36227474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029*2018*6030*A</v>
      </c>
      <c r="B735" s="276">
        <f>ROUND(D59,0)</f>
        <v>86146</v>
      </c>
      <c r="C735" s="278">
        <f>ROUND(D60,2)</f>
        <v>656.8</v>
      </c>
      <c r="D735" s="276">
        <f>ROUND(D61,0)</f>
        <v>52589459</v>
      </c>
      <c r="E735" s="276">
        <f>ROUND(D62,0)</f>
        <v>16975717</v>
      </c>
      <c r="F735" s="276">
        <f>ROUND(D63,0)</f>
        <v>0</v>
      </c>
      <c r="G735" s="276">
        <f>ROUND(D64,0)</f>
        <v>4048127</v>
      </c>
      <c r="H735" s="276">
        <f>ROUND(D65,0)</f>
        <v>72236</v>
      </c>
      <c r="I735" s="276">
        <f>ROUND(D66,0)</f>
        <v>676435</v>
      </c>
      <c r="J735" s="276">
        <f>ROUND(D67,0)</f>
        <v>268381</v>
      </c>
      <c r="K735" s="276">
        <f>ROUND(D68,0)</f>
        <v>66</v>
      </c>
      <c r="L735" s="276">
        <f>ROUND(D69,0)</f>
        <v>13243</v>
      </c>
      <c r="M735" s="276">
        <f>ROUND(D70,0)</f>
        <v>39043</v>
      </c>
      <c r="N735" s="276">
        <f>ROUND(D75,0)</f>
        <v>223398611</v>
      </c>
      <c r="O735" s="276">
        <f>ROUND(D73,0)</f>
        <v>214601193</v>
      </c>
      <c r="P735" s="276">
        <f>IF(D76&gt;0,ROUND(D76,0),0)</f>
        <v>144027</v>
      </c>
      <c r="Q735" s="276">
        <f>IF(D77&gt;0,ROUND(D77,0),0)</f>
        <v>476005</v>
      </c>
      <c r="R735" s="276">
        <f>IF(D78&gt;0,ROUND(D78,0),0)</f>
        <v>36719</v>
      </c>
      <c r="S735" s="276">
        <f>IF(D79&gt;0,ROUND(D79,0),0)</f>
        <v>1162180</v>
      </c>
      <c r="T735" s="278">
        <f>IF(D80&gt;0,ROUND(D80,2),0)</f>
        <v>403.33</v>
      </c>
      <c r="U735" s="276"/>
      <c r="V735" s="277"/>
      <c r="W735" s="276"/>
      <c r="X735" s="276"/>
      <c r="Y735" s="276">
        <f t="shared" ref="Y735:Y779" si="21">IF(M669&lt;&gt;0,ROUND(M669,0),0)</f>
        <v>51614657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029*2018*6070*A</v>
      </c>
      <c r="B736" s="276">
        <f>ROUND(E59,0)</f>
        <v>1138</v>
      </c>
      <c r="C736" s="278">
        <f>ROUND(E60,2)</f>
        <v>12.62</v>
      </c>
      <c r="D736" s="276">
        <f>ROUND(E61,0)</f>
        <v>392512</v>
      </c>
      <c r="E736" s="276">
        <f>ROUND(E62,0)</f>
        <v>130878</v>
      </c>
      <c r="F736" s="276">
        <f>ROUND(E63,0)</f>
        <v>0</v>
      </c>
      <c r="G736" s="276">
        <f>ROUND(E64,0)</f>
        <v>4474</v>
      </c>
      <c r="H736" s="276">
        <f>ROUND(E65,0)</f>
        <v>0</v>
      </c>
      <c r="I736" s="276">
        <f>ROUND(E66,0)</f>
        <v>20</v>
      </c>
      <c r="J736" s="276">
        <f>ROUND(E67,0)</f>
        <v>0</v>
      </c>
      <c r="K736" s="276">
        <f>ROUND(E68,0)</f>
        <v>0</v>
      </c>
      <c r="L736" s="276">
        <f>ROUND(E69,0)</f>
        <v>31</v>
      </c>
      <c r="M736" s="276">
        <f>ROUND(E70,0)</f>
        <v>0</v>
      </c>
      <c r="N736" s="276">
        <f>ROUND(E75,0)</f>
        <v>2647206</v>
      </c>
      <c r="O736" s="276">
        <f>ROUND(E73,0)</f>
        <v>2591881</v>
      </c>
      <c r="P736" s="276">
        <f>IF(E76&gt;0,ROUND(E76,0),0)</f>
        <v>1581</v>
      </c>
      <c r="Q736" s="276">
        <f>IF(E77&gt;0,ROUND(E77,0),0)</f>
        <v>5964</v>
      </c>
      <c r="R736" s="276">
        <f>IF(E78&gt;0,ROUND(E78,0),0)</f>
        <v>403</v>
      </c>
      <c r="S736" s="276">
        <f>IF(E79&gt;0,ROUND(E79,0),0)</f>
        <v>0</v>
      </c>
      <c r="T736" s="278">
        <f>IF(E80&gt;0,ROUND(E80,2),0)</f>
        <v>2.4500000000000002</v>
      </c>
      <c r="U736" s="276"/>
      <c r="V736" s="277"/>
      <c r="W736" s="276"/>
      <c r="X736" s="276"/>
      <c r="Y736" s="276">
        <f t="shared" si="21"/>
        <v>536842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029*2018*6100*A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029*2018*6120*A</v>
      </c>
      <c r="B738" s="276">
        <f>ROUND(G59,0)</f>
        <v>9060</v>
      </c>
      <c r="C738" s="278">
        <f>ROUND(G60,2)</f>
        <v>59.07</v>
      </c>
      <c r="D738" s="276">
        <f>ROUND(G61,0)</f>
        <v>5029536</v>
      </c>
      <c r="E738" s="276">
        <f>ROUND(G62,0)</f>
        <v>1751670</v>
      </c>
      <c r="F738" s="276">
        <f>ROUND(G63,0)</f>
        <v>0</v>
      </c>
      <c r="G738" s="276">
        <f>ROUND(G64,0)</f>
        <v>306876</v>
      </c>
      <c r="H738" s="276">
        <f>ROUND(G65,0)</f>
        <v>7144</v>
      </c>
      <c r="I738" s="276">
        <f>ROUND(G66,0)</f>
        <v>105368</v>
      </c>
      <c r="J738" s="276">
        <f>ROUND(G67,0)</f>
        <v>35777</v>
      </c>
      <c r="K738" s="276">
        <f>ROUND(G68,0)</f>
        <v>66</v>
      </c>
      <c r="L738" s="276">
        <f>ROUND(G69,0)</f>
        <v>1638</v>
      </c>
      <c r="M738" s="276">
        <f>ROUND(G70,0)</f>
        <v>0</v>
      </c>
      <c r="N738" s="276">
        <f>ROUND(G75,0)</f>
        <v>26008461</v>
      </c>
      <c r="O738" s="276">
        <f>ROUND(G73,0)</f>
        <v>25996557</v>
      </c>
      <c r="P738" s="276">
        <f>IF(G76&gt;0,ROUND(G76,0),0)</f>
        <v>19132</v>
      </c>
      <c r="Q738" s="276">
        <f>IF(G77&gt;0,ROUND(G77,0),0)</f>
        <v>50706</v>
      </c>
      <c r="R738" s="276">
        <f>IF(G78&gt;0,ROUND(G78,0),0)</f>
        <v>4878</v>
      </c>
      <c r="S738" s="276">
        <f>IF(G79&gt;0,ROUND(G79,0),0)</f>
        <v>139768</v>
      </c>
      <c r="T738" s="278">
        <f>IF(G80&gt;0,ROUND(G80,2),0)</f>
        <v>39.58</v>
      </c>
      <c r="U738" s="276"/>
      <c r="V738" s="277"/>
      <c r="W738" s="276"/>
      <c r="X738" s="276"/>
      <c r="Y738" s="276">
        <f t="shared" si="21"/>
        <v>5730377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029*2018*6140*A</v>
      </c>
      <c r="B739" s="276">
        <f>ROUND(H59,0)</f>
        <v>23076</v>
      </c>
      <c r="C739" s="278">
        <f>ROUND(H60,2)</f>
        <v>132.86000000000001</v>
      </c>
      <c r="D739" s="276">
        <f>ROUND(H61,0)</f>
        <v>10222911</v>
      </c>
      <c r="E739" s="276">
        <f>ROUND(H62,0)</f>
        <v>3493491</v>
      </c>
      <c r="F739" s="276">
        <f>ROUND(H63,0)</f>
        <v>0</v>
      </c>
      <c r="G739" s="276">
        <f>ROUND(H64,0)</f>
        <v>168549</v>
      </c>
      <c r="H739" s="276">
        <f>ROUND(H65,0)</f>
        <v>4346</v>
      </c>
      <c r="I739" s="276">
        <f>ROUND(H66,0)</f>
        <v>84573</v>
      </c>
      <c r="J739" s="276">
        <f>ROUND(H67,0)</f>
        <v>63918</v>
      </c>
      <c r="K739" s="276">
        <f>ROUND(H68,0)</f>
        <v>199</v>
      </c>
      <c r="L739" s="276">
        <f>ROUND(H69,0)</f>
        <v>5601</v>
      </c>
      <c r="M739" s="276">
        <f>ROUND(H70,0)</f>
        <v>0</v>
      </c>
      <c r="N739" s="276">
        <f>ROUND(H75,0)</f>
        <v>62480436</v>
      </c>
      <c r="O739" s="276">
        <f>ROUND(H73,0)</f>
        <v>62476024</v>
      </c>
      <c r="P739" s="276">
        <f>IF(H76&gt;0,ROUND(H76,0),0)</f>
        <v>32907</v>
      </c>
      <c r="Q739" s="276">
        <f>IF(H77&gt;0,ROUND(H77,0),0)</f>
        <v>127820</v>
      </c>
      <c r="R739" s="276">
        <f>IF(H78&gt;0,ROUND(H78,0),0)</f>
        <v>8390</v>
      </c>
      <c r="S739" s="276">
        <f>IF(H79&gt;0,ROUND(H79,0),0)</f>
        <v>145468</v>
      </c>
      <c r="T739" s="278">
        <f>IF(H80&gt;0,ROUND(H80,2),0)</f>
        <v>69.260000000000005</v>
      </c>
      <c r="U739" s="276"/>
      <c r="V739" s="277"/>
      <c r="W739" s="276"/>
      <c r="X739" s="276"/>
      <c r="Y739" s="276">
        <f t="shared" si="21"/>
        <v>12427529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029*2018*6150*A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029*2018*6170*A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029*2018*6200*A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029*2018*6210*A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029*2018*6330*A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029*2018*6400*A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029*2018*7010*A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029*2018*7020*A</v>
      </c>
      <c r="B747" s="276">
        <f>ROUND(P59,0)</f>
        <v>3001093</v>
      </c>
      <c r="C747" s="278">
        <f>ROUND(P60,2)</f>
        <v>176.85</v>
      </c>
      <c r="D747" s="276">
        <f>ROUND(P61,0)</f>
        <v>14276978</v>
      </c>
      <c r="E747" s="276">
        <f>ROUND(P62,0)</f>
        <v>4884903</v>
      </c>
      <c r="F747" s="276">
        <f>ROUND(P63,0)</f>
        <v>0</v>
      </c>
      <c r="G747" s="276">
        <f>ROUND(P64,0)</f>
        <v>44613912</v>
      </c>
      <c r="H747" s="276">
        <f>ROUND(P65,0)</f>
        <v>16780</v>
      </c>
      <c r="I747" s="276">
        <f>ROUND(P66,0)</f>
        <v>1232100</v>
      </c>
      <c r="J747" s="276">
        <f>ROUND(P67,0)</f>
        <v>2677645</v>
      </c>
      <c r="K747" s="276">
        <f>ROUND(P68,0)</f>
        <v>22312</v>
      </c>
      <c r="L747" s="276">
        <f>ROUND(P69,0)</f>
        <v>41615</v>
      </c>
      <c r="M747" s="276">
        <f>ROUND(P70,0)</f>
        <v>24254</v>
      </c>
      <c r="N747" s="276">
        <f>ROUND(P75,0)</f>
        <v>522114237</v>
      </c>
      <c r="O747" s="276">
        <f>ROUND(P73,0)</f>
        <v>431909681</v>
      </c>
      <c r="P747" s="276">
        <f>IF(P76&gt;0,ROUND(P76,0),0)</f>
        <v>78458</v>
      </c>
      <c r="Q747" s="276">
        <f>IF(P77&gt;0,ROUND(P77,0),0)</f>
        <v>0</v>
      </c>
      <c r="R747" s="276">
        <f>IF(P78&gt;0,ROUND(P78,0),0)</f>
        <v>20003</v>
      </c>
      <c r="S747" s="276">
        <f>IF(P79&gt;0,ROUND(P79,0),0)</f>
        <v>686198</v>
      </c>
      <c r="T747" s="278">
        <f>IF(P80&gt;0,ROUND(P80,2),0)</f>
        <v>89.25</v>
      </c>
      <c r="U747" s="276"/>
      <c r="V747" s="277"/>
      <c r="W747" s="276"/>
      <c r="X747" s="276"/>
      <c r="Y747" s="276">
        <f t="shared" si="21"/>
        <v>64642232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029*2018*7030*A</v>
      </c>
      <c r="B748" s="276">
        <f>ROUND(Q59,0)</f>
        <v>1180074</v>
      </c>
      <c r="C748" s="278">
        <f>ROUND(Q60,2)</f>
        <v>70.91</v>
      </c>
      <c r="D748" s="276">
        <f>ROUND(Q61,0)</f>
        <v>6999319</v>
      </c>
      <c r="E748" s="276">
        <f>ROUND(Q62,0)</f>
        <v>2560948</v>
      </c>
      <c r="F748" s="276">
        <f>ROUND(Q63,0)</f>
        <v>0</v>
      </c>
      <c r="G748" s="276">
        <f>ROUND(Q64,0)</f>
        <v>796786</v>
      </c>
      <c r="H748" s="276">
        <f>ROUND(Q65,0)</f>
        <v>4696</v>
      </c>
      <c r="I748" s="276">
        <f>ROUND(Q66,0)</f>
        <v>119881</v>
      </c>
      <c r="J748" s="276">
        <f>ROUND(Q67,0)</f>
        <v>58262</v>
      </c>
      <c r="K748" s="276">
        <f>ROUND(Q68,0)</f>
        <v>0</v>
      </c>
      <c r="L748" s="276">
        <f>ROUND(Q69,0)</f>
        <v>17106</v>
      </c>
      <c r="M748" s="276">
        <f>ROUND(Q70,0)</f>
        <v>0</v>
      </c>
      <c r="N748" s="276">
        <f>ROUND(Q75,0)</f>
        <v>18729505</v>
      </c>
      <c r="O748" s="276">
        <f>ROUND(Q73,0)</f>
        <v>9164958</v>
      </c>
      <c r="P748" s="276">
        <f>IF(Q76&gt;0,ROUND(Q76,0),0)</f>
        <v>17694</v>
      </c>
      <c r="Q748" s="276">
        <f>IF(Q77&gt;0,ROUND(Q77,0),0)</f>
        <v>0</v>
      </c>
      <c r="R748" s="276">
        <f>IF(Q78&gt;0,ROUND(Q78,0),0)</f>
        <v>4511</v>
      </c>
      <c r="S748" s="276">
        <f>IF(Q79&gt;0,ROUND(Q79,0),0)</f>
        <v>198668</v>
      </c>
      <c r="T748" s="278">
        <f>IF(Q80&gt;0,ROUND(Q80,2),0)</f>
        <v>55.56</v>
      </c>
      <c r="U748" s="276"/>
      <c r="V748" s="277"/>
      <c r="W748" s="276"/>
      <c r="X748" s="276"/>
      <c r="Y748" s="276">
        <f t="shared" si="21"/>
        <v>4813926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029*2018*7040*A</v>
      </c>
      <c r="B749" s="276">
        <f>ROUND(R59,0)</f>
        <v>2877946</v>
      </c>
      <c r="C749" s="278">
        <f>ROUND(R60,2)</f>
        <v>53.54</v>
      </c>
      <c r="D749" s="276">
        <f>ROUND(R61,0)</f>
        <v>7706442</v>
      </c>
      <c r="E749" s="276">
        <f>ROUND(R62,0)</f>
        <v>2433012</v>
      </c>
      <c r="F749" s="276">
        <f>ROUND(R63,0)</f>
        <v>0</v>
      </c>
      <c r="G749" s="276">
        <f>ROUND(R64,0)</f>
        <v>1985418</v>
      </c>
      <c r="H749" s="276">
        <f>ROUND(R65,0)</f>
        <v>25535</v>
      </c>
      <c r="I749" s="276">
        <f>ROUND(R66,0)</f>
        <v>44352</v>
      </c>
      <c r="J749" s="276">
        <f>ROUND(R67,0)</f>
        <v>450597</v>
      </c>
      <c r="K749" s="276">
        <f>ROUND(R68,0)</f>
        <v>10115</v>
      </c>
      <c r="L749" s="276">
        <f>ROUND(R69,0)</f>
        <v>403</v>
      </c>
      <c r="M749" s="276">
        <f>ROUND(R70,0)</f>
        <v>0</v>
      </c>
      <c r="N749" s="276">
        <f>ROUND(R75,0)</f>
        <v>83392623</v>
      </c>
      <c r="O749" s="276">
        <f>ROUND(R73,0)</f>
        <v>46395874</v>
      </c>
      <c r="P749" s="276">
        <f>IF(R76&gt;0,ROUND(R76,0),0)</f>
        <v>6507</v>
      </c>
      <c r="Q749" s="276">
        <f>IF(R77&gt;0,ROUND(R77,0),0)</f>
        <v>0</v>
      </c>
      <c r="R749" s="276">
        <f>IF(R78&gt;0,ROUND(R78,0),0)</f>
        <v>1659</v>
      </c>
      <c r="S749" s="276">
        <f>IF(R79&gt;0,ROUND(R79,0),0)</f>
        <v>20524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9852536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029*2018*7050*A</v>
      </c>
      <c r="B750" s="276"/>
      <c r="C750" s="278">
        <f>ROUND(S60,2)</f>
        <v>88.92</v>
      </c>
      <c r="D750" s="276">
        <f>ROUND(S61,0)</f>
        <v>4357985</v>
      </c>
      <c r="E750" s="276">
        <f>ROUND(S62,0)</f>
        <v>1540098</v>
      </c>
      <c r="F750" s="276">
        <f>ROUND(S63,0)</f>
        <v>333</v>
      </c>
      <c r="G750" s="276">
        <f>ROUND(S64,0)</f>
        <v>4424858</v>
      </c>
      <c r="H750" s="276">
        <f>ROUND(S65,0)</f>
        <v>27692</v>
      </c>
      <c r="I750" s="276">
        <f>ROUND(S66,0)</f>
        <v>1322771</v>
      </c>
      <c r="J750" s="276">
        <f>ROUND(S67,0)</f>
        <v>553142</v>
      </c>
      <c r="K750" s="276">
        <f>ROUND(S68,0)</f>
        <v>1480799</v>
      </c>
      <c r="L750" s="276">
        <f>ROUND(S69,0)</f>
        <v>-42011</v>
      </c>
      <c r="M750" s="276">
        <f>ROUND(S70,0)</f>
        <v>12424</v>
      </c>
      <c r="N750" s="276">
        <f>ROUND(S75,0)</f>
        <v>352903</v>
      </c>
      <c r="O750" s="276">
        <f>ROUND(S73,0)</f>
        <v>302717</v>
      </c>
      <c r="P750" s="276">
        <f>IF(S76&gt;0,ROUND(S76,0),0)</f>
        <v>39877</v>
      </c>
      <c r="Q750" s="276">
        <f>IF(S77&gt;0,ROUND(S77,0),0)</f>
        <v>0</v>
      </c>
      <c r="R750" s="276">
        <f>IF(S78&gt;0,ROUND(S78,0),0)</f>
        <v>10167</v>
      </c>
      <c r="S750" s="276">
        <f>IF(S79&gt;0,ROUND(S79,0),0)</f>
        <v>44141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3190485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029*2018*7060*A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029*2018*7070*A</v>
      </c>
      <c r="B752" s="276">
        <f>ROUND(U59,0)</f>
        <v>1399417</v>
      </c>
      <c r="C752" s="278">
        <f>ROUND(U60,2)</f>
        <v>162.59</v>
      </c>
      <c r="D752" s="276">
        <f>ROUND(U61,0)</f>
        <v>11229249</v>
      </c>
      <c r="E752" s="276">
        <f>ROUND(U62,0)</f>
        <v>4133928</v>
      </c>
      <c r="F752" s="276">
        <f>ROUND(U63,0)</f>
        <v>197</v>
      </c>
      <c r="G752" s="276">
        <f>ROUND(U64,0)</f>
        <v>6174622</v>
      </c>
      <c r="H752" s="276">
        <f>ROUND(U65,0)</f>
        <v>6540</v>
      </c>
      <c r="I752" s="276">
        <f>ROUND(U66,0)</f>
        <v>10691229</v>
      </c>
      <c r="J752" s="276">
        <f>ROUND(U67,0)</f>
        <v>479317</v>
      </c>
      <c r="K752" s="276">
        <f>ROUND(U68,0)</f>
        <v>2640</v>
      </c>
      <c r="L752" s="276">
        <f>ROUND(U69,0)</f>
        <v>20213</v>
      </c>
      <c r="M752" s="276">
        <f>ROUND(U70,0)</f>
        <v>0</v>
      </c>
      <c r="N752" s="276">
        <f>ROUND(U75,0)</f>
        <v>150856383</v>
      </c>
      <c r="O752" s="276">
        <f>ROUND(U73,0)</f>
        <v>73589991</v>
      </c>
      <c r="P752" s="276">
        <f>IF(U76&gt;0,ROUND(U76,0),0)</f>
        <v>36273</v>
      </c>
      <c r="Q752" s="276">
        <f>IF(U77&gt;0,ROUND(U77,0),0)</f>
        <v>0</v>
      </c>
      <c r="R752" s="276">
        <f>IF(U78&gt;0,ROUND(U78,0),0)</f>
        <v>9248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19883632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029*2018*7110*A</v>
      </c>
      <c r="B753" s="276">
        <f>ROUND(V59,0)</f>
        <v>48363</v>
      </c>
      <c r="C753" s="278">
        <f>ROUND(V60,2)</f>
        <v>51.21</v>
      </c>
      <c r="D753" s="276">
        <f>ROUND(V61,0)</f>
        <v>4302216</v>
      </c>
      <c r="E753" s="276">
        <f>ROUND(V62,0)</f>
        <v>1469938</v>
      </c>
      <c r="F753" s="276">
        <f>ROUND(V63,0)</f>
        <v>153029</v>
      </c>
      <c r="G753" s="276">
        <f>ROUND(V64,0)</f>
        <v>407984</v>
      </c>
      <c r="H753" s="276">
        <f>ROUND(V65,0)</f>
        <v>3843</v>
      </c>
      <c r="I753" s="276">
        <f>ROUND(V66,0)</f>
        <v>87797</v>
      </c>
      <c r="J753" s="276">
        <f>ROUND(V67,0)</f>
        <v>450780</v>
      </c>
      <c r="K753" s="276">
        <f>ROUND(V68,0)</f>
        <v>69260</v>
      </c>
      <c r="L753" s="276">
        <f>ROUND(V69,0)</f>
        <v>19717</v>
      </c>
      <c r="M753" s="276">
        <f>ROUND(V70,0)</f>
        <v>3789</v>
      </c>
      <c r="N753" s="276">
        <f>ROUND(V75,0)</f>
        <v>49144583</v>
      </c>
      <c r="O753" s="276">
        <f>ROUND(V73,0)</f>
        <v>24144090</v>
      </c>
      <c r="P753" s="276">
        <f>IF(V76&gt;0,ROUND(V76,0),0)</f>
        <v>18089</v>
      </c>
      <c r="Q753" s="276">
        <f>IF(V77&gt;0,ROUND(V77,0),0)</f>
        <v>0</v>
      </c>
      <c r="R753" s="276">
        <f>IF(V78&gt;0,ROUND(V78,0),0)</f>
        <v>4612</v>
      </c>
      <c r="S753" s="276">
        <f>IF(V79&gt;0,ROUND(V79,0),0)</f>
        <v>70688</v>
      </c>
      <c r="T753" s="278">
        <f>IF(V80&gt;0,ROUND(V80,2),0)</f>
        <v>1.72</v>
      </c>
      <c r="U753" s="276"/>
      <c r="V753" s="277"/>
      <c r="W753" s="276"/>
      <c r="X753" s="276"/>
      <c r="Y753" s="276">
        <f t="shared" si="21"/>
        <v>6416838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029*2018*7120*A</v>
      </c>
      <c r="B754" s="276">
        <f>ROUND(W59,0)</f>
        <v>70618</v>
      </c>
      <c r="C754" s="278">
        <f>ROUND(W60,2)</f>
        <v>10.31</v>
      </c>
      <c r="D754" s="276">
        <f>ROUND(W61,0)</f>
        <v>1116359</v>
      </c>
      <c r="E754" s="276">
        <f>ROUND(W62,0)</f>
        <v>421506</v>
      </c>
      <c r="F754" s="276">
        <f>ROUND(W63,0)</f>
        <v>0</v>
      </c>
      <c r="G754" s="276">
        <f>ROUND(W64,0)</f>
        <v>75643</v>
      </c>
      <c r="H754" s="276">
        <f>ROUND(W65,0)</f>
        <v>0</v>
      </c>
      <c r="I754" s="276">
        <f>ROUND(W66,0)</f>
        <v>79623</v>
      </c>
      <c r="J754" s="276">
        <f>ROUND(W67,0)</f>
        <v>59742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26604467</v>
      </c>
      <c r="O754" s="276">
        <f>ROUND(W73,0)</f>
        <v>9448348</v>
      </c>
      <c r="P754" s="276">
        <f>IF(W76&gt;0,ROUND(W76,0),0)</f>
        <v>4164</v>
      </c>
      <c r="Q754" s="276">
        <f>IF(W77&gt;0,ROUND(W77,0),0)</f>
        <v>0</v>
      </c>
      <c r="R754" s="276">
        <f>IF(W78&gt;0,ROUND(W78,0),0)</f>
        <v>1062</v>
      </c>
      <c r="S754" s="276">
        <f>IF(W79&gt;0,ROUND(W79,0),0)</f>
        <v>144725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3051308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029*2018*7130*A</v>
      </c>
      <c r="B755" s="276">
        <f>ROUND(X59,0)</f>
        <v>209636</v>
      </c>
      <c r="C755" s="278">
        <f>ROUND(X60,2)</f>
        <v>28.95</v>
      </c>
      <c r="D755" s="276">
        <f>ROUND(X61,0)</f>
        <v>2747674</v>
      </c>
      <c r="E755" s="276">
        <f>ROUND(X62,0)</f>
        <v>1036052</v>
      </c>
      <c r="F755" s="276">
        <f>ROUND(X63,0)</f>
        <v>0</v>
      </c>
      <c r="G755" s="276">
        <f>ROUND(X64,0)</f>
        <v>498818</v>
      </c>
      <c r="H755" s="276">
        <f>ROUND(X65,0)</f>
        <v>703</v>
      </c>
      <c r="I755" s="276">
        <f>ROUND(X66,0)</f>
        <v>45701</v>
      </c>
      <c r="J755" s="276">
        <f>ROUND(X67,0)</f>
        <v>390162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100508337</v>
      </c>
      <c r="O755" s="276">
        <f>ROUND(X73,0)</f>
        <v>54098125</v>
      </c>
      <c r="P755" s="276">
        <f>IF(X76&gt;0,ROUND(X76,0),0)</f>
        <v>4576</v>
      </c>
      <c r="Q755" s="276">
        <f>IF(X77&gt;0,ROUND(X77,0),0)</f>
        <v>0</v>
      </c>
      <c r="R755" s="276">
        <f>IF(X78&gt;0,ROUND(X78,0),0)</f>
        <v>1167</v>
      </c>
      <c r="S755" s="276">
        <f>IF(X79&gt;0,ROUND(X79,0),0)</f>
        <v>66952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10694699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029*2018*7140*A</v>
      </c>
      <c r="B756" s="276">
        <f>ROUND(Y59,0)</f>
        <v>133356</v>
      </c>
      <c r="C756" s="278">
        <f>ROUND(Y60,2)</f>
        <v>182.72</v>
      </c>
      <c r="D756" s="276">
        <f>ROUND(Y61,0)</f>
        <v>14682208</v>
      </c>
      <c r="E756" s="276">
        <f>ROUND(Y62,0)</f>
        <v>5435454</v>
      </c>
      <c r="F756" s="276">
        <f>ROUND(Y63,0)</f>
        <v>0</v>
      </c>
      <c r="G756" s="276">
        <f>ROUND(Y64,0)</f>
        <v>8635541</v>
      </c>
      <c r="H756" s="276">
        <f>ROUND(Y65,0)</f>
        <v>23523</v>
      </c>
      <c r="I756" s="276">
        <f>ROUND(Y66,0)</f>
        <v>84418</v>
      </c>
      <c r="J756" s="276">
        <f>ROUND(Y67,0)</f>
        <v>2126586</v>
      </c>
      <c r="K756" s="276">
        <f>ROUND(Y68,0)</f>
        <v>42455</v>
      </c>
      <c r="L756" s="276">
        <f>ROUND(Y69,0)</f>
        <v>27429</v>
      </c>
      <c r="M756" s="276">
        <f>ROUND(Y70,0)</f>
        <v>30933</v>
      </c>
      <c r="N756" s="276">
        <f>ROUND(Y75,0)</f>
        <v>166776016</v>
      </c>
      <c r="O756" s="276">
        <f>ROUND(Y73,0)</f>
        <v>105055850</v>
      </c>
      <c r="P756" s="276">
        <f>IF(Y76&gt;0,ROUND(Y76,0),0)</f>
        <v>47092</v>
      </c>
      <c r="Q756" s="276">
        <f>IF(Y77&gt;0,ROUND(Y77,0),0)</f>
        <v>18</v>
      </c>
      <c r="R756" s="276">
        <f>IF(Y78&gt;0,ROUND(Y78,0),0)</f>
        <v>12006</v>
      </c>
      <c r="S756" s="276">
        <f>IF(Y79&gt;0,ROUND(Y79,0),0)</f>
        <v>55660</v>
      </c>
      <c r="T756" s="278">
        <f>IF(Y80&gt;0,ROUND(Y80,2),0)</f>
        <v>21.2</v>
      </c>
      <c r="U756" s="276"/>
      <c r="V756" s="277"/>
      <c r="W756" s="276"/>
      <c r="X756" s="276"/>
      <c r="Y756" s="276">
        <f t="shared" si="21"/>
        <v>22274304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029*2018*7150*A</v>
      </c>
      <c r="B757" s="276">
        <f>ROUND(Z59,0)</f>
        <v>2151</v>
      </c>
      <c r="C757" s="278">
        <f>ROUND(Z60,2)</f>
        <v>7.22</v>
      </c>
      <c r="D757" s="276">
        <f>ROUND(Z61,0)</f>
        <v>866527</v>
      </c>
      <c r="E757" s="276">
        <f>ROUND(Z62,0)</f>
        <v>286721</v>
      </c>
      <c r="F757" s="276">
        <f>ROUND(Z63,0)</f>
        <v>0</v>
      </c>
      <c r="G757" s="276">
        <f>ROUND(Z64,0)</f>
        <v>221128</v>
      </c>
      <c r="H757" s="276">
        <f>ROUND(Z65,0)</f>
        <v>351</v>
      </c>
      <c r="I757" s="276">
        <f>ROUND(Z66,0)</f>
        <v>4409</v>
      </c>
      <c r="J757" s="276">
        <f>ROUND(Z67,0)</f>
        <v>188701</v>
      </c>
      <c r="K757" s="276">
        <f>ROUND(Z68,0)</f>
        <v>66</v>
      </c>
      <c r="L757" s="276">
        <f>ROUND(Z69,0)</f>
        <v>10557</v>
      </c>
      <c r="M757" s="276">
        <f>ROUND(Z70,0)</f>
        <v>13500</v>
      </c>
      <c r="N757" s="276">
        <f>ROUND(Z75,0)</f>
        <v>23852151</v>
      </c>
      <c r="O757" s="276">
        <f>ROUND(Z73,0)</f>
        <v>247671</v>
      </c>
      <c r="P757" s="276">
        <f>IF(Z76&gt;0,ROUND(Z76,0),0)</f>
        <v>4504</v>
      </c>
      <c r="Q757" s="276">
        <f>IF(Z77&gt;0,ROUND(Z77,0),0)</f>
        <v>0</v>
      </c>
      <c r="R757" s="276">
        <f>IF(Z78&gt;0,ROUND(Z78,0),0)</f>
        <v>1148</v>
      </c>
      <c r="S757" s="276">
        <f>IF(Z79&gt;0,ROUND(Z79,0),0)</f>
        <v>1516</v>
      </c>
      <c r="T757" s="278">
        <f>IF(Z80&gt;0,ROUND(Z80,2),0)</f>
        <v>3.42</v>
      </c>
      <c r="U757" s="276"/>
      <c r="V757" s="277"/>
      <c r="W757" s="276"/>
      <c r="X757" s="276"/>
      <c r="Y757" s="276">
        <f t="shared" si="21"/>
        <v>2780918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029*2018*7160*A</v>
      </c>
      <c r="B758" s="276">
        <f>ROUND(AA59,0)</f>
        <v>7184</v>
      </c>
      <c r="C758" s="278">
        <f>ROUND(AA60,2)</f>
        <v>4.37</v>
      </c>
      <c r="D758" s="276">
        <f>ROUND(AA61,0)</f>
        <v>517080</v>
      </c>
      <c r="E758" s="276">
        <f>ROUND(AA62,0)</f>
        <v>195700</v>
      </c>
      <c r="F758" s="276">
        <f>ROUND(AA63,0)</f>
        <v>0</v>
      </c>
      <c r="G758" s="276">
        <f>ROUND(AA64,0)</f>
        <v>324823</v>
      </c>
      <c r="H758" s="276">
        <f>ROUND(AA65,0)</f>
        <v>0</v>
      </c>
      <c r="I758" s="276">
        <f>ROUND(AA66,0)</f>
        <v>1920</v>
      </c>
      <c r="J758" s="276">
        <f>ROUND(AA67,0)</f>
        <v>28926</v>
      </c>
      <c r="K758" s="276">
        <f>ROUND(AA68,0)</f>
        <v>-16449</v>
      </c>
      <c r="L758" s="276">
        <f>ROUND(AA69,0)</f>
        <v>258</v>
      </c>
      <c r="M758" s="276">
        <f>ROUND(AA70,0)</f>
        <v>0</v>
      </c>
      <c r="N758" s="276">
        <f>ROUND(AA75,0)</f>
        <v>4492545</v>
      </c>
      <c r="O758" s="276">
        <f>ROUND(AA73,0)</f>
        <v>912830</v>
      </c>
      <c r="P758" s="276">
        <f>IF(AA76&gt;0,ROUND(AA76,0),0)</f>
        <v>2340</v>
      </c>
      <c r="Q758" s="276">
        <f>IF(AA77&gt;0,ROUND(AA77,0),0)</f>
        <v>0</v>
      </c>
      <c r="R758" s="276">
        <f>IF(AA78&gt;0,ROUND(AA78,0),0)</f>
        <v>597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653672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029*2018*7170*A</v>
      </c>
      <c r="B759" s="276"/>
      <c r="C759" s="278">
        <f>ROUND(AB60,2)</f>
        <v>233.23</v>
      </c>
      <c r="D759" s="276">
        <f>ROUND(AB61,0)</f>
        <v>23115488</v>
      </c>
      <c r="E759" s="276">
        <f>ROUND(AB62,0)</f>
        <v>8799868</v>
      </c>
      <c r="F759" s="276">
        <f>ROUND(AB63,0)</f>
        <v>0</v>
      </c>
      <c r="G759" s="276">
        <f>ROUND(AB64,0)</f>
        <v>75906526</v>
      </c>
      <c r="H759" s="276">
        <f>ROUND(AB65,0)</f>
        <v>26171</v>
      </c>
      <c r="I759" s="276">
        <f>ROUND(AB66,0)</f>
        <v>1580057</v>
      </c>
      <c r="J759" s="276">
        <f>ROUND(AB67,0)</f>
        <v>29937</v>
      </c>
      <c r="K759" s="276">
        <f>ROUND(AB68,0)</f>
        <v>1252853</v>
      </c>
      <c r="L759" s="276">
        <f>ROUND(AB69,0)</f>
        <v>108808</v>
      </c>
      <c r="M759" s="276">
        <f>ROUND(AB70,0)</f>
        <v>15748496</v>
      </c>
      <c r="N759" s="276">
        <f>ROUND(AB75,0)</f>
        <v>305405928</v>
      </c>
      <c r="O759" s="276">
        <f>ROUND(AB73,0)</f>
        <v>157775584</v>
      </c>
      <c r="P759" s="276">
        <f>IF(AB76&gt;0,ROUND(AB76,0),0)</f>
        <v>24180</v>
      </c>
      <c r="Q759" s="276">
        <f>IF(AB77&gt;0,ROUND(AB77,0),0)</f>
        <v>0</v>
      </c>
      <c r="R759" s="276">
        <f>IF(AB78&gt;0,ROUND(AB78,0),0)</f>
        <v>6165</v>
      </c>
      <c r="S759" s="276">
        <f>IF(AB79&gt;0,ROUND(AB79,0),0)</f>
        <v>4260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42271729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029*2018*7180*A</v>
      </c>
      <c r="B760" s="276">
        <f>ROUND(AC59,0)</f>
        <v>50971</v>
      </c>
      <c r="C760" s="278">
        <f>ROUND(AC60,2)</f>
        <v>72.87</v>
      </c>
      <c r="D760" s="276">
        <f>ROUND(AC61,0)</f>
        <v>6025461</v>
      </c>
      <c r="E760" s="276">
        <f>ROUND(AC62,0)</f>
        <v>2177825</v>
      </c>
      <c r="F760" s="276">
        <f>ROUND(AC63,0)</f>
        <v>0</v>
      </c>
      <c r="G760" s="276">
        <f>ROUND(AC64,0)</f>
        <v>676237</v>
      </c>
      <c r="H760" s="276">
        <f>ROUND(AC65,0)</f>
        <v>7804</v>
      </c>
      <c r="I760" s="276">
        <f>ROUND(AC66,0)</f>
        <v>508</v>
      </c>
      <c r="J760" s="276">
        <f>ROUND(AC67,0)</f>
        <v>377137</v>
      </c>
      <c r="K760" s="276">
        <f>ROUND(AC68,0)</f>
        <v>12178</v>
      </c>
      <c r="L760" s="276">
        <f>ROUND(AC69,0)</f>
        <v>760</v>
      </c>
      <c r="M760" s="276">
        <f>ROUND(AC70,0)</f>
        <v>0</v>
      </c>
      <c r="N760" s="276">
        <f>ROUND(AC75,0)</f>
        <v>37050573</v>
      </c>
      <c r="O760" s="276">
        <f>ROUND(AC73,0)</f>
        <v>35059382</v>
      </c>
      <c r="P760" s="276">
        <f>IF(AC76&gt;0,ROUND(AC76,0),0)</f>
        <v>7412</v>
      </c>
      <c r="Q760" s="276">
        <f>IF(AC77&gt;0,ROUND(AC77,0),0)</f>
        <v>0</v>
      </c>
      <c r="R760" s="276">
        <f>IF(AC78&gt;0,ROUND(AC78,0),0)</f>
        <v>1890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4968612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029*2018*7190*A</v>
      </c>
      <c r="B761" s="276">
        <f>ROUND(AD59,0)</f>
        <v>15645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1911</v>
      </c>
      <c r="H761" s="276">
        <f>ROUND(AD65,0)</f>
        <v>407</v>
      </c>
      <c r="I761" s="276">
        <f>ROUND(AD66,0)</f>
        <v>2053453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9743816</v>
      </c>
      <c r="O761" s="276">
        <f>ROUND(AD73,0)</f>
        <v>9398221</v>
      </c>
      <c r="P761" s="276">
        <f>IF(AD76&gt;0,ROUND(AD76,0),0)</f>
        <v>2280</v>
      </c>
      <c r="Q761" s="276">
        <f>IF(AD77&gt;0,ROUND(AD77,0),0)</f>
        <v>0</v>
      </c>
      <c r="R761" s="276">
        <f>IF(AD78&gt;0,ROUND(AD78,0),0)</f>
        <v>581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1248666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029*2018*7200*A</v>
      </c>
      <c r="B762" s="276">
        <f>ROUND(AE59,0)</f>
        <v>100635</v>
      </c>
      <c r="C762" s="278">
        <f>ROUND(AE60,2)</f>
        <v>88.42</v>
      </c>
      <c r="D762" s="276">
        <f>ROUND(AE61,0)</f>
        <v>7877562</v>
      </c>
      <c r="E762" s="276">
        <f>ROUND(AE62,0)</f>
        <v>2945492</v>
      </c>
      <c r="F762" s="276">
        <f>ROUND(AE63,0)</f>
        <v>10250</v>
      </c>
      <c r="G762" s="276">
        <f>ROUND(AE64,0)</f>
        <v>130130</v>
      </c>
      <c r="H762" s="276">
        <f>ROUND(AE65,0)</f>
        <v>3456</v>
      </c>
      <c r="I762" s="276">
        <f>ROUND(AE66,0)</f>
        <v>40411</v>
      </c>
      <c r="J762" s="276">
        <f>ROUND(AE67,0)</f>
        <v>12224</v>
      </c>
      <c r="K762" s="276">
        <f>ROUND(AE68,0)</f>
        <v>66</v>
      </c>
      <c r="L762" s="276">
        <f>ROUND(AE69,0)</f>
        <v>31861</v>
      </c>
      <c r="M762" s="276">
        <f>ROUND(AE70,0)</f>
        <v>1387</v>
      </c>
      <c r="N762" s="276">
        <f>ROUND(AE75,0)</f>
        <v>15156191</v>
      </c>
      <c r="O762" s="276">
        <f>ROUND(AE73,0)</f>
        <v>10041123</v>
      </c>
      <c r="P762" s="276">
        <f>IF(AE76&gt;0,ROUND(AE76,0),0)</f>
        <v>9660</v>
      </c>
      <c r="Q762" s="276">
        <f>IF(AE77&gt;0,ROUND(AE77,0),0)</f>
        <v>0</v>
      </c>
      <c r="R762" s="276">
        <f>IF(AE78&gt;0,ROUND(AE78,0),0)</f>
        <v>2463</v>
      </c>
      <c r="S762" s="276">
        <f>IF(AE79&gt;0,ROUND(AE79,0),0)</f>
        <v>15071</v>
      </c>
      <c r="T762" s="278">
        <f>IF(AE80&gt;0,ROUND(AE80,2),0)</f>
        <v>0.43</v>
      </c>
      <c r="U762" s="276"/>
      <c r="V762" s="277"/>
      <c r="W762" s="276"/>
      <c r="X762" s="276"/>
      <c r="Y762" s="276">
        <f t="shared" si="21"/>
        <v>3071894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029*2018*7220*A</v>
      </c>
      <c r="B763" s="276">
        <f>ROUND(AF59,0)</f>
        <v>57377</v>
      </c>
      <c r="C763" s="278">
        <f>ROUND(AF60,2)</f>
        <v>81.099999999999994</v>
      </c>
      <c r="D763" s="276">
        <f>ROUND(AF61,0)</f>
        <v>6300997</v>
      </c>
      <c r="E763" s="276">
        <f>ROUND(AF62,0)</f>
        <v>2275133</v>
      </c>
      <c r="F763" s="276">
        <f>ROUND(AF63,0)</f>
        <v>0</v>
      </c>
      <c r="G763" s="276">
        <f>ROUND(AF64,0)</f>
        <v>67996</v>
      </c>
      <c r="H763" s="276">
        <f>ROUND(AF65,0)</f>
        <v>9474</v>
      </c>
      <c r="I763" s="276">
        <f>ROUND(AF66,0)</f>
        <v>361934</v>
      </c>
      <c r="J763" s="276">
        <f>ROUND(AF67,0)</f>
        <v>403</v>
      </c>
      <c r="K763" s="276">
        <f>ROUND(AF68,0)</f>
        <v>318</v>
      </c>
      <c r="L763" s="276">
        <f>ROUND(AF69,0)</f>
        <v>84445</v>
      </c>
      <c r="M763" s="276">
        <f>ROUND(AF70,0)</f>
        <v>6241479</v>
      </c>
      <c r="N763" s="276">
        <f>ROUND(AF75,0)</f>
        <v>7164526</v>
      </c>
      <c r="O763" s="276">
        <f>ROUND(AF73,0)</f>
        <v>6641</v>
      </c>
      <c r="P763" s="276">
        <f>IF(AF76&gt;0,ROUND(AF76,0),0)</f>
        <v>14485</v>
      </c>
      <c r="Q763" s="276">
        <f>IF(AF77&gt;0,ROUND(AF77,0),0)</f>
        <v>0</v>
      </c>
      <c r="R763" s="276">
        <f>IF(AF78&gt;0,ROUND(AF78,0),0)</f>
        <v>3693</v>
      </c>
      <c r="S763" s="276">
        <f>IF(AF79&gt;0,ROUND(AF79,0),0)</f>
        <v>0</v>
      </c>
      <c r="T763" s="278">
        <f>IF(AF80&gt;0,ROUND(AF80,2),0)</f>
        <v>3.89</v>
      </c>
      <c r="U763" s="276"/>
      <c r="V763" s="277"/>
      <c r="W763" s="276"/>
      <c r="X763" s="276"/>
      <c r="Y763" s="276">
        <f t="shared" si="21"/>
        <v>1778875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029*2018*7230*A</v>
      </c>
      <c r="B764" s="276">
        <f>ROUND(AG59,0)</f>
        <v>57516</v>
      </c>
      <c r="C764" s="278">
        <f>ROUND(AG60,2)</f>
        <v>171.16</v>
      </c>
      <c r="D764" s="276">
        <f>ROUND(AG61,0)</f>
        <v>19671233</v>
      </c>
      <c r="E764" s="276">
        <f>ROUND(AG62,0)</f>
        <v>6272559</v>
      </c>
      <c r="F764" s="276">
        <f>ROUND(AG63,0)</f>
        <v>0</v>
      </c>
      <c r="G764" s="276">
        <f>ROUND(AG64,0)</f>
        <v>3324520</v>
      </c>
      <c r="H764" s="276">
        <f>ROUND(AG65,0)</f>
        <v>14984</v>
      </c>
      <c r="I764" s="276">
        <f>ROUND(AG66,0)</f>
        <v>400237</v>
      </c>
      <c r="J764" s="276">
        <f>ROUND(AG67,0)</f>
        <v>119246</v>
      </c>
      <c r="K764" s="276">
        <f>ROUND(AG68,0)</f>
        <v>200</v>
      </c>
      <c r="L764" s="276">
        <f>ROUND(AG69,0)</f>
        <v>100320</v>
      </c>
      <c r="M764" s="276">
        <f>ROUND(AG70,0)</f>
        <v>258568</v>
      </c>
      <c r="N764" s="276">
        <f>ROUND(AG75,0)</f>
        <v>237627989</v>
      </c>
      <c r="O764" s="276">
        <f>ROUND(AG73,0)</f>
        <v>88373219</v>
      </c>
      <c r="P764" s="276">
        <f>IF(AG76&gt;0,ROUND(AG76,0),0)</f>
        <v>66641</v>
      </c>
      <c r="Q764" s="276">
        <f>IF(AG77&gt;0,ROUND(AG77,0),0)</f>
        <v>0</v>
      </c>
      <c r="R764" s="276">
        <f>IF(AG78&gt;0,ROUND(AG78,0),0)</f>
        <v>16990</v>
      </c>
      <c r="S764" s="276">
        <f>IF(AG79&gt;0,ROUND(AG79,0),0)</f>
        <v>568734</v>
      </c>
      <c r="T764" s="278">
        <f>IF(AG80&gt;0,ROUND(AG80,2),0)</f>
        <v>86.24</v>
      </c>
      <c r="U764" s="276"/>
      <c r="V764" s="277"/>
      <c r="W764" s="276"/>
      <c r="X764" s="276"/>
      <c r="Y764" s="276">
        <f t="shared" si="21"/>
        <v>31274258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029*2018*7240*A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029*2018*7250*A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029*2018*7260*A</v>
      </c>
      <c r="B767" s="276">
        <f>ROUND(AJ59,0)</f>
        <v>263464</v>
      </c>
      <c r="C767" s="278">
        <f>ROUND(AJ60,2)</f>
        <v>656.37</v>
      </c>
      <c r="D767" s="276">
        <f>ROUND(AJ61,0)</f>
        <v>54496699</v>
      </c>
      <c r="E767" s="276">
        <f>ROUND(AJ62,0)</f>
        <v>19579750</v>
      </c>
      <c r="F767" s="276">
        <f>ROUND(AJ63,0)</f>
        <v>136987</v>
      </c>
      <c r="G767" s="276">
        <f>ROUND(AJ64,0)</f>
        <v>6699961</v>
      </c>
      <c r="H767" s="276">
        <f>ROUND(AJ65,0)</f>
        <v>77421</v>
      </c>
      <c r="I767" s="276">
        <f>ROUND(AJ66,0)</f>
        <v>1128646</v>
      </c>
      <c r="J767" s="276">
        <f>ROUND(AJ67,0)</f>
        <v>1097104</v>
      </c>
      <c r="K767" s="276">
        <f>ROUND(AJ68,0)</f>
        <v>901866</v>
      </c>
      <c r="L767" s="276">
        <f>ROUND(AJ69,0)</f>
        <v>252668</v>
      </c>
      <c r="M767" s="276">
        <f>ROUND(AJ70,0)</f>
        <v>11176275</v>
      </c>
      <c r="N767" s="276">
        <f>ROUND(AJ75,0)</f>
        <v>165220683</v>
      </c>
      <c r="O767" s="276">
        <f>ROUND(AJ73,0)</f>
        <v>7482640</v>
      </c>
      <c r="P767" s="276">
        <f>IF(AJ76&gt;0,ROUND(AJ76,0),0)</f>
        <v>143597</v>
      </c>
      <c r="Q767" s="276">
        <f>IF(AJ77&gt;0,ROUND(AJ77,0),0)</f>
        <v>6</v>
      </c>
      <c r="R767" s="276">
        <f>IF(AJ78&gt;0,ROUND(AJ78,0),0)</f>
        <v>36610</v>
      </c>
      <c r="S767" s="276">
        <f>IF(AJ79&gt;0,ROUND(AJ79,0),0)</f>
        <v>141566</v>
      </c>
      <c r="T767" s="278">
        <f>IF(AJ80&gt;0,ROUND(AJ80,2),0)</f>
        <v>145.28</v>
      </c>
      <c r="U767" s="276"/>
      <c r="V767" s="277"/>
      <c r="W767" s="276"/>
      <c r="X767" s="276"/>
      <c r="Y767" s="276">
        <f t="shared" si="21"/>
        <v>33037322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029*2018*7310*A</v>
      </c>
      <c r="B768" s="276">
        <f>ROUND(AK59,0)</f>
        <v>62816</v>
      </c>
      <c r="C768" s="278">
        <f>ROUND(AK60,2)</f>
        <v>29.35</v>
      </c>
      <c r="D768" s="276">
        <f>ROUND(AK61,0)</f>
        <v>2642965</v>
      </c>
      <c r="E768" s="276">
        <f>ROUND(AK62,0)</f>
        <v>1002088</v>
      </c>
      <c r="F768" s="276">
        <f>ROUND(AK63,0)</f>
        <v>0</v>
      </c>
      <c r="G768" s="276">
        <f>ROUND(AK64,0)</f>
        <v>32814</v>
      </c>
      <c r="H768" s="276">
        <f>ROUND(AK65,0)</f>
        <v>1751</v>
      </c>
      <c r="I768" s="276">
        <f>ROUND(AK66,0)</f>
        <v>610</v>
      </c>
      <c r="J768" s="276">
        <f>ROUND(AK67,0)</f>
        <v>16474</v>
      </c>
      <c r="K768" s="276">
        <f>ROUND(AK68,0)</f>
        <v>66</v>
      </c>
      <c r="L768" s="276">
        <f>ROUND(AK69,0)</f>
        <v>10850</v>
      </c>
      <c r="M768" s="276">
        <f>ROUND(AK70,0)</f>
        <v>347195</v>
      </c>
      <c r="N768" s="276">
        <f>ROUND(AK75,0)</f>
        <v>6687513</v>
      </c>
      <c r="O768" s="276">
        <f>ROUND(AK73,0)</f>
        <v>6674241</v>
      </c>
      <c r="P768" s="276">
        <f>IF(AK76&gt;0,ROUND(AK76,0),0)</f>
        <v>12924</v>
      </c>
      <c r="Q768" s="276">
        <f>IF(AK77&gt;0,ROUND(AK77,0),0)</f>
        <v>0</v>
      </c>
      <c r="R768" s="276">
        <f>IF(AK78&gt;0,ROUND(AK78,0),0)</f>
        <v>3295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1550959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029*2018*7320*A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029*2018*7330*A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029*2018*7340*A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029*2018*7350*A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029*2018*7380*A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029*2018*7390*A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029*2018*7400*A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029*2018*7410*A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029*2018*7420*A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029*2018*7430*A</v>
      </c>
      <c r="B778" s="276">
        <f>ROUND(AU59,0)</f>
        <v>2700</v>
      </c>
      <c r="C778" s="278">
        <f>ROUND(AU60,2)</f>
        <v>6.95</v>
      </c>
      <c r="D778" s="276">
        <f>ROUND(AU61,0)</f>
        <v>561442</v>
      </c>
      <c r="E778" s="276">
        <f>ROUND(AU62,0)</f>
        <v>202166</v>
      </c>
      <c r="F778" s="276">
        <f>ROUND(AU63,0)</f>
        <v>0</v>
      </c>
      <c r="G778" s="276">
        <f>ROUND(AU64,0)</f>
        <v>2286</v>
      </c>
      <c r="H778" s="276">
        <f>ROUND(AU65,0)</f>
        <v>485</v>
      </c>
      <c r="I778" s="276">
        <f>ROUND(AU66,0)</f>
        <v>165145</v>
      </c>
      <c r="J778" s="276">
        <f>ROUND(AU67,0)</f>
        <v>0</v>
      </c>
      <c r="K778" s="276">
        <f>ROUND(AU68,0)</f>
        <v>0</v>
      </c>
      <c r="L778" s="276">
        <f>ROUND(AU69,0)</f>
        <v>22</v>
      </c>
      <c r="M778" s="276">
        <f>ROUND(AU70,0)</f>
        <v>1173162</v>
      </c>
      <c r="N778" s="276">
        <f>ROUND(AU75,0)</f>
        <v>673192</v>
      </c>
      <c r="O778" s="276">
        <f>ROUND(AU73,0)</f>
        <v>2232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3.04</v>
      </c>
      <c r="U778" s="276"/>
      <c r="V778" s="277"/>
      <c r="W778" s="276"/>
      <c r="X778" s="276"/>
      <c r="Y778" s="276">
        <f t="shared" si="21"/>
        <v>114236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029*2018*7490*A</v>
      </c>
      <c r="B779" s="276"/>
      <c r="C779" s="278">
        <f>ROUND(AV60,2)</f>
        <v>38.28</v>
      </c>
      <c r="D779" s="276">
        <f>ROUND(AV61,0)</f>
        <v>3224058</v>
      </c>
      <c r="E779" s="276">
        <f>ROUND(AV62,0)</f>
        <v>1175877</v>
      </c>
      <c r="F779" s="276">
        <f>ROUND(AV63,0)</f>
        <v>42320</v>
      </c>
      <c r="G779" s="276">
        <f>ROUND(AV64,0)</f>
        <v>230016</v>
      </c>
      <c r="H779" s="276">
        <f>ROUND(AV65,0)</f>
        <v>10384</v>
      </c>
      <c r="I779" s="276">
        <f>ROUND(AV66,0)</f>
        <v>3216585</v>
      </c>
      <c r="J779" s="276">
        <f>ROUND(AV67,0)</f>
        <v>339</v>
      </c>
      <c r="K779" s="276">
        <f>ROUND(AV68,0)</f>
        <v>30108</v>
      </c>
      <c r="L779" s="276">
        <f>ROUND(AV69,0)</f>
        <v>35834</v>
      </c>
      <c r="M779" s="276">
        <f>ROUND(AV70,0)</f>
        <v>2597841</v>
      </c>
      <c r="N779" s="276">
        <f>ROUND(AV75,0)</f>
        <v>4659240</v>
      </c>
      <c r="O779" s="276">
        <f>ROUND(AV73,0)</f>
        <v>3890965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6.11</v>
      </c>
      <c r="U779" s="276"/>
      <c r="V779" s="277"/>
      <c r="W779" s="276"/>
      <c r="X779" s="276"/>
      <c r="Y779" s="276">
        <f t="shared" si="21"/>
        <v>1135499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029*2018*8200*A</v>
      </c>
      <c r="B780" s="276"/>
      <c r="C780" s="278">
        <f>ROUND(AW60,2)</f>
        <v>3.04</v>
      </c>
      <c r="D780" s="276">
        <f>ROUND(AW61,0)</f>
        <v>199946</v>
      </c>
      <c r="E780" s="276">
        <f>ROUND(AW62,0)</f>
        <v>60857</v>
      </c>
      <c r="F780" s="276">
        <f>ROUND(AW63,0)</f>
        <v>0</v>
      </c>
      <c r="G780" s="276">
        <f>ROUND(AW64,0)</f>
        <v>390185</v>
      </c>
      <c r="H780" s="276">
        <f>ROUND(AW65,0)</f>
        <v>0</v>
      </c>
      <c r="I780" s="276">
        <f>ROUND(AW66,0)</f>
        <v>27946532</v>
      </c>
      <c r="J780" s="276">
        <f>ROUND(AW67,0)</f>
        <v>0</v>
      </c>
      <c r="K780" s="276">
        <f>ROUND(AW68,0)</f>
        <v>0</v>
      </c>
      <c r="L780" s="276">
        <f>ROUND(AW69,0)</f>
        <v>19296</v>
      </c>
      <c r="M780" s="276">
        <f>ROUND(AW70,0)</f>
        <v>0</v>
      </c>
      <c r="N780" s="276"/>
      <c r="O780" s="276"/>
      <c r="P780" s="276">
        <f>IF(AW76&gt;0,ROUND(AW76,0),0)</f>
        <v>159686</v>
      </c>
      <c r="Q780" s="276">
        <f>IF(AW77&gt;0,ROUND(AW77,0),0)</f>
        <v>0</v>
      </c>
      <c r="R780" s="276">
        <f>IF(AW78&gt;0,ROUND(AW78,0),0)</f>
        <v>40712</v>
      </c>
      <c r="S780" s="276">
        <f>IF(AW79&gt;0,ROUND(AW79,0),0)</f>
        <v>88788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029*2018*8310*A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029*2018*8320*A</v>
      </c>
      <c r="B782" s="276">
        <f>ROUND(AY59,0)</f>
        <v>812834</v>
      </c>
      <c r="C782" s="278">
        <f>ROUND(AY60,2)</f>
        <v>148.86000000000001</v>
      </c>
      <c r="D782" s="276">
        <f>ROUND(AY61,0)</f>
        <v>7007265</v>
      </c>
      <c r="E782" s="276">
        <f>ROUND(AY62,0)</f>
        <v>2587936</v>
      </c>
      <c r="F782" s="276">
        <f>ROUND(AY63,0)</f>
        <v>0</v>
      </c>
      <c r="G782" s="276">
        <f>ROUND(AY64,0)</f>
        <v>5573985</v>
      </c>
      <c r="H782" s="276">
        <f>ROUND(AY65,0)</f>
        <v>4940</v>
      </c>
      <c r="I782" s="276">
        <f>ROUND(AY66,0)</f>
        <v>394613</v>
      </c>
      <c r="J782" s="276">
        <f>ROUND(AY67,0)</f>
        <v>135325</v>
      </c>
      <c r="K782" s="276">
        <f>ROUND(AY68,0)</f>
        <v>5021</v>
      </c>
      <c r="L782" s="276">
        <f>ROUND(AY69,0)</f>
        <v>-447141</v>
      </c>
      <c r="M782" s="276">
        <f>ROUND(AY70,0)</f>
        <v>4928005</v>
      </c>
      <c r="N782" s="276"/>
      <c r="O782" s="276"/>
      <c r="P782" s="276">
        <f>IF(AY76&gt;0,ROUND(AY76,0),0)</f>
        <v>51784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029*2018*8330*A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029*2018*8350*A</v>
      </c>
      <c r="B784" s="276">
        <f>ROUND(BA59,0)</f>
        <v>0</v>
      </c>
      <c r="C784" s="278">
        <f>ROUND(BA60,2)</f>
        <v>12</v>
      </c>
      <c r="D784" s="276">
        <f>ROUND(BA61,0)</f>
        <v>514398</v>
      </c>
      <c r="E784" s="276">
        <f>ROUND(BA62,0)</f>
        <v>185158</v>
      </c>
      <c r="F784" s="276">
        <f>ROUND(BA63,0)</f>
        <v>0</v>
      </c>
      <c r="G784" s="276">
        <f>ROUND(BA64,0)</f>
        <v>162203</v>
      </c>
      <c r="H784" s="276">
        <f>ROUND(BA65,0)</f>
        <v>438</v>
      </c>
      <c r="I784" s="276">
        <f>ROUND(BA66,0)</f>
        <v>305236</v>
      </c>
      <c r="J784" s="276">
        <f>ROUND(BA67,0)</f>
        <v>4741</v>
      </c>
      <c r="K784" s="276">
        <f>ROUND(BA68,0)</f>
        <v>66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9744</v>
      </c>
      <c r="Q784" s="276">
        <f>IF(BA77&gt;0,ROUND(BA77,0),0)</f>
        <v>0</v>
      </c>
      <c r="R784" s="276">
        <f>IF(BA78&gt;0,ROUND(BA78,0),0)</f>
        <v>2484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029*2018*8360*A</v>
      </c>
      <c r="B785" s="276"/>
      <c r="C785" s="278">
        <f>ROUND(BB60,2)</f>
        <v>135.94999999999999</v>
      </c>
      <c r="D785" s="276">
        <f>ROUND(BB61,0)</f>
        <v>9997211</v>
      </c>
      <c r="E785" s="276">
        <f>ROUND(BB62,0)</f>
        <v>3759492</v>
      </c>
      <c r="F785" s="276">
        <f>ROUND(BB63,0)</f>
        <v>74954</v>
      </c>
      <c r="G785" s="276">
        <f>ROUND(BB64,0)</f>
        <v>169908</v>
      </c>
      <c r="H785" s="276">
        <f>ROUND(BB65,0)</f>
        <v>17278</v>
      </c>
      <c r="I785" s="276">
        <f>ROUND(BB66,0)</f>
        <v>4488001</v>
      </c>
      <c r="J785" s="276">
        <f>ROUND(BB67,0)</f>
        <v>565</v>
      </c>
      <c r="K785" s="276">
        <f>ROUND(BB68,0)</f>
        <v>30316</v>
      </c>
      <c r="L785" s="276">
        <f>ROUND(BB69,0)</f>
        <v>215926</v>
      </c>
      <c r="M785" s="276">
        <f>ROUND(BB70,0)</f>
        <v>2231976</v>
      </c>
      <c r="N785" s="276"/>
      <c r="O785" s="276"/>
      <c r="P785" s="276">
        <f>IF(BB76&gt;0,ROUND(BB76,0),0)</f>
        <v>8699</v>
      </c>
      <c r="Q785" s="276">
        <f>IF(BB77&gt;0,ROUND(BB77,0),0)</f>
        <v>0</v>
      </c>
      <c r="R785" s="276">
        <f>IF(BB78&gt;0,ROUND(BB78,0),0)</f>
        <v>2218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029*2018*8370*A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029*2018*8420*A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3</v>
      </c>
      <c r="H787" s="276">
        <f>ROUND(BD65,0)</f>
        <v>0</v>
      </c>
      <c r="I787" s="276">
        <f>ROUND(BD66,0)</f>
        <v>4016529</v>
      </c>
      <c r="J787" s="276">
        <f>ROUND(BD67,0)</f>
        <v>2364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029*2018*8430*A</v>
      </c>
      <c r="B788" s="276">
        <f>ROUND(BE59,0)</f>
        <v>1522811</v>
      </c>
      <c r="C788" s="278">
        <f>ROUND(BE60,2)</f>
        <v>93.73</v>
      </c>
      <c r="D788" s="276">
        <f>ROUND(BE61,0)</f>
        <v>6773746</v>
      </c>
      <c r="E788" s="276">
        <f>ROUND(BE62,0)</f>
        <v>2617283</v>
      </c>
      <c r="F788" s="276">
        <f>ROUND(BE63,0)</f>
        <v>19521</v>
      </c>
      <c r="G788" s="276">
        <f>ROUND(BE64,0)</f>
        <v>914938</v>
      </c>
      <c r="H788" s="276">
        <f>ROUND(BE65,0)</f>
        <v>5155455</v>
      </c>
      <c r="I788" s="276">
        <f>ROUND(BE66,0)</f>
        <v>7791384</v>
      </c>
      <c r="J788" s="276">
        <f>ROUND(BE67,0)</f>
        <v>1206990</v>
      </c>
      <c r="K788" s="276">
        <f>ROUND(BE68,0)</f>
        <v>117736</v>
      </c>
      <c r="L788" s="276">
        <f>ROUND(BE69,0)</f>
        <v>36968</v>
      </c>
      <c r="M788" s="276">
        <f>ROUND(BE70,0)</f>
        <v>197364</v>
      </c>
      <c r="N788" s="276"/>
      <c r="O788" s="276"/>
      <c r="P788" s="276">
        <f>IF(BE76&gt;0,ROUND(BE76,0),0)</f>
        <v>291724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029*2018*8460*A</v>
      </c>
      <c r="B789" s="276"/>
      <c r="C789" s="278">
        <f>ROUND(BF60,2)</f>
        <v>211.38</v>
      </c>
      <c r="D789" s="276">
        <f>ROUND(BF61,0)</f>
        <v>8702720</v>
      </c>
      <c r="E789" s="276">
        <f>ROUND(BF62,0)</f>
        <v>3210523</v>
      </c>
      <c r="F789" s="276">
        <f>ROUND(BF63,0)</f>
        <v>0</v>
      </c>
      <c r="G789" s="276">
        <f>ROUND(BF64,0)</f>
        <v>1782557</v>
      </c>
      <c r="H789" s="276">
        <f>ROUND(BF65,0)</f>
        <v>572625</v>
      </c>
      <c r="I789" s="276">
        <f>ROUND(BF66,0)</f>
        <v>373044</v>
      </c>
      <c r="J789" s="276">
        <f>ROUND(BF67,0)</f>
        <v>115466</v>
      </c>
      <c r="K789" s="276">
        <f>ROUND(BF68,0)</f>
        <v>66</v>
      </c>
      <c r="L789" s="276">
        <f>ROUND(BF69,0)</f>
        <v>7172</v>
      </c>
      <c r="M789" s="276">
        <f>ROUND(BF70,0)</f>
        <v>3658</v>
      </c>
      <c r="N789" s="276"/>
      <c r="O789" s="276"/>
      <c r="P789" s="276">
        <f>IF(BF76&gt;0,ROUND(BF76,0),0)</f>
        <v>20004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029*2018*8470*A</v>
      </c>
      <c r="B790" s="276"/>
      <c r="C790" s="278">
        <f>ROUND(BG60,2)</f>
        <v>21.43</v>
      </c>
      <c r="D790" s="276">
        <f>ROUND(BG61,0)</f>
        <v>1263214</v>
      </c>
      <c r="E790" s="276">
        <f>ROUND(BG62,0)</f>
        <v>473289</v>
      </c>
      <c r="F790" s="276">
        <f>ROUND(BG63,0)</f>
        <v>0</v>
      </c>
      <c r="G790" s="276">
        <f>ROUND(BG64,0)</f>
        <v>29134</v>
      </c>
      <c r="H790" s="276">
        <f>ROUND(BG65,0)</f>
        <v>466307</v>
      </c>
      <c r="I790" s="276">
        <f>ROUND(BG66,0)</f>
        <v>159950</v>
      </c>
      <c r="J790" s="276">
        <f>ROUND(BG67,0)</f>
        <v>283863</v>
      </c>
      <c r="K790" s="276">
        <f>ROUND(BG68,0)</f>
        <v>66</v>
      </c>
      <c r="L790" s="276">
        <f>ROUND(BG69,0)</f>
        <v>47939</v>
      </c>
      <c r="M790" s="276">
        <f>ROUND(BG70,0)</f>
        <v>31025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029*2018*8480*A</v>
      </c>
      <c r="B791" s="276"/>
      <c r="C791" s="278">
        <f>ROUND(BH60,2)</f>
        <v>30.31</v>
      </c>
      <c r="D791" s="276">
        <f>ROUND(BH61,0)</f>
        <v>2008747</v>
      </c>
      <c r="E791" s="276">
        <f>ROUND(BH62,0)</f>
        <v>689970</v>
      </c>
      <c r="F791" s="276">
        <f>ROUND(BH63,0)</f>
        <v>10112</v>
      </c>
      <c r="G791" s="276">
        <f>ROUND(BH64,0)</f>
        <v>213173</v>
      </c>
      <c r="H791" s="276">
        <f>ROUND(BH65,0)</f>
        <v>194366</v>
      </c>
      <c r="I791" s="276">
        <f>ROUND(BH66,0)</f>
        <v>67961524</v>
      </c>
      <c r="J791" s="276">
        <f>ROUND(BH67,0)</f>
        <v>1555080</v>
      </c>
      <c r="K791" s="276">
        <f>ROUND(BH68,0)</f>
        <v>1893443</v>
      </c>
      <c r="L791" s="276">
        <f>ROUND(BH69,0)</f>
        <v>40901</v>
      </c>
      <c r="M791" s="276">
        <f>ROUND(BH70,0)</f>
        <v>7813831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029*2018*8490*A</v>
      </c>
      <c r="B792" s="276"/>
      <c r="C792" s="278">
        <f>ROUND(BI60,2)</f>
        <v>6.16</v>
      </c>
      <c r="D792" s="276">
        <f>ROUND(BI61,0)</f>
        <v>356808</v>
      </c>
      <c r="E792" s="276">
        <f>ROUND(BI62,0)</f>
        <v>122544</v>
      </c>
      <c r="F792" s="276">
        <f>ROUND(BI63,0)</f>
        <v>0</v>
      </c>
      <c r="G792" s="276">
        <f>ROUND(BI64,0)</f>
        <v>308294</v>
      </c>
      <c r="H792" s="276">
        <f>ROUND(BI65,0)</f>
        <v>87</v>
      </c>
      <c r="I792" s="276">
        <f>ROUND(BI66,0)</f>
        <v>24729</v>
      </c>
      <c r="J792" s="276">
        <f>ROUND(BI67,0)</f>
        <v>0</v>
      </c>
      <c r="K792" s="276">
        <f>ROUND(BI68,0)</f>
        <v>66</v>
      </c>
      <c r="L792" s="276">
        <f>ROUND(BI69,0)</f>
        <v>27745</v>
      </c>
      <c r="M792" s="276">
        <f>ROUND(BI70,0)</f>
        <v>538069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029*2018*8510*A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578403</v>
      </c>
      <c r="G793" s="276">
        <f>ROUND(BJ64,0)</f>
        <v>0</v>
      </c>
      <c r="H793" s="276">
        <f>ROUND(BJ65,0)</f>
        <v>0</v>
      </c>
      <c r="I793" s="276">
        <f>ROUND(BJ66,0)</f>
        <v>8030013</v>
      </c>
      <c r="J793" s="276">
        <f>ROUND(BJ67,0)</f>
        <v>328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029*2018*8530*A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25486352</v>
      </c>
      <c r="J794" s="276">
        <f>ROUND(BK67,0)</f>
        <v>320</v>
      </c>
      <c r="K794" s="276">
        <f>ROUND(BK68,0)</f>
        <v>0</v>
      </c>
      <c r="L794" s="276">
        <f>ROUND(BK69,0)</f>
        <v>0</v>
      </c>
      <c r="M794" s="276">
        <f>ROUND(BK70,0)</f>
        <v>138179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029*2018*8560*A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5846799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029*2018*8590*A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029*2018*8610*A</v>
      </c>
      <c r="B797" s="276"/>
      <c r="C797" s="278">
        <f>ROUND(BN60,2)</f>
        <v>38.17</v>
      </c>
      <c r="D797" s="276">
        <f>ROUND(BN61,0)</f>
        <v>4617889</v>
      </c>
      <c r="E797" s="276">
        <f>ROUND(BN62,0)</f>
        <v>1578987</v>
      </c>
      <c r="F797" s="276">
        <f>ROUND(BN63,0)</f>
        <v>711415</v>
      </c>
      <c r="G797" s="276">
        <f>ROUND(BN64,0)</f>
        <v>3016570</v>
      </c>
      <c r="H797" s="276">
        <f>ROUND(BN65,0)</f>
        <v>8667</v>
      </c>
      <c r="I797" s="276">
        <f>ROUND(BN66,0)</f>
        <v>1714549</v>
      </c>
      <c r="J797" s="276">
        <f>ROUND(BN67,0)</f>
        <v>40578</v>
      </c>
      <c r="K797" s="276">
        <f>ROUND(BN68,0)</f>
        <v>9960</v>
      </c>
      <c r="L797" s="276">
        <f>ROUND(BN69,0)</f>
        <v>945622</v>
      </c>
      <c r="M797" s="276">
        <f>ROUND(BN70,0)</f>
        <v>222404</v>
      </c>
      <c r="N797" s="276"/>
      <c r="O797" s="276"/>
      <c r="P797" s="276">
        <f>IF(BN76&gt;0,ROUND(BN76,0),0)</f>
        <v>104112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029*2018*8620*A</v>
      </c>
      <c r="B798" s="276"/>
      <c r="C798" s="278">
        <f>ROUND(BO60,2)</f>
        <v>4.12</v>
      </c>
      <c r="D798" s="276">
        <f>ROUND(BO61,0)</f>
        <v>380649</v>
      </c>
      <c r="E798" s="276">
        <f>ROUND(BO62,0)</f>
        <v>125982</v>
      </c>
      <c r="F798" s="276">
        <f>ROUND(BO63,0)</f>
        <v>0</v>
      </c>
      <c r="G798" s="276">
        <f>ROUND(BO64,0)</f>
        <v>187186</v>
      </c>
      <c r="H798" s="276">
        <f>ROUND(BO65,0)</f>
        <v>665</v>
      </c>
      <c r="I798" s="276">
        <f>ROUND(BO66,0)</f>
        <v>-2177</v>
      </c>
      <c r="J798" s="276">
        <f>ROUND(BO67,0)</f>
        <v>1624</v>
      </c>
      <c r="K798" s="276">
        <f>ROUND(BO68,0)</f>
        <v>238</v>
      </c>
      <c r="L798" s="276">
        <f>ROUND(BO69,0)</f>
        <v>5099</v>
      </c>
      <c r="M798" s="276">
        <f>ROUND(BO70,0)</f>
        <v>5470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029*2018*8630*A</v>
      </c>
      <c r="B799" s="276"/>
      <c r="C799" s="278">
        <f>ROUND(BP60,2)</f>
        <v>11.56</v>
      </c>
      <c r="D799" s="276">
        <f>ROUND(BP61,0)</f>
        <v>784110</v>
      </c>
      <c r="E799" s="276">
        <f>ROUND(BP62,0)</f>
        <v>233483</v>
      </c>
      <c r="F799" s="276">
        <f>ROUND(BP63,0)</f>
        <v>0</v>
      </c>
      <c r="G799" s="276">
        <f>ROUND(BP64,0)</f>
        <v>3761</v>
      </c>
      <c r="H799" s="276">
        <f>ROUND(BP65,0)</f>
        <v>971</v>
      </c>
      <c r="I799" s="276">
        <f>ROUND(BP66,0)</f>
        <v>206457</v>
      </c>
      <c r="J799" s="276">
        <f>ROUND(BP67,0)</f>
        <v>0</v>
      </c>
      <c r="K799" s="276">
        <f>ROUND(BP68,0)</f>
        <v>0</v>
      </c>
      <c r="L799" s="276">
        <f>ROUND(BP69,0)</f>
        <v>3000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029*2018*8640*A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029*2018*8650*A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5629685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2775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029*2018*8660*A</v>
      </c>
      <c r="B802" s="276"/>
      <c r="C802" s="278">
        <f>ROUND(BS60,2)</f>
        <v>6.55</v>
      </c>
      <c r="D802" s="276">
        <f>ROUND(BS61,0)</f>
        <v>327351</v>
      </c>
      <c r="E802" s="276">
        <f>ROUND(BS62,0)</f>
        <v>120268</v>
      </c>
      <c r="F802" s="276">
        <f>ROUND(BS63,0)</f>
        <v>2264</v>
      </c>
      <c r="G802" s="276">
        <f>ROUND(BS64,0)</f>
        <v>169053</v>
      </c>
      <c r="H802" s="276">
        <f>ROUND(BS65,0)</f>
        <v>0</v>
      </c>
      <c r="I802" s="276">
        <f>ROUND(BS66,0)</f>
        <v>17988</v>
      </c>
      <c r="J802" s="276">
        <f>ROUND(BS67,0)</f>
        <v>1277</v>
      </c>
      <c r="K802" s="276">
        <f>ROUND(BS68,0)</f>
        <v>2590</v>
      </c>
      <c r="L802" s="276">
        <f>ROUND(BS69,0)</f>
        <v>31825</v>
      </c>
      <c r="M802" s="276">
        <f>ROUND(BS70,0)</f>
        <v>8079</v>
      </c>
      <c r="N802" s="276"/>
      <c r="O802" s="276"/>
      <c r="P802" s="276">
        <f>IF(BS76&gt;0,ROUND(BS76,0),0)</f>
        <v>23167</v>
      </c>
      <c r="Q802" s="276">
        <f>IF(BS77&gt;0,ROUND(BS77,0),0)</f>
        <v>0</v>
      </c>
      <c r="R802" s="276">
        <f>IF(BS78&gt;0,ROUND(BS78,0),0)</f>
        <v>5906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029*2018*8670*A</v>
      </c>
      <c r="B803" s="276"/>
      <c r="C803" s="278">
        <f>ROUND(BT60,2)</f>
        <v>6.95</v>
      </c>
      <c r="D803" s="276">
        <f>ROUND(BT61,0)</f>
        <v>479811</v>
      </c>
      <c r="E803" s="276">
        <f>ROUND(BT62,0)</f>
        <v>143099</v>
      </c>
      <c r="F803" s="276">
        <f>ROUND(BT63,0)</f>
        <v>0</v>
      </c>
      <c r="G803" s="276">
        <f>ROUND(BT64,0)</f>
        <v>2940</v>
      </c>
      <c r="H803" s="276">
        <f>ROUND(BT65,0)</f>
        <v>15</v>
      </c>
      <c r="I803" s="276">
        <f>ROUND(BT66,0)</f>
        <v>2033</v>
      </c>
      <c r="J803" s="276">
        <f>ROUND(BT67,0)</f>
        <v>0</v>
      </c>
      <c r="K803" s="276">
        <f>ROUND(BT68,0)</f>
        <v>66</v>
      </c>
      <c r="L803" s="276">
        <f>ROUND(BT69,0)</f>
        <v>9303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029*2018*8680*A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029*2018*8690*A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8401311</v>
      </c>
      <c r="J805" s="276">
        <f>ROUND(BV67,0)</f>
        <v>23849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15572</v>
      </c>
      <c r="Q805" s="276">
        <f>IF(BV77&gt;0,ROUND(BV77,0),0)</f>
        <v>0</v>
      </c>
      <c r="R805" s="276">
        <f>IF(BV78&gt;0,ROUND(BV78,0),0)</f>
        <v>3970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029*2018*8700*A</v>
      </c>
      <c r="B806" s="276"/>
      <c r="C806" s="278">
        <f>ROUND(BW60,2)</f>
        <v>95.61</v>
      </c>
      <c r="D806" s="276">
        <f>ROUND(BW61,0)</f>
        <v>15898040</v>
      </c>
      <c r="E806" s="276">
        <f>ROUND(BW62,0)</f>
        <v>4631947</v>
      </c>
      <c r="F806" s="276">
        <f>ROUND(BW63,0)</f>
        <v>30929874</v>
      </c>
      <c r="G806" s="276">
        <f>ROUND(BW64,0)</f>
        <v>15956</v>
      </c>
      <c r="H806" s="276">
        <f>ROUND(BW65,0)</f>
        <v>9686</v>
      </c>
      <c r="I806" s="276">
        <f>ROUND(BW66,0)</f>
        <v>1331499</v>
      </c>
      <c r="J806" s="276">
        <f>ROUND(BW67,0)</f>
        <v>991</v>
      </c>
      <c r="K806" s="276">
        <f>ROUND(BW68,0)</f>
        <v>464</v>
      </c>
      <c r="L806" s="276">
        <f>ROUND(BW69,0)</f>
        <v>309656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99110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029*2018*8710*A</v>
      </c>
      <c r="B807" s="276"/>
      <c r="C807" s="278">
        <f>ROUND(BX60,2)</f>
        <v>51.42</v>
      </c>
      <c r="D807" s="276">
        <f>ROUND(BX61,0)</f>
        <v>5394580</v>
      </c>
      <c r="E807" s="276">
        <f>ROUND(BX62,0)</f>
        <v>1888391</v>
      </c>
      <c r="F807" s="276">
        <f>ROUND(BX63,0)</f>
        <v>20868</v>
      </c>
      <c r="G807" s="276">
        <f>ROUND(BX64,0)</f>
        <v>83322</v>
      </c>
      <c r="H807" s="276">
        <f>ROUND(BX65,0)</f>
        <v>737</v>
      </c>
      <c r="I807" s="276">
        <f>ROUND(BX66,0)</f>
        <v>727890</v>
      </c>
      <c r="J807" s="276">
        <f>ROUND(BX67,0)</f>
        <v>365</v>
      </c>
      <c r="K807" s="276">
        <f>ROUND(BX68,0)</f>
        <v>11</v>
      </c>
      <c r="L807" s="276">
        <f>ROUND(BX69,0)</f>
        <v>449623</v>
      </c>
      <c r="M807" s="276">
        <f>ROUND(BX70,0)</f>
        <v>183383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029*2018*8720*A</v>
      </c>
      <c r="B808" s="276"/>
      <c r="C808" s="278">
        <f>ROUND(BY60,2)</f>
        <v>64</v>
      </c>
      <c r="D808" s="276">
        <f>ROUND(BY61,0)</f>
        <v>6603179</v>
      </c>
      <c r="E808" s="276">
        <f>ROUND(BY62,0)</f>
        <v>2309321</v>
      </c>
      <c r="F808" s="276">
        <f>ROUND(BY63,0)</f>
        <v>355047</v>
      </c>
      <c r="G808" s="276">
        <f>ROUND(BY64,0)</f>
        <v>23691</v>
      </c>
      <c r="H808" s="276">
        <f>ROUND(BY65,0)</f>
        <v>14142</v>
      </c>
      <c r="I808" s="276">
        <f>ROUND(BY66,0)</f>
        <v>5343</v>
      </c>
      <c r="J808" s="276">
        <f>ROUND(BY67,0)</f>
        <v>9203</v>
      </c>
      <c r="K808" s="276">
        <f>ROUND(BY68,0)</f>
        <v>132</v>
      </c>
      <c r="L808" s="276">
        <f>ROUND(BY69,0)</f>
        <v>61507</v>
      </c>
      <c r="M808" s="276">
        <f>ROUND(BY70,0)</f>
        <v>9039</v>
      </c>
      <c r="N808" s="276"/>
      <c r="O808" s="276"/>
      <c r="P808" s="276">
        <f>IF(BY76&gt;0,ROUND(BY76,0),0)</f>
        <v>16713</v>
      </c>
      <c r="Q808" s="276">
        <f>IF(BY77&gt;0,ROUND(BY77,0),0)</f>
        <v>0</v>
      </c>
      <c r="R808" s="276">
        <f>IF(BY78&gt;0,ROUND(BY78,0),0)</f>
        <v>4261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029*2018*8730*A</v>
      </c>
      <c r="B809" s="276"/>
      <c r="C809" s="278">
        <f>ROUND(BZ60,2)</f>
        <v>48.66</v>
      </c>
      <c r="D809" s="276">
        <f>ROUND(BZ61,0)</f>
        <v>4330625</v>
      </c>
      <c r="E809" s="276">
        <f>ROUND(BZ62,0)</f>
        <v>1511829</v>
      </c>
      <c r="F809" s="276">
        <f>ROUND(BZ63,0)</f>
        <v>0</v>
      </c>
      <c r="G809" s="276">
        <f>ROUND(BZ64,0)</f>
        <v>27927</v>
      </c>
      <c r="H809" s="276">
        <f>ROUND(BZ65,0)</f>
        <v>8970</v>
      </c>
      <c r="I809" s="276">
        <f>ROUND(BZ66,0)</f>
        <v>104</v>
      </c>
      <c r="J809" s="276">
        <f>ROUND(BZ67,0)</f>
        <v>827</v>
      </c>
      <c r="K809" s="276">
        <f>ROUND(BZ68,0)</f>
        <v>0</v>
      </c>
      <c r="L809" s="276">
        <f>ROUND(BZ69,0)</f>
        <v>95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029*2018*8740*A</v>
      </c>
      <c r="B810" s="276"/>
      <c r="C810" s="278">
        <f>ROUND(CA60,2)</f>
        <v>27.93</v>
      </c>
      <c r="D810" s="276">
        <f>ROUND(CA61,0)</f>
        <v>2974292</v>
      </c>
      <c r="E810" s="276">
        <f>ROUND(CA62,0)</f>
        <v>971511</v>
      </c>
      <c r="F810" s="276">
        <f>ROUND(CA63,0)</f>
        <v>495</v>
      </c>
      <c r="G810" s="276">
        <f>ROUND(CA64,0)</f>
        <v>135112</v>
      </c>
      <c r="H810" s="276">
        <f>ROUND(CA65,0)</f>
        <v>5913</v>
      </c>
      <c r="I810" s="276">
        <f>ROUND(CA66,0)</f>
        <v>239178</v>
      </c>
      <c r="J810" s="276">
        <f>ROUND(CA67,0)</f>
        <v>4607</v>
      </c>
      <c r="K810" s="276">
        <f>ROUND(CA68,0)</f>
        <v>2068</v>
      </c>
      <c r="L810" s="276">
        <f>ROUND(CA69,0)</f>
        <v>982007</v>
      </c>
      <c r="M810" s="276">
        <f>ROUND(CA70,0)</f>
        <v>117659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029*2018*8770*A</v>
      </c>
      <c r="B811" s="276"/>
      <c r="C811" s="278">
        <f>ROUND(CB60,2)</f>
        <v>2.0499999999999998</v>
      </c>
      <c r="D811" s="276">
        <f>ROUND(CB61,0)</f>
        <v>176314</v>
      </c>
      <c r="E811" s="276">
        <f>ROUND(CB62,0)</f>
        <v>57473</v>
      </c>
      <c r="F811" s="276">
        <f>ROUND(CB63,0)</f>
        <v>0</v>
      </c>
      <c r="G811" s="276">
        <f>ROUND(CB64,0)</f>
        <v>59982</v>
      </c>
      <c r="H811" s="276">
        <f>ROUND(CB65,0)</f>
        <v>31</v>
      </c>
      <c r="I811" s="276">
        <f>ROUND(CB66,0)</f>
        <v>-20484</v>
      </c>
      <c r="J811" s="276">
        <f>ROUND(CB67,0)</f>
        <v>0</v>
      </c>
      <c r="K811" s="276">
        <f>ROUND(CB68,0)</f>
        <v>0</v>
      </c>
      <c r="L811" s="276">
        <f>ROUND(CB69,0)</f>
        <v>31828</v>
      </c>
      <c r="M811" s="276">
        <f>ROUND(CB70,0)</f>
        <v>224478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029*2018*8790*A</v>
      </c>
      <c r="B812" s="276"/>
      <c r="C812" s="278">
        <f>ROUND(CC60,2)</f>
        <v>61.06</v>
      </c>
      <c r="D812" s="276">
        <f>ROUND(CC61,0)</f>
        <v>7755216</v>
      </c>
      <c r="E812" s="276">
        <f>ROUND(CC62,0)</f>
        <v>1992587</v>
      </c>
      <c r="F812" s="276">
        <f>ROUND(CC63,0)</f>
        <v>0</v>
      </c>
      <c r="G812" s="276">
        <f>ROUND(CC64,0)</f>
        <v>78108</v>
      </c>
      <c r="H812" s="276">
        <f>ROUND(CC65,0)</f>
        <v>4035324</v>
      </c>
      <c r="I812" s="276">
        <f>ROUND(CC66,0)</f>
        <v>24966993</v>
      </c>
      <c r="J812" s="276">
        <f>ROUND(CC67,0)</f>
        <v>15181510</v>
      </c>
      <c r="K812" s="276">
        <f>ROUND(CC68,0)</f>
        <v>9446500</v>
      </c>
      <c r="L812" s="276">
        <f>ROUND(CC69,0)</f>
        <v>-479494</v>
      </c>
      <c r="M812" s="276">
        <f>ROUND(CC70,0)</f>
        <v>12511163</v>
      </c>
      <c r="N812" s="276"/>
      <c r="O812" s="276"/>
      <c r="P812" s="276">
        <f>IF(CC76&gt;0,ROUND(CC76,0),0)</f>
        <v>6320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029*2018*9000*A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16151732</v>
      </c>
      <c r="V813" s="277">
        <f>ROUND(CD70,0)</f>
        <v>12532699</v>
      </c>
      <c r="W813" s="276">
        <f>ROUND(CE72,0)</f>
        <v>6470021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4507.96</v>
      </c>
      <c r="D815" s="277">
        <f t="shared" si="22"/>
        <v>380376384</v>
      </c>
      <c r="E815" s="277">
        <f t="shared" si="22"/>
        <v>132078913</v>
      </c>
      <c r="F815" s="277">
        <f t="shared" si="22"/>
        <v>33046069</v>
      </c>
      <c r="G815" s="277">
        <f t="shared" si="22"/>
        <v>178594756</v>
      </c>
      <c r="H815" s="277">
        <f t="shared" si="22"/>
        <v>10850896</v>
      </c>
      <c r="I815" s="277">
        <f t="shared" si="22"/>
        <v>220016846</v>
      </c>
      <c r="J815" s="277">
        <f t="shared" si="22"/>
        <v>28615190</v>
      </c>
      <c r="K815" s="277">
        <f t="shared" si="22"/>
        <v>15382805</v>
      </c>
      <c r="L815" s="277">
        <f>SUM(L734:L813)+SUM(U734:U813)</f>
        <v>19197561</v>
      </c>
      <c r="M815" s="277">
        <f>SUM(M734:M813)+SUM(V734:V813)</f>
        <v>79369405</v>
      </c>
      <c r="N815" s="277">
        <f t="shared" ref="N815:Y815" si="23">SUM(N734:N813)</f>
        <v>2447286219</v>
      </c>
      <c r="O815" s="277">
        <f t="shared" si="23"/>
        <v>1575551269</v>
      </c>
      <c r="P815" s="277">
        <f t="shared" si="23"/>
        <v>1522811</v>
      </c>
      <c r="Q815" s="277">
        <f t="shared" si="23"/>
        <v>812834</v>
      </c>
      <c r="R815" s="277">
        <f t="shared" si="23"/>
        <v>266702</v>
      </c>
      <c r="S815" s="277">
        <f t="shared" si="23"/>
        <v>4296276</v>
      </c>
      <c r="T815" s="281">
        <f t="shared" si="23"/>
        <v>1229.9999999999998</v>
      </c>
      <c r="U815" s="277">
        <f t="shared" si="23"/>
        <v>16151732</v>
      </c>
      <c r="V815" s="277">
        <f t="shared" si="23"/>
        <v>12532699</v>
      </c>
      <c r="W815" s="277">
        <f t="shared" si="23"/>
        <v>6470021</v>
      </c>
      <c r="X815" s="277">
        <f t="shared" si="23"/>
        <v>0</v>
      </c>
      <c r="Y815" s="277">
        <f t="shared" si="23"/>
        <v>375243479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4507.96</v>
      </c>
      <c r="D816" s="277">
        <f>CE61</f>
        <v>380376381.64999998</v>
      </c>
      <c r="E816" s="277">
        <f>CE62</f>
        <v>132078913</v>
      </c>
      <c r="F816" s="277">
        <f>CE63</f>
        <v>33046068.219999999</v>
      </c>
      <c r="G816" s="277">
        <f>CE64</f>
        <v>178594757.53</v>
      </c>
      <c r="H816" s="280">
        <f>CE65</f>
        <v>10850896.960000001</v>
      </c>
      <c r="I816" s="280">
        <f>CE66</f>
        <v>220016845.29000002</v>
      </c>
      <c r="J816" s="280">
        <f>CE67</f>
        <v>28615190</v>
      </c>
      <c r="K816" s="280">
        <f>CE68</f>
        <v>15382806.710000001</v>
      </c>
      <c r="L816" s="280">
        <f>CE69</f>
        <v>19197562.310000002</v>
      </c>
      <c r="M816" s="280">
        <f>CE70</f>
        <v>79369405.890000001</v>
      </c>
      <c r="N816" s="277">
        <f>CE75</f>
        <v>2447286218.6300001</v>
      </c>
      <c r="O816" s="277">
        <f>CE73</f>
        <v>1575551270.52</v>
      </c>
      <c r="P816" s="277">
        <f>CE76</f>
        <v>1522811</v>
      </c>
      <c r="Q816" s="277">
        <f>CE77</f>
        <v>812834</v>
      </c>
      <c r="R816" s="277">
        <f>CE78</f>
        <v>266698.82023048174</v>
      </c>
      <c r="S816" s="277">
        <f>CE79</f>
        <v>4296275.83</v>
      </c>
      <c r="T816" s="281">
        <f>CE80</f>
        <v>1229.9999999999998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375243479.29000008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380376382</v>
      </c>
      <c r="E817" s="180">
        <f>C379</f>
        <v>132078913</v>
      </c>
      <c r="F817" s="180">
        <f>C380</f>
        <v>33046068</v>
      </c>
      <c r="G817" s="240">
        <f>C381</f>
        <v>178594758</v>
      </c>
      <c r="H817" s="240">
        <f>C382</f>
        <v>10850897</v>
      </c>
      <c r="I817" s="240">
        <f>C383</f>
        <v>220016845</v>
      </c>
      <c r="J817" s="240">
        <f>C384</f>
        <v>28615190</v>
      </c>
      <c r="K817" s="240">
        <f>C385</f>
        <v>15382807</v>
      </c>
      <c r="L817" s="240">
        <f>C386+C387+C388+C389</f>
        <v>19197562</v>
      </c>
      <c r="M817" s="240">
        <f>C370</f>
        <v>79369406</v>
      </c>
      <c r="N817" s="180">
        <f>D361</f>
        <v>2447286219</v>
      </c>
      <c r="O817" s="180">
        <f>C359</f>
        <v>1575551271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/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Harborview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H-029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325 Ninth Avenue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325 Ninth Avenue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Seattle, WA  98104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/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06/30/2019</v>
      </c>
      <c r="C4" s="38"/>
      <c r="D4" s="120"/>
      <c r="E4" s="70"/>
      <c r="F4" s="127" t="str">
        <f>"License Number:  "&amp;"H-"&amp;FIXED(data!C83,0)</f>
        <v>License Number:  H-29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Harborview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Paul Hayes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Jacqueline Cabe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Lisa Jensen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206.744.3000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 xml:space="preserve"> X</v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16073</v>
      </c>
      <c r="G23" s="21">
        <f>data!D111</f>
        <v>147649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89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231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412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24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68</v>
      </c>
      <c r="E36" s="49" t="s">
        <v>292</v>
      </c>
      <c r="F36" s="24"/>
      <c r="G36" s="21">
        <f>data!C128</f>
        <v>413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/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Harborview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5831</v>
      </c>
      <c r="C7" s="48">
        <f>data!B139</f>
        <v>58009</v>
      </c>
      <c r="D7" s="48">
        <f>data!B140</f>
        <v>118714</v>
      </c>
      <c r="E7" s="48">
        <f>data!B141</f>
        <v>578839932</v>
      </c>
      <c r="F7" s="48">
        <f>data!B142</f>
        <v>238916532</v>
      </c>
      <c r="G7" s="48">
        <f>data!B141+data!B142</f>
        <v>817756464</v>
      </c>
    </row>
    <row r="8" spans="1:13" ht="20.100000000000001" customHeight="1" x14ac:dyDescent="0.25">
      <c r="A8" s="23" t="s">
        <v>297</v>
      </c>
      <c r="B8" s="48">
        <f>data!C138</f>
        <v>5334</v>
      </c>
      <c r="C8" s="48">
        <f>data!C139</f>
        <v>53716</v>
      </c>
      <c r="D8" s="48">
        <f>data!C140</f>
        <v>119240</v>
      </c>
      <c r="E8" s="48">
        <f>data!C141</f>
        <v>528236487</v>
      </c>
      <c r="F8" s="48">
        <f>data!C142</f>
        <v>258996265</v>
      </c>
      <c r="G8" s="48">
        <f>data!C141+data!C142</f>
        <v>787232752</v>
      </c>
    </row>
    <row r="9" spans="1:13" ht="20.100000000000001" customHeight="1" x14ac:dyDescent="0.25">
      <c r="A9" s="23" t="s">
        <v>1058</v>
      </c>
      <c r="B9" s="48">
        <f>data!D138</f>
        <v>4908</v>
      </c>
      <c r="C9" s="48">
        <f>data!D139</f>
        <v>35924</v>
      </c>
      <c r="D9" s="48">
        <f>data!D140</f>
        <v>152258</v>
      </c>
      <c r="E9" s="48">
        <f>data!D141</f>
        <v>526605999</v>
      </c>
      <c r="F9" s="48">
        <f>data!D142</f>
        <v>398371405</v>
      </c>
      <c r="G9" s="48">
        <f>data!D141+data!D142</f>
        <v>924977404</v>
      </c>
    </row>
    <row r="10" spans="1:13" ht="20.100000000000001" customHeight="1" x14ac:dyDescent="0.25">
      <c r="A10" s="111" t="s">
        <v>203</v>
      </c>
      <c r="B10" s="48">
        <f>data!E138</f>
        <v>16073</v>
      </c>
      <c r="C10" s="48">
        <f>data!E139</f>
        <v>147649</v>
      </c>
      <c r="D10" s="48">
        <f>data!E140</f>
        <v>390212</v>
      </c>
      <c r="E10" s="48">
        <f>data!E141</f>
        <v>1633682418</v>
      </c>
      <c r="F10" s="48">
        <f>data!E142</f>
        <v>896284202</v>
      </c>
      <c r="G10" s="48">
        <f>data!E141+data!E142</f>
        <v>2529966620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49193721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24374620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/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Harborview Medical Center</v>
      </c>
      <c r="B3" s="30"/>
      <c r="C3" s="31" t="str">
        <f>"FYE: "&amp;data!C82</f>
        <v>FYE: 06/30/2019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26740638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168467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2747523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60229358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45028369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2637056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137551411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11957907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3293540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15251447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4068480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1049862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5118342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684339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6953003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1557884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9195226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/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Harborview Medical Center</v>
      </c>
      <c r="B3" s="8"/>
      <c r="C3" s="8"/>
      <c r="E3" s="11"/>
      <c r="F3" s="12" t="str">
        <f>" FYE: "&amp;data!C82</f>
        <v xml:space="preserve"> FYE: 06/30/2019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2432095</v>
      </c>
      <c r="D7" s="21">
        <f>data!C195</f>
        <v>0</v>
      </c>
      <c r="E7" s="21">
        <f>data!D195</f>
        <v>0</v>
      </c>
      <c r="F7" s="21">
        <f>data!E195</f>
        <v>2432095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7088462</v>
      </c>
      <c r="D8" s="21">
        <f>data!C196</f>
        <v>1461145</v>
      </c>
      <c r="E8" s="21">
        <f>data!D196</f>
        <v>10375</v>
      </c>
      <c r="F8" s="21">
        <f>data!E196</f>
        <v>8539232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405692347</v>
      </c>
      <c r="D9" s="21">
        <f>data!C197</f>
        <v>7481644</v>
      </c>
      <c r="E9" s="21">
        <f>data!D197</f>
        <v>300362</v>
      </c>
      <c r="F9" s="21">
        <f>data!E197</f>
        <v>412873629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124285475</v>
      </c>
      <c r="D10" s="21">
        <f>data!C198</f>
        <v>3552995</v>
      </c>
      <c r="E10" s="21">
        <f>data!D198</f>
        <v>164913</v>
      </c>
      <c r="F10" s="21">
        <f>data!E198</f>
        <v>127673557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187964352</v>
      </c>
      <c r="D12" s="21">
        <f>data!C200</f>
        <v>17392482</v>
      </c>
      <c r="E12" s="21">
        <f>data!D200</f>
        <v>20423445</v>
      </c>
      <c r="F12" s="21">
        <f>data!E200</f>
        <v>184933389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10396453</v>
      </c>
      <c r="D14" s="21">
        <f>data!C202</f>
        <v>490413</v>
      </c>
      <c r="E14" s="21">
        <f>data!D202</f>
        <v>3339</v>
      </c>
      <c r="F14" s="21">
        <f>data!E202</f>
        <v>10883527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14697772</v>
      </c>
      <c r="D15" s="21">
        <f>data!C203</f>
        <v>1840337</v>
      </c>
      <c r="E15" s="21">
        <f>data!D203</f>
        <v>0</v>
      </c>
      <c r="F15" s="21">
        <f>data!E203</f>
        <v>16538109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752556956</v>
      </c>
      <c r="D16" s="21">
        <f>data!C204</f>
        <v>32219016</v>
      </c>
      <c r="E16" s="21">
        <f>data!D204</f>
        <v>20902434</v>
      </c>
      <c r="F16" s="21">
        <f>data!E204</f>
        <v>763873538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3748984</v>
      </c>
      <c r="D24" s="21">
        <f>data!C209</f>
        <v>330944</v>
      </c>
      <c r="E24" s="21">
        <f>data!D209</f>
        <v>8357</v>
      </c>
      <c r="F24" s="21">
        <f>data!E209</f>
        <v>4071571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200996407</v>
      </c>
      <c r="D25" s="21">
        <f>data!C210</f>
        <v>13314545</v>
      </c>
      <c r="E25" s="21">
        <f>data!D210</f>
        <v>233004</v>
      </c>
      <c r="F25" s="21">
        <f>data!E210</f>
        <v>214077948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112194022</v>
      </c>
      <c r="D26" s="21">
        <f>data!C211</f>
        <v>1536782</v>
      </c>
      <c r="E26" s="21">
        <f>data!D211</f>
        <v>152515</v>
      </c>
      <c r="F26" s="21">
        <f>data!E211</f>
        <v>113578289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148630485</v>
      </c>
      <c r="D28" s="21">
        <f>data!C213</f>
        <v>12200697</v>
      </c>
      <c r="E28" s="21">
        <f>data!D213</f>
        <v>19905320</v>
      </c>
      <c r="F28" s="21">
        <f>data!E213</f>
        <v>140925862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5549660</v>
      </c>
      <c r="D30" s="21">
        <f>data!C215</f>
        <v>691216</v>
      </c>
      <c r="E30" s="21">
        <f>data!D215</f>
        <v>2338</v>
      </c>
      <c r="F30" s="21">
        <f>data!E215</f>
        <v>6238538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471119558</v>
      </c>
      <c r="D32" s="21">
        <f>data!C217</f>
        <v>28074184</v>
      </c>
      <c r="E32" s="21">
        <f>data!D217</f>
        <v>20301534</v>
      </c>
      <c r="F32" s="21">
        <f>data!E217</f>
        <v>478892208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/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Harborview Medical Center</v>
      </c>
      <c r="B2" s="30"/>
      <c r="C2" s="30"/>
      <c r="D2" s="31" t="str">
        <f>"FYE: "&amp;data!C82</f>
        <v>FYE: 06/30/2019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33361206.729999997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589130773.25999999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528497906.78000003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320835497.23000002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1438464177.27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12419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36935000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59165092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96100092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1567925476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zoomScale="75" workbookViewId="0"/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Harborview Medical Center</v>
      </c>
      <c r="B3" s="30"/>
      <c r="C3" s="31" t="str">
        <f>" FYE: "&amp;data!C82</f>
        <v xml:space="preserve"> FYE: 06/30/2019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251807308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464709968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304338897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43395790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9031876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464606045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2432094.6800000002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8539231.6899999995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412873629.25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127673556.56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184933389.34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10883526.029999999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16538107.609999999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763873535.16000009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478892208.79000002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284981326.37000006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74485488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31311030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105796518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855383889.37000012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Harborview Medical Center</v>
      </c>
      <c r="B55" s="30"/>
      <c r="C55" s="31" t="str">
        <f>"FYE: "&amp;data!C82</f>
        <v>FYE: 06/30/2019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35326584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53381867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25235310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29287683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686120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143917564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10494751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10494751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10494751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700971575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700971575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855383890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Harborview Medical Center</v>
      </c>
      <c r="B107" s="30"/>
      <c r="C107" s="31" t="str">
        <f>" FYE: "&amp;data!C82</f>
        <v xml:space="preserve"> FYE: 06/30/2019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1633682418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896284202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2529966620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33361206.73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1438464176.27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96100091.999999985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1567925475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962041145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100921023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6582494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107503517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1069544662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390088246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137551411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31639526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170233372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10914345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226885447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28074184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15251447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5118342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9195226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2624177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1027575723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41968939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-14630575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27338364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27338364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/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Harborview Medical Center</v>
      </c>
      <c r="B4" s="77"/>
      <c r="C4" s="77"/>
      <c r="D4" s="77"/>
      <c r="E4" s="77"/>
      <c r="F4" s="77"/>
      <c r="G4" s="80"/>
      <c r="H4" s="79" t="str">
        <f>"FYE: "&amp;data!C82</f>
        <v>FYE: 06/30/2019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27566</v>
      </c>
      <c r="D9" s="14">
        <f>data!D59</f>
        <v>87346</v>
      </c>
      <c r="E9" s="14">
        <f>data!E59</f>
        <v>0</v>
      </c>
      <c r="F9" s="14">
        <f>data!F59</f>
        <v>0</v>
      </c>
      <c r="G9" s="14">
        <f>data!G59</f>
        <v>9023</v>
      </c>
      <c r="H9" s="14">
        <f>data!H59</f>
        <v>23714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333.8391666666659</v>
      </c>
      <c r="D10" s="26">
        <f>data!D60</f>
        <v>644.84749999999474</v>
      </c>
      <c r="E10" s="26">
        <f>data!E60</f>
        <v>0</v>
      </c>
      <c r="F10" s="26">
        <f>data!F60</f>
        <v>0</v>
      </c>
      <c r="G10" s="26">
        <f>data!G60</f>
        <v>58.627499999999991</v>
      </c>
      <c r="H10" s="26">
        <f>data!H60</f>
        <v>130.315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32316777.539999999</v>
      </c>
      <c r="D11" s="14">
        <f>data!D61</f>
        <v>53348602.039999999</v>
      </c>
      <c r="E11" s="14">
        <f>data!E61</f>
        <v>142.55000000000001</v>
      </c>
      <c r="F11" s="14">
        <f>data!F61</f>
        <v>0</v>
      </c>
      <c r="G11" s="14">
        <f>data!G61</f>
        <v>5109742.8099999996</v>
      </c>
      <c r="H11" s="14">
        <f>data!H61</f>
        <v>10495157.470000001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11695731</v>
      </c>
      <c r="D12" s="14">
        <f>data!D62</f>
        <v>17503876</v>
      </c>
      <c r="E12" s="14">
        <f>data!E62</f>
        <v>30</v>
      </c>
      <c r="F12" s="14">
        <f>data!F62</f>
        <v>0</v>
      </c>
      <c r="G12" s="14">
        <f>data!G62</f>
        <v>1783234</v>
      </c>
      <c r="H12" s="14">
        <f>data!H62</f>
        <v>3668042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2700.2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5262798.01</v>
      </c>
      <c r="D14" s="14">
        <f>data!D64</f>
        <v>4255789.7699999996</v>
      </c>
      <c r="E14" s="14">
        <f>data!E64</f>
        <v>718.86</v>
      </c>
      <c r="F14" s="14">
        <f>data!F64</f>
        <v>0</v>
      </c>
      <c r="G14" s="14">
        <f>data!G64</f>
        <v>277206.84000000003</v>
      </c>
      <c r="H14" s="14">
        <f>data!H64</f>
        <v>183037.38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7952.28</v>
      </c>
      <c r="D15" s="14">
        <f>data!D65</f>
        <v>74412.61</v>
      </c>
      <c r="E15" s="14">
        <f>data!E65</f>
        <v>802.9</v>
      </c>
      <c r="F15" s="14">
        <f>data!F65</f>
        <v>0</v>
      </c>
      <c r="G15" s="14">
        <f>data!G65</f>
        <v>5947.73</v>
      </c>
      <c r="H15" s="14">
        <f>data!H65</f>
        <v>4596.67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394761.75</v>
      </c>
      <c r="D16" s="14">
        <f>data!D66</f>
        <v>652027.97</v>
      </c>
      <c r="E16" s="14">
        <f>data!E66</f>
        <v>0</v>
      </c>
      <c r="F16" s="14">
        <f>data!F66</f>
        <v>0</v>
      </c>
      <c r="G16" s="14">
        <f>data!G66</f>
        <v>79736.91</v>
      </c>
      <c r="H16" s="14">
        <f>data!H66</f>
        <v>73443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1267560</v>
      </c>
      <c r="D17" s="14">
        <f>data!D67</f>
        <v>1694670</v>
      </c>
      <c r="E17" s="14">
        <f>data!E67</f>
        <v>15748</v>
      </c>
      <c r="F17" s="14">
        <f>data!F67</f>
        <v>0</v>
      </c>
      <c r="G17" s="14">
        <f>data!G67</f>
        <v>223343</v>
      </c>
      <c r="H17" s="14">
        <f>data!H67</f>
        <v>393553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1978.65</v>
      </c>
      <c r="D18" s="14">
        <f>data!D68</f>
        <v>142.47999999999999</v>
      </c>
      <c r="E18" s="14">
        <f>data!E68</f>
        <v>0</v>
      </c>
      <c r="F18" s="14">
        <f>data!F68</f>
        <v>0</v>
      </c>
      <c r="G18" s="14">
        <f>data!G68</f>
        <v>71.17</v>
      </c>
      <c r="H18" s="14">
        <f>data!H68</f>
        <v>208.03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18968.39</v>
      </c>
      <c r="D19" s="14">
        <f>data!D69</f>
        <v>32109.31</v>
      </c>
      <c r="E19" s="14">
        <f>data!E69</f>
        <v>0</v>
      </c>
      <c r="F19" s="14">
        <f>data!F69</f>
        <v>0</v>
      </c>
      <c r="G19" s="14">
        <f>data!G69</f>
        <v>4822.58</v>
      </c>
      <c r="H19" s="14">
        <f>data!H69</f>
        <v>5710.41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-2727</v>
      </c>
      <c r="D20" s="14">
        <f>-data!D70</f>
        <v>-14716.23</v>
      </c>
      <c r="E20" s="14">
        <f>-data!E70</f>
        <v>0</v>
      </c>
      <c r="F20" s="14">
        <f>-data!F70</f>
        <v>0</v>
      </c>
      <c r="G20" s="14">
        <f>-data!G70</f>
        <v>-6633.74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50963800.619999997</v>
      </c>
      <c r="D21" s="14">
        <f>data!D71</f>
        <v>77549614.149999991</v>
      </c>
      <c r="E21" s="14">
        <f>data!E71</f>
        <v>17442.310000000001</v>
      </c>
      <c r="F21" s="14">
        <f>data!F71</f>
        <v>0</v>
      </c>
      <c r="G21" s="14">
        <f>data!G71</f>
        <v>7477471.2999999998</v>
      </c>
      <c r="H21" s="14">
        <f>data!H71</f>
        <v>14823747.960000001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35319059</v>
      </c>
      <c r="D23" s="48">
        <f>+data!M669</f>
        <v>51733041</v>
      </c>
      <c r="E23" s="48">
        <f>+data!M670</f>
        <v>867321</v>
      </c>
      <c r="F23" s="48">
        <f>+data!M671</f>
        <v>0</v>
      </c>
      <c r="G23" s="48">
        <f>+data!M672</f>
        <v>6162450</v>
      </c>
      <c r="H23" s="48">
        <f>+data!M673</f>
        <v>12210184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203070814.28</v>
      </c>
      <c r="D24" s="14">
        <f>data!D73</f>
        <v>230743353.11000001</v>
      </c>
      <c r="E24" s="14">
        <f>data!E73</f>
        <v>-1017</v>
      </c>
      <c r="F24" s="14">
        <f>data!F73</f>
        <v>0</v>
      </c>
      <c r="G24" s="14">
        <f>data!G73</f>
        <v>27056583</v>
      </c>
      <c r="H24" s="14">
        <f>data!H73</f>
        <v>67077646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680340.5</v>
      </c>
      <c r="D25" s="14">
        <f>data!D74</f>
        <v>8867873.2799999993</v>
      </c>
      <c r="E25" s="14">
        <f>data!E74</f>
        <v>262</v>
      </c>
      <c r="F25" s="14">
        <f>data!F74</f>
        <v>0</v>
      </c>
      <c r="G25" s="14">
        <f>data!G74</f>
        <v>58232</v>
      </c>
      <c r="H25" s="14">
        <f>data!H74</f>
        <v>98984.8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203751154.78</v>
      </c>
      <c r="D26" s="14">
        <f>data!D75</f>
        <v>239611226.39000002</v>
      </c>
      <c r="E26" s="14">
        <f>data!E75</f>
        <v>-755</v>
      </c>
      <c r="F26" s="14">
        <f>data!F75</f>
        <v>0</v>
      </c>
      <c r="G26" s="14">
        <f>data!G75</f>
        <v>27114815</v>
      </c>
      <c r="H26" s="14">
        <f>data!H75</f>
        <v>67176630.799999997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74111</v>
      </c>
      <c r="D28" s="14">
        <f>data!D76</f>
        <v>144027</v>
      </c>
      <c r="E28" s="14">
        <f>data!E76</f>
        <v>1581</v>
      </c>
      <c r="F28" s="14" t="str">
        <f>data!F76</f>
        <v>0</v>
      </c>
      <c r="G28" s="14">
        <f>data!G76</f>
        <v>19132</v>
      </c>
      <c r="H28" s="14">
        <f>data!H76</f>
        <v>32907</v>
      </c>
      <c r="I28" s="14" t="str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153818</v>
      </c>
      <c r="D29" s="14">
        <f>data!D77</f>
        <v>470572</v>
      </c>
      <c r="E29" s="14">
        <f>data!E77</f>
        <v>0</v>
      </c>
      <c r="F29" s="14">
        <f>data!F77</f>
        <v>0</v>
      </c>
      <c r="G29" s="14">
        <f>data!G77</f>
        <v>50348</v>
      </c>
      <c r="H29" s="14">
        <f>data!H77</f>
        <v>132325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18298.123874243087</v>
      </c>
      <c r="D30" s="14">
        <f>data!D78</f>
        <v>35560.495570638763</v>
      </c>
      <c r="E30" s="14" t="str">
        <f>data!E78</f>
        <v>0</v>
      </c>
      <c r="F30" s="14" t="str">
        <f>data!F78</f>
        <v>0</v>
      </c>
      <c r="G30" s="14">
        <f>data!G78</f>
        <v>4723.7212554414155</v>
      </c>
      <c r="H30" s="14">
        <f>data!H78</f>
        <v>8124.7906832955605</v>
      </c>
      <c r="I30" s="14" t="str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300308</v>
      </c>
      <c r="D31" s="14">
        <f>data!D79</f>
        <v>677505</v>
      </c>
      <c r="E31" s="14">
        <f>data!E79</f>
        <v>29573</v>
      </c>
      <c r="F31" s="14">
        <f>data!F79</f>
        <v>0</v>
      </c>
      <c r="G31" s="14">
        <f>data!G79</f>
        <v>70021</v>
      </c>
      <c r="H31" s="14">
        <f>data!H79</f>
        <v>67347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291.31</v>
      </c>
      <c r="D32" s="84">
        <f>data!D80</f>
        <v>384.9</v>
      </c>
      <c r="E32" s="84">
        <f>data!E80</f>
        <v>41.89</v>
      </c>
      <c r="F32" s="84" t="str">
        <f>data!F80</f>
        <v>0</v>
      </c>
      <c r="G32" s="84">
        <f>data!G80</f>
        <v>63.33</v>
      </c>
      <c r="H32" s="84">
        <f>data!H80</f>
        <v>44.69</v>
      </c>
      <c r="I32" s="84" t="str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Harborview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2943541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174.07749999999996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14663195.57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5082154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954.69</v>
      </c>
      <c r="H46" s="14">
        <f>data!O64</f>
        <v>0</v>
      </c>
      <c r="I46" s="14">
        <f>data!P64</f>
        <v>42528101.359999999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13126.86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1553715.76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3117168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23729.52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26997.26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-13366.02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954.69</v>
      </c>
      <c r="H53" s="14">
        <f>data!O71</f>
        <v>0</v>
      </c>
      <c r="I53" s="14">
        <f>data!P71</f>
        <v>66994822.309999995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83790</v>
      </c>
      <c r="H55" s="48">
        <f>+data!M680</f>
        <v>0</v>
      </c>
      <c r="I55" s="48">
        <f>+data!M681</f>
        <v>60165079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292968.01</v>
      </c>
      <c r="H56" s="14">
        <f>data!O73</f>
        <v>0</v>
      </c>
      <c r="I56" s="14">
        <f>data!P73</f>
        <v>435011970.86000001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559965.5</v>
      </c>
      <c r="H57" s="14">
        <f>data!O74</f>
        <v>0</v>
      </c>
      <c r="I57" s="14">
        <f>data!P74</f>
        <v>99737404.599999994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852933.51</v>
      </c>
      <c r="H58" s="14">
        <f>data!O75</f>
        <v>0</v>
      </c>
      <c r="I58" s="14">
        <f>data!P75</f>
        <v>534749375.46000004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 t="str">
        <f>data!J76</f>
        <v>0</v>
      </c>
      <c r="D60" s="14" t="str">
        <f>data!K76</f>
        <v>0</v>
      </c>
      <c r="E60" s="14" t="str">
        <f>data!L76</f>
        <v>0</v>
      </c>
      <c r="F60" s="14" t="str">
        <f>data!M76</f>
        <v>0</v>
      </c>
      <c r="G60" s="14" t="str">
        <f>data!N76</f>
        <v>0</v>
      </c>
      <c r="H60" s="14" t="str">
        <f>data!O76</f>
        <v>0</v>
      </c>
      <c r="I60" s="14">
        <f>data!P76</f>
        <v>78458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252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 t="str">
        <f>data!J78</f>
        <v>0</v>
      </c>
      <c r="D62" s="14" t="str">
        <f>data!K78</f>
        <v>0</v>
      </c>
      <c r="E62" s="14" t="str">
        <f>data!L78</f>
        <v>0</v>
      </c>
      <c r="F62" s="14" t="str">
        <f>data!M78</f>
        <v>0</v>
      </c>
      <c r="G62" s="14" t="str">
        <f>data!N78</f>
        <v>0</v>
      </c>
      <c r="H62" s="14" t="str">
        <f>data!O78</f>
        <v>0</v>
      </c>
      <c r="I62" s="14">
        <f>data!P78</f>
        <v>19371.405094053029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153396</v>
      </c>
    </row>
    <row r="64" spans="1:9" ht="20.100000000000001" customHeight="1" x14ac:dyDescent="0.25">
      <c r="A64" s="23">
        <v>26</v>
      </c>
      <c r="B64" s="14" t="s">
        <v>252</v>
      </c>
      <c r="C64" s="26" t="str">
        <f>data!J80</f>
        <v>0</v>
      </c>
      <c r="D64" s="26" t="str">
        <f>data!K80</f>
        <v>0</v>
      </c>
      <c r="E64" s="26" t="str">
        <f>data!L80</f>
        <v>0</v>
      </c>
      <c r="F64" s="26" t="str">
        <f>data!M80</f>
        <v>0</v>
      </c>
      <c r="G64" s="26" t="str">
        <f>data!N80</f>
        <v>0</v>
      </c>
      <c r="H64" s="26" t="str">
        <f>data!O80</f>
        <v>0</v>
      </c>
      <c r="I64" s="26">
        <f>data!P80</f>
        <v>6.72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Harborview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1145716</v>
      </c>
      <c r="D73" s="48">
        <f>data!R59</f>
        <v>3663050</v>
      </c>
      <c r="E73" s="212"/>
      <c r="F73" s="212"/>
      <c r="G73" s="14">
        <f>data!U59</f>
        <v>1457166</v>
      </c>
      <c r="H73" s="14">
        <f>data!V59</f>
        <v>52971</v>
      </c>
      <c r="I73" s="14">
        <f>data!W59</f>
        <v>66799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69.878333333333345</v>
      </c>
      <c r="D74" s="26">
        <f>data!R60</f>
        <v>58.31666666666667</v>
      </c>
      <c r="E74" s="26">
        <f>data!S60</f>
        <v>89.620000000000019</v>
      </c>
      <c r="F74" s="26">
        <f>data!T60</f>
        <v>0</v>
      </c>
      <c r="G74" s="26">
        <f>data!U60</f>
        <v>159.77833333333342</v>
      </c>
      <c r="H74" s="26">
        <f>data!V60</f>
        <v>52.937499999999993</v>
      </c>
      <c r="I74" s="26">
        <f>data!W60</f>
        <v>10.228333333333333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7086752.8499999996</v>
      </c>
      <c r="D75" s="14">
        <f>data!R61</f>
        <v>8551878.9000000004</v>
      </c>
      <c r="E75" s="14">
        <f>data!S61</f>
        <v>4620775.6900000004</v>
      </c>
      <c r="F75" s="14">
        <f>data!T61</f>
        <v>0</v>
      </c>
      <c r="G75" s="14">
        <f>data!U61</f>
        <v>11129984.4</v>
      </c>
      <c r="H75" s="14">
        <f>data!V61</f>
        <v>4557004.53</v>
      </c>
      <c r="I75" s="14">
        <f>data!W61</f>
        <v>1205194.32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2616793</v>
      </c>
      <c r="D76" s="14">
        <f>data!R62</f>
        <v>2862494</v>
      </c>
      <c r="E76" s="14">
        <f>data!S62</f>
        <v>1661055</v>
      </c>
      <c r="F76" s="14">
        <f>data!T62</f>
        <v>0</v>
      </c>
      <c r="G76" s="14">
        <f>data!U62</f>
        <v>4181679</v>
      </c>
      <c r="H76" s="14">
        <f>data!V62</f>
        <v>1664152</v>
      </c>
      <c r="I76" s="14">
        <f>data!W62</f>
        <v>425307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12663.07</v>
      </c>
      <c r="F77" s="14">
        <f>data!T63</f>
        <v>0</v>
      </c>
      <c r="G77" s="14">
        <f>data!U63</f>
        <v>0</v>
      </c>
      <c r="H77" s="14">
        <f>data!V63</f>
        <v>138019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680443.06</v>
      </c>
      <c r="D78" s="14">
        <f>data!R64</f>
        <v>1917426.22</v>
      </c>
      <c r="E78" s="14">
        <f>data!S64</f>
        <v>3858791.39</v>
      </c>
      <c r="F78" s="14">
        <f>data!T64</f>
        <v>0</v>
      </c>
      <c r="G78" s="14">
        <f>data!U64</f>
        <v>5983124.8700000001</v>
      </c>
      <c r="H78" s="14">
        <f>data!V64</f>
        <v>369683.86</v>
      </c>
      <c r="I78" s="14">
        <f>data!W64</f>
        <v>145801.38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5421.73</v>
      </c>
      <c r="D79" s="14">
        <f>data!R65</f>
        <v>26479.08</v>
      </c>
      <c r="E79" s="14">
        <f>data!S65</f>
        <v>9702.99</v>
      </c>
      <c r="F79" s="14">
        <f>data!T65</f>
        <v>0</v>
      </c>
      <c r="G79" s="14">
        <f>data!U65</f>
        <v>6860.15</v>
      </c>
      <c r="H79" s="14">
        <f>data!V65</f>
        <v>1092.8900000000001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96298.32</v>
      </c>
      <c r="D80" s="14">
        <f>data!R66</f>
        <v>26373.31</v>
      </c>
      <c r="E80" s="14">
        <f>data!S66</f>
        <v>704530.05</v>
      </c>
      <c r="F80" s="14">
        <f>data!T66</f>
        <v>0</v>
      </c>
      <c r="G80" s="14">
        <f>data!U66</f>
        <v>10692978.859999999</v>
      </c>
      <c r="H80" s="14">
        <f>data!V66</f>
        <v>105305.42</v>
      </c>
      <c r="I80" s="14">
        <f>data!W66</f>
        <v>63372.04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230367</v>
      </c>
      <c r="D81" s="14">
        <f>data!R67</f>
        <v>490680</v>
      </c>
      <c r="E81" s="14">
        <f>data!S67</f>
        <v>847797</v>
      </c>
      <c r="F81" s="14">
        <f>data!T67</f>
        <v>0</v>
      </c>
      <c r="G81" s="14">
        <f>data!U67</f>
        <v>868593</v>
      </c>
      <c r="H81" s="14">
        <f>data!V67</f>
        <v>507175</v>
      </c>
      <c r="I81" s="14">
        <f>data!W67</f>
        <v>265298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9144.94</v>
      </c>
      <c r="E82" s="14">
        <f>data!S68</f>
        <v>1711226.39</v>
      </c>
      <c r="F82" s="14">
        <f>data!T68</f>
        <v>0</v>
      </c>
      <c r="G82" s="14">
        <f>data!U68</f>
        <v>6051.82</v>
      </c>
      <c r="H82" s="14">
        <f>data!V68</f>
        <v>69213.17</v>
      </c>
      <c r="I82" s="14">
        <f>data!W68</f>
        <v>842.35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12888.45</v>
      </c>
      <c r="D83" s="14">
        <f>data!R69</f>
        <v>0</v>
      </c>
      <c r="E83" s="14">
        <f>data!S69</f>
        <v>1111047.01</v>
      </c>
      <c r="F83" s="14">
        <f>data!T69</f>
        <v>0</v>
      </c>
      <c r="G83" s="14">
        <f>data!U69</f>
        <v>78977.52</v>
      </c>
      <c r="H83" s="14">
        <f>data!V69</f>
        <v>23819.66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-5617.6</v>
      </c>
      <c r="E84" s="14">
        <f>-data!S70</f>
        <v>-3711.85</v>
      </c>
      <c r="F84" s="14">
        <f>-data!T70</f>
        <v>0</v>
      </c>
      <c r="G84" s="14">
        <f>-data!U70</f>
        <v>0</v>
      </c>
      <c r="H84" s="14">
        <f>-data!V70</f>
        <v>-2083.75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10728964.41</v>
      </c>
      <c r="D85" s="14">
        <f>data!R71</f>
        <v>13878858.850000001</v>
      </c>
      <c r="E85" s="14">
        <f>data!S71</f>
        <v>14533876.740000002</v>
      </c>
      <c r="F85" s="14">
        <f>data!T71</f>
        <v>0</v>
      </c>
      <c r="G85" s="14">
        <f>data!U71</f>
        <v>32948249.619999997</v>
      </c>
      <c r="H85" s="14">
        <f>data!V71</f>
        <v>7433381.7800000003</v>
      </c>
      <c r="I85" s="14">
        <f>data!W71</f>
        <v>2105815.0900000003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3732285</v>
      </c>
      <c r="D87" s="48">
        <f>+data!M683</f>
        <v>9643957</v>
      </c>
      <c r="E87" s="48">
        <f>+data!M684</f>
        <v>3127060</v>
      </c>
      <c r="F87" s="48">
        <f>+data!M685</f>
        <v>0</v>
      </c>
      <c r="G87" s="48">
        <f>+data!M686</f>
        <v>19478909</v>
      </c>
      <c r="H87" s="48">
        <f>+data!M687</f>
        <v>7468627</v>
      </c>
      <c r="I87" s="48">
        <f>+data!M688</f>
        <v>2989470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9784401</v>
      </c>
      <c r="D88" s="14">
        <f>data!R73</f>
        <v>46749026</v>
      </c>
      <c r="E88" s="14">
        <f>data!S73</f>
        <v>123818.3</v>
      </c>
      <c r="F88" s="14">
        <f>data!T73</f>
        <v>0</v>
      </c>
      <c r="G88" s="14">
        <f>data!U73</f>
        <v>77195140.870000005</v>
      </c>
      <c r="H88" s="14">
        <f>data!V73</f>
        <v>26022333.129999999</v>
      </c>
      <c r="I88" s="14">
        <f>data!W73</f>
        <v>10100206.1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10016618.300000001</v>
      </c>
      <c r="D89" s="14">
        <f>data!R74</f>
        <v>40295997.100000001</v>
      </c>
      <c r="E89" s="14">
        <f>data!S74</f>
        <v>19941.509999999998</v>
      </c>
      <c r="F89" s="14">
        <f>data!T74</f>
        <v>0</v>
      </c>
      <c r="G89" s="14">
        <f>data!U74</f>
        <v>82563776.280000001</v>
      </c>
      <c r="H89" s="14">
        <f>data!V74</f>
        <v>26962379.59</v>
      </c>
      <c r="I89" s="14">
        <f>data!W74</f>
        <v>17493397.690000001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19801019.300000001</v>
      </c>
      <c r="D90" s="14">
        <f>data!R75</f>
        <v>87045023.099999994</v>
      </c>
      <c r="E90" s="14">
        <f>data!S75</f>
        <v>143759.81</v>
      </c>
      <c r="F90" s="14">
        <f>data!T75</f>
        <v>0</v>
      </c>
      <c r="G90" s="14">
        <f>data!U75</f>
        <v>159758917.15000001</v>
      </c>
      <c r="H90" s="14">
        <f>data!V75</f>
        <v>52984712.719999999</v>
      </c>
      <c r="I90" s="14">
        <f>data!W75</f>
        <v>27593603.789999999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17694</v>
      </c>
      <c r="D92" s="14">
        <f>data!R76</f>
        <v>6507</v>
      </c>
      <c r="E92" s="14">
        <f>data!S76</f>
        <v>39877</v>
      </c>
      <c r="F92" s="14" t="str">
        <f>data!T76</f>
        <v>0</v>
      </c>
      <c r="G92" s="14">
        <f>data!U76</f>
        <v>36273</v>
      </c>
      <c r="H92" s="14">
        <f>data!V76</f>
        <v>18089</v>
      </c>
      <c r="I92" s="14">
        <f>data!W76</f>
        <v>4164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4368.6767663485471</v>
      </c>
      <c r="D94" s="14">
        <f>data!R78</f>
        <v>1606.5886582248215</v>
      </c>
      <c r="E94" s="14">
        <f>data!S78</f>
        <v>9845.6947785509783</v>
      </c>
      <c r="F94" s="14" t="str">
        <f>data!T78</f>
        <v>0</v>
      </c>
      <c r="G94" s="14">
        <f>data!U78</f>
        <v>8955.8614414920794</v>
      </c>
      <c r="H94" s="14">
        <f>data!V78</f>
        <v>4466.2028951327502</v>
      </c>
      <c r="I94" s="14">
        <f>data!W78</f>
        <v>1028.0982284997938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84711</v>
      </c>
      <c r="D95" s="14">
        <f>data!R79</f>
        <v>4388</v>
      </c>
      <c r="E95" s="14">
        <f>data!S79</f>
        <v>5342</v>
      </c>
      <c r="F95" s="14">
        <f>data!T79</f>
        <v>0</v>
      </c>
      <c r="G95" s="14">
        <f>data!U79</f>
        <v>762</v>
      </c>
      <c r="H95" s="14">
        <f>data!V79</f>
        <v>13735</v>
      </c>
      <c r="I95" s="14">
        <f>data!W79</f>
        <v>56856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3.35</v>
      </c>
      <c r="D96" s="84" t="str">
        <f>data!R80</f>
        <v>0</v>
      </c>
      <c r="E96" s="84" t="str">
        <f>data!S80</f>
        <v>0</v>
      </c>
      <c r="F96" s="84" t="str">
        <f>data!T80</f>
        <v>0</v>
      </c>
      <c r="G96" s="84">
        <f>data!U80</f>
        <v>0.01</v>
      </c>
      <c r="H96" s="84">
        <f>data!V80</f>
        <v>55.63</v>
      </c>
      <c r="I96" s="84" t="str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Harborview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204805</v>
      </c>
      <c r="D105" s="14">
        <f>data!Y59</f>
        <v>134092</v>
      </c>
      <c r="E105" s="14">
        <f>data!Z59</f>
        <v>1838</v>
      </c>
      <c r="F105" s="14">
        <f>data!AA59</f>
        <v>5564</v>
      </c>
      <c r="G105" s="212"/>
      <c r="H105" s="14">
        <f>data!AC59</f>
        <v>51349</v>
      </c>
      <c r="I105" s="14">
        <f>data!AD59</f>
        <v>17510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26.78416666666666</v>
      </c>
      <c r="D106" s="26">
        <f>data!Y60</f>
        <v>181.82333333333335</v>
      </c>
      <c r="E106" s="26">
        <f>data!Z60</f>
        <v>7.1583333333333314</v>
      </c>
      <c r="F106" s="26">
        <f>data!AA60</f>
        <v>4.1241666666666665</v>
      </c>
      <c r="G106" s="26">
        <f>data!AB60</f>
        <v>213.8866666666668</v>
      </c>
      <c r="H106" s="26">
        <f>data!AC60</f>
        <v>72.598333333333272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2626985.0699999998</v>
      </c>
      <c r="D107" s="14">
        <f>data!Y61</f>
        <v>15230093.380000001</v>
      </c>
      <c r="E107" s="14">
        <f>data!Z61</f>
        <v>881646.19</v>
      </c>
      <c r="F107" s="14">
        <f>data!AA61</f>
        <v>527247.77</v>
      </c>
      <c r="G107" s="14">
        <f>data!AB61</f>
        <v>21590606.239999998</v>
      </c>
      <c r="H107" s="14">
        <f>data!AC61</f>
        <v>6220490.1399999997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1018382</v>
      </c>
      <c r="D108" s="14">
        <f>data!Y62</f>
        <v>5690216</v>
      </c>
      <c r="E108" s="14">
        <f>data!Z62</f>
        <v>299296</v>
      </c>
      <c r="F108" s="14">
        <f>data!AA62</f>
        <v>206156</v>
      </c>
      <c r="G108" s="14">
        <f>data!AB62</f>
        <v>8330691</v>
      </c>
      <c r="H108" s="14">
        <f>data!AC62</f>
        <v>2339980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493969.66</v>
      </c>
      <c r="D110" s="14">
        <f>data!Y64</f>
        <v>9227279.5500000007</v>
      </c>
      <c r="E110" s="14">
        <f>data!Z64</f>
        <v>221433.49</v>
      </c>
      <c r="F110" s="14">
        <f>data!AA64</f>
        <v>256011.45</v>
      </c>
      <c r="G110" s="14">
        <f>data!AB64</f>
        <v>73594169.640000001</v>
      </c>
      <c r="H110" s="14">
        <f>data!AC64</f>
        <v>775951.07</v>
      </c>
      <c r="I110" s="14">
        <f>data!AD64</f>
        <v>1044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716.78</v>
      </c>
      <c r="D111" s="14">
        <f>data!Y65</f>
        <v>23595.39</v>
      </c>
      <c r="E111" s="14">
        <f>data!Z65</f>
        <v>302.02</v>
      </c>
      <c r="F111" s="14">
        <f>data!AA65</f>
        <v>0</v>
      </c>
      <c r="G111" s="14">
        <f>data!AB65</f>
        <v>27124.47</v>
      </c>
      <c r="H111" s="14">
        <f>data!AC65</f>
        <v>8091.18</v>
      </c>
      <c r="I111" s="14">
        <f>data!AD65</f>
        <v>446.19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86997.06</v>
      </c>
      <c r="D112" s="14">
        <f>data!Y66</f>
        <v>119936.67</v>
      </c>
      <c r="E112" s="14">
        <f>data!Z66</f>
        <v>6951.79</v>
      </c>
      <c r="F112" s="14">
        <f>data!AA66</f>
        <v>1774.92</v>
      </c>
      <c r="G112" s="14">
        <f>data!AB66</f>
        <v>7216448.1799999997</v>
      </c>
      <c r="H112" s="14">
        <f>data!AC66</f>
        <v>4345.3500000000004</v>
      </c>
      <c r="I112" s="14">
        <f>data!AD66</f>
        <v>2408464.5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841422</v>
      </c>
      <c r="D113" s="14">
        <f>data!Y67</f>
        <v>2660178</v>
      </c>
      <c r="E113" s="14">
        <f>data!Z67</f>
        <v>223295</v>
      </c>
      <c r="F113" s="14">
        <f>data!AA67</f>
        <v>41005</v>
      </c>
      <c r="G113" s="14">
        <f>data!AB67</f>
        <v>269557</v>
      </c>
      <c r="H113" s="14">
        <f>data!AC67</f>
        <v>504417</v>
      </c>
      <c r="I113" s="14">
        <f>data!AD67</f>
        <v>22710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46313.21</v>
      </c>
      <c r="E114" s="14">
        <f>data!Z68</f>
        <v>71.17</v>
      </c>
      <c r="F114" s="14">
        <f>data!AA68</f>
        <v>71.17</v>
      </c>
      <c r="G114" s="14">
        <f>data!AB68</f>
        <v>1207860</v>
      </c>
      <c r="H114" s="14">
        <f>data!AC68</f>
        <v>18984.95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150</v>
      </c>
      <c r="D115" s="14">
        <f>data!Y69</f>
        <v>30521.77</v>
      </c>
      <c r="E115" s="14">
        <f>data!Z69</f>
        <v>14279.91</v>
      </c>
      <c r="F115" s="14">
        <f>data!AA69</f>
        <v>345.66</v>
      </c>
      <c r="G115" s="14">
        <f>data!AB69</f>
        <v>95820.73</v>
      </c>
      <c r="H115" s="14">
        <f>data!AC69</f>
        <v>2714.38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-42061.41</v>
      </c>
      <c r="E116" s="14">
        <f>-data!Z70</f>
        <v>0</v>
      </c>
      <c r="F116" s="14">
        <f>-data!AA70</f>
        <v>0</v>
      </c>
      <c r="G116" s="14">
        <f>-data!AB70</f>
        <v>-34437321.829999998</v>
      </c>
      <c r="H116" s="14">
        <f>-data!AC70</f>
        <v>-2597.2199999999998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5068622.5699999994</v>
      </c>
      <c r="D117" s="14">
        <f>data!Y71</f>
        <v>32986072.560000006</v>
      </c>
      <c r="E117" s="14">
        <f>data!Z71</f>
        <v>1647275.5699999998</v>
      </c>
      <c r="F117" s="14">
        <f>data!AA71</f>
        <v>1032611.9700000001</v>
      </c>
      <c r="G117" s="14">
        <f>data!AB71</f>
        <v>77894955.430000007</v>
      </c>
      <c r="H117" s="14">
        <f>data!AC71</f>
        <v>9872376.8499999996</v>
      </c>
      <c r="I117" s="14">
        <f>data!AD71</f>
        <v>2432664.69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10387464</v>
      </c>
      <c r="D119" s="48">
        <f>+data!M690</f>
        <v>21562540</v>
      </c>
      <c r="E119" s="48">
        <f>+data!M691</f>
        <v>4276709</v>
      </c>
      <c r="F119" s="48">
        <f>+data!M692</f>
        <v>567312</v>
      </c>
      <c r="G119" s="48">
        <f>+data!M693</f>
        <v>37458215</v>
      </c>
      <c r="H119" s="48">
        <f>+data!M694</f>
        <v>4816562</v>
      </c>
      <c r="I119" s="48">
        <f>+data!M695</f>
        <v>1308474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56492998.799999997</v>
      </c>
      <c r="D120" s="14">
        <f>data!Y73</f>
        <v>112652700.45</v>
      </c>
      <c r="E120" s="14">
        <f>data!Z73</f>
        <v>119884</v>
      </c>
      <c r="F120" s="14">
        <f>data!AA73</f>
        <v>716977</v>
      </c>
      <c r="G120" s="14">
        <f>data!AB73</f>
        <v>159293385.08000001</v>
      </c>
      <c r="H120" s="14">
        <f>data!AC73</f>
        <v>36137122</v>
      </c>
      <c r="I120" s="14">
        <f>data!AD73</f>
        <v>10372364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47566256.299999997</v>
      </c>
      <c r="D121" s="14">
        <f>data!Y74</f>
        <v>62955992.189999998</v>
      </c>
      <c r="E121" s="14">
        <f>data!Z74</f>
        <v>21937892</v>
      </c>
      <c r="F121" s="14">
        <f>data!AA74</f>
        <v>3274518</v>
      </c>
      <c r="G121" s="14">
        <f>data!AB74</f>
        <v>140528254.63</v>
      </c>
      <c r="H121" s="14">
        <f>data!AC74</f>
        <v>2191034</v>
      </c>
      <c r="I121" s="14">
        <f>data!AD74</f>
        <v>555676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104059255.09999999</v>
      </c>
      <c r="D122" s="14">
        <f>data!Y75</f>
        <v>175608692.63999999</v>
      </c>
      <c r="E122" s="14">
        <f>data!Z75</f>
        <v>22057776</v>
      </c>
      <c r="F122" s="14">
        <f>data!AA75</f>
        <v>3991495</v>
      </c>
      <c r="G122" s="14">
        <f>data!AB75</f>
        <v>299821639.71000004</v>
      </c>
      <c r="H122" s="14">
        <f>data!AC75</f>
        <v>38328156</v>
      </c>
      <c r="I122" s="14">
        <f>data!AD75</f>
        <v>10928040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4576</v>
      </c>
      <c r="D124" s="14">
        <f>data!Y76</f>
        <v>47092</v>
      </c>
      <c r="E124" s="14">
        <f>data!Z76</f>
        <v>4504</v>
      </c>
      <c r="F124" s="14">
        <f>data!AA76</f>
        <v>2340</v>
      </c>
      <c r="G124" s="14">
        <f>data!AB76</f>
        <v>24180</v>
      </c>
      <c r="H124" s="14">
        <f>data!AC76</f>
        <v>7412</v>
      </c>
      <c r="I124" s="14">
        <f>data!AD76</f>
        <v>2280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1129.8216843455946</v>
      </c>
      <c r="D126" s="14">
        <f>data!Y78</f>
        <v>11627.089763811788</v>
      </c>
      <c r="E126" s="14">
        <f>data!Z78</f>
        <v>1112.0447697317652</v>
      </c>
      <c r="F126" s="14">
        <f>data!AA78</f>
        <v>577.74972494945177</v>
      </c>
      <c r="G126" s="14">
        <f>data!AB78</f>
        <v>5970.0804911443356</v>
      </c>
      <c r="H126" s="14">
        <f>data!AC78</f>
        <v>1830.0345988569816</v>
      </c>
      <c r="I126" s="14">
        <f>data!AD78</f>
        <v>562.93562943792733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40830</v>
      </c>
      <c r="D127" s="14">
        <f>data!Y79</f>
        <v>23277</v>
      </c>
      <c r="E127" s="14">
        <f>data!Z79</f>
        <v>1145</v>
      </c>
      <c r="F127" s="14">
        <f>data!AA79</f>
        <v>0</v>
      </c>
      <c r="G127" s="14">
        <f>data!AB79</f>
        <v>764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 t="str">
        <f>data!X80</f>
        <v>0</v>
      </c>
      <c r="D128" s="26">
        <f>data!Y80</f>
        <v>0.01</v>
      </c>
      <c r="E128" s="26">
        <f>data!Z80</f>
        <v>98.79</v>
      </c>
      <c r="F128" s="26" t="str">
        <f>data!AA80</f>
        <v>0</v>
      </c>
      <c r="G128" s="26" t="str">
        <f>data!AB80</f>
        <v>0</v>
      </c>
      <c r="H128" s="26" t="str">
        <f>data!AC80</f>
        <v>0</v>
      </c>
      <c r="I128" s="26" t="str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Harborview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116138</v>
      </c>
      <c r="D137" s="14">
        <f>data!AF59</f>
        <v>56358</v>
      </c>
      <c r="E137" s="14">
        <f>data!AG59</f>
        <v>55545</v>
      </c>
      <c r="F137" s="14">
        <f>data!AH59</f>
        <v>0</v>
      </c>
      <c r="G137" s="14">
        <f>data!AI59</f>
        <v>0</v>
      </c>
      <c r="H137" s="14">
        <f>data!AJ59</f>
        <v>259360</v>
      </c>
      <c r="I137" s="14">
        <f>data!AK59</f>
        <v>64143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84.357499999999973</v>
      </c>
      <c r="D138" s="26">
        <f>data!AF60</f>
        <v>76.564999999999998</v>
      </c>
      <c r="E138" s="26">
        <f>data!AG60</f>
        <v>180.04916666666682</v>
      </c>
      <c r="F138" s="26">
        <f>data!AH60</f>
        <v>0</v>
      </c>
      <c r="G138" s="26">
        <f>data!AI60</f>
        <v>0</v>
      </c>
      <c r="H138" s="26">
        <f>data!AJ60</f>
        <v>669.1883333333293</v>
      </c>
      <c r="I138" s="26">
        <f>data!AK60</f>
        <v>28.41916666666668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7727681.5099999998</v>
      </c>
      <c r="D139" s="14">
        <f>data!AF61</f>
        <v>6156221.4000000004</v>
      </c>
      <c r="E139" s="14">
        <f>data!AG61</f>
        <v>21633700.780000001</v>
      </c>
      <c r="F139" s="14">
        <f>data!AH61</f>
        <v>0</v>
      </c>
      <c r="G139" s="14">
        <f>data!AI61</f>
        <v>0</v>
      </c>
      <c r="H139" s="14">
        <f>data!AJ61</f>
        <v>57627356.170000002</v>
      </c>
      <c r="I139" s="14">
        <f>data!AK61</f>
        <v>2657469.54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2952675</v>
      </c>
      <c r="D140" s="14">
        <f>data!AF62</f>
        <v>2283857</v>
      </c>
      <c r="E140" s="14">
        <f>data!AG62</f>
        <v>6964225</v>
      </c>
      <c r="F140" s="14">
        <f>data!AH62</f>
        <v>0</v>
      </c>
      <c r="G140" s="14">
        <f>data!AI62</f>
        <v>0</v>
      </c>
      <c r="H140" s="14">
        <f>data!AJ62</f>
        <v>21105181</v>
      </c>
      <c r="I140" s="14">
        <f>data!AK62</f>
        <v>1024179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16515</v>
      </c>
      <c r="F141" s="14">
        <f>data!AH63</f>
        <v>0</v>
      </c>
      <c r="G141" s="14">
        <f>data!AI63</f>
        <v>0</v>
      </c>
      <c r="H141" s="14">
        <f>data!AJ63</f>
        <v>215752.95999999999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112177.04</v>
      </c>
      <c r="D142" s="14">
        <f>data!AF64</f>
        <v>67577.740000000005</v>
      </c>
      <c r="E142" s="14">
        <f>data!AG64</f>
        <v>3136666.91</v>
      </c>
      <c r="F142" s="14">
        <f>data!AH64</f>
        <v>0</v>
      </c>
      <c r="G142" s="14">
        <f>data!AI64</f>
        <v>0</v>
      </c>
      <c r="H142" s="14">
        <f>data!AJ64</f>
        <v>6818321.9500000002</v>
      </c>
      <c r="I142" s="14">
        <f>data!AK64</f>
        <v>26817.59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3605.46</v>
      </c>
      <c r="D143" s="14">
        <f>data!AF65</f>
        <v>10630.99</v>
      </c>
      <c r="E143" s="14">
        <f>data!AG65</f>
        <v>12791.27</v>
      </c>
      <c r="F143" s="14">
        <f>data!AH65</f>
        <v>0</v>
      </c>
      <c r="G143" s="14">
        <f>data!AI65</f>
        <v>0</v>
      </c>
      <c r="H143" s="14">
        <f>data!AJ65</f>
        <v>86012.94</v>
      </c>
      <c r="I143" s="14">
        <f>data!AK65</f>
        <v>2611.04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19947.98</v>
      </c>
      <c r="D144" s="14">
        <f>data!AF66</f>
        <v>513424.39</v>
      </c>
      <c r="E144" s="14">
        <f>data!AG66</f>
        <v>278524.14</v>
      </c>
      <c r="F144" s="14">
        <f>data!AH66</f>
        <v>96584.59</v>
      </c>
      <c r="G144" s="14">
        <f>data!AI66</f>
        <v>0</v>
      </c>
      <c r="H144" s="14">
        <f>data!AJ66</f>
        <v>1563630.44</v>
      </c>
      <c r="I144" s="14">
        <f>data!AK66</f>
        <v>2591.92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103372</v>
      </c>
      <c r="D145" s="14">
        <f>data!AF67</f>
        <v>144465</v>
      </c>
      <c r="E145" s="14">
        <f>data!AG67</f>
        <v>747183</v>
      </c>
      <c r="F145" s="14">
        <f>data!AH67</f>
        <v>0</v>
      </c>
      <c r="G145" s="14">
        <f>data!AI67</f>
        <v>0</v>
      </c>
      <c r="H145" s="14">
        <f>data!AJ67</f>
        <v>2627256</v>
      </c>
      <c r="I145" s="14">
        <f>data!AK67</f>
        <v>145163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76.64</v>
      </c>
      <c r="D146" s="14">
        <f>data!AF68</f>
        <v>154.46</v>
      </c>
      <c r="E146" s="14">
        <f>data!AG68</f>
        <v>248.17</v>
      </c>
      <c r="F146" s="14">
        <f>data!AH68</f>
        <v>0</v>
      </c>
      <c r="G146" s="14">
        <f>data!AI68</f>
        <v>0</v>
      </c>
      <c r="H146" s="14">
        <f>data!AJ68</f>
        <v>667933.66</v>
      </c>
      <c r="I146" s="14">
        <f>data!AK68</f>
        <v>65.7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582.79999999999995</v>
      </c>
      <c r="D147" s="14">
        <f>data!AF69</f>
        <v>73219.710000000006</v>
      </c>
      <c r="E147" s="14">
        <f>data!AG69</f>
        <v>166725.6</v>
      </c>
      <c r="F147" s="14">
        <f>data!AH69</f>
        <v>0</v>
      </c>
      <c r="G147" s="14">
        <f>data!AI69</f>
        <v>0</v>
      </c>
      <c r="H147" s="14">
        <f>data!AJ69</f>
        <v>256666.98</v>
      </c>
      <c r="I147" s="14">
        <f>data!AK69</f>
        <v>4999.74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-3408.17</v>
      </c>
      <c r="D148" s="14">
        <f>-data!AF70</f>
        <v>-6463885.54</v>
      </c>
      <c r="E148" s="14">
        <f>-data!AG70</f>
        <v>-840930.93</v>
      </c>
      <c r="F148" s="14">
        <f>-data!AH70</f>
        <v>0</v>
      </c>
      <c r="G148" s="14">
        <f>-data!AI70</f>
        <v>0</v>
      </c>
      <c r="H148" s="14">
        <f>-data!AJ70</f>
        <v>-13527397.73</v>
      </c>
      <c r="I148" s="14">
        <f>-data!AK70</f>
        <v>-359901.18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10916710.260000002</v>
      </c>
      <c r="D149" s="14">
        <f>data!AF71</f>
        <v>2785665.1500000032</v>
      </c>
      <c r="E149" s="14">
        <f>data!AG71</f>
        <v>32115648.940000005</v>
      </c>
      <c r="F149" s="14">
        <f>data!AH71</f>
        <v>96584.59</v>
      </c>
      <c r="G149" s="14">
        <f>data!AI71</f>
        <v>0</v>
      </c>
      <c r="H149" s="14">
        <f>data!AJ71</f>
        <v>77440714.36999999</v>
      </c>
      <c r="I149" s="14">
        <f>data!AK71</f>
        <v>3503996.35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3070703</v>
      </c>
      <c r="D151" s="48">
        <f>+data!M697</f>
        <v>1423258</v>
      </c>
      <c r="E151" s="48">
        <f>+data!M698</f>
        <v>28786440</v>
      </c>
      <c r="F151" s="48">
        <f>+data!M699</f>
        <v>7690</v>
      </c>
      <c r="G151" s="48">
        <f>+data!M700</f>
        <v>0</v>
      </c>
      <c r="H151" s="48">
        <f>+data!M701</f>
        <v>34331295</v>
      </c>
      <c r="I151" s="48">
        <f>+data!M702</f>
        <v>1553343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12079487.039999999</v>
      </c>
      <c r="D152" s="14">
        <f>data!AF73</f>
        <v>7126</v>
      </c>
      <c r="E152" s="14">
        <f>data!AG73</f>
        <v>91018974.609999999</v>
      </c>
      <c r="F152" s="14">
        <f>data!AH73</f>
        <v>0</v>
      </c>
      <c r="G152" s="14">
        <f>data!AI73</f>
        <v>0</v>
      </c>
      <c r="H152" s="14">
        <f>data!AJ73</f>
        <v>9349293.7200000007</v>
      </c>
      <c r="I152" s="14">
        <f>data!AK73</f>
        <v>7220644.2999999998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5378339.8399999999</v>
      </c>
      <c r="D153" s="14">
        <f>data!AF74</f>
        <v>7428692.0499999998</v>
      </c>
      <c r="E153" s="14">
        <f>data!AG74</f>
        <v>150850632.24000001</v>
      </c>
      <c r="F153" s="14">
        <f>data!AH74</f>
        <v>0</v>
      </c>
      <c r="G153" s="14">
        <f>data!AI74</f>
        <v>0</v>
      </c>
      <c r="H153" s="14">
        <f>data!AJ74</f>
        <v>164412165.22999999</v>
      </c>
      <c r="I153" s="14">
        <f>data!AK74</f>
        <v>27916.3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17457826.879999999</v>
      </c>
      <c r="D154" s="14">
        <f>data!AF75</f>
        <v>7435818.0499999998</v>
      </c>
      <c r="E154" s="14">
        <f>data!AG75</f>
        <v>241869606.85000002</v>
      </c>
      <c r="F154" s="14">
        <f>data!AH75</f>
        <v>0</v>
      </c>
      <c r="G154" s="14">
        <f>data!AI75</f>
        <v>0</v>
      </c>
      <c r="H154" s="14">
        <f>data!AJ75</f>
        <v>173761458.94999999</v>
      </c>
      <c r="I154" s="14">
        <f>data!AK75</f>
        <v>7248560.5999999996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9660</v>
      </c>
      <c r="D156" s="14">
        <f>data!AF76</f>
        <v>14485</v>
      </c>
      <c r="E156" s="14">
        <f>data!AG76</f>
        <v>66641</v>
      </c>
      <c r="F156" s="14" t="str">
        <f>data!AH76</f>
        <v>0</v>
      </c>
      <c r="G156" s="14" t="str">
        <f>data!AI76</f>
        <v>0</v>
      </c>
      <c r="H156" s="14">
        <f>data!AJ76</f>
        <v>143597</v>
      </c>
      <c r="I156" s="14">
        <f>data!AK76</f>
        <v>12924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2385.069377355429</v>
      </c>
      <c r="D158" s="14" t="str">
        <f>data!AF78</f>
        <v>0</v>
      </c>
      <c r="E158" s="14">
        <f>data!AG78</f>
        <v>20030.13854113215</v>
      </c>
      <c r="F158" s="14" t="str">
        <f>data!AH78</f>
        <v>0</v>
      </c>
      <c r="G158" s="14" t="str">
        <f>data!AI78</f>
        <v>0</v>
      </c>
      <c r="H158" s="14">
        <f>data!AJ78</f>
        <v>35454.327886139501</v>
      </c>
      <c r="I158" s="14">
        <f>data!AK78</f>
        <v>3190.9561731823569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2481</v>
      </c>
      <c r="D159" s="14">
        <f>data!AF79</f>
        <v>0</v>
      </c>
      <c r="E159" s="14">
        <f>data!AG79</f>
        <v>248224</v>
      </c>
      <c r="F159" s="14">
        <f>data!AH79</f>
        <v>0</v>
      </c>
      <c r="G159" s="14">
        <f>data!AI79</f>
        <v>0</v>
      </c>
      <c r="H159" s="14">
        <f>data!AJ79</f>
        <v>57806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0.74</v>
      </c>
      <c r="D160" s="26">
        <f>data!AF80</f>
        <v>0</v>
      </c>
      <c r="E160" s="26">
        <f>data!AG80</f>
        <v>0.12</v>
      </c>
      <c r="F160" s="26" t="str">
        <f>data!AH80</f>
        <v>0</v>
      </c>
      <c r="G160" s="26" t="str">
        <f>data!AI80</f>
        <v>0</v>
      </c>
      <c r="H160" s="26">
        <f>data!AJ80</f>
        <v>235.82999999999998</v>
      </c>
      <c r="I160" s="26" t="str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Harborview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 t="str">
        <f>data!AL76</f>
        <v>0</v>
      </c>
      <c r="D188" s="14" t="str">
        <f>data!AM76</f>
        <v>0</v>
      </c>
      <c r="E188" s="14" t="str">
        <f>data!AN76</f>
        <v>0</v>
      </c>
      <c r="F188" s="14" t="str">
        <f>data!AO76</f>
        <v>0</v>
      </c>
      <c r="G188" s="14" t="str">
        <f>data!AP76</f>
        <v>0</v>
      </c>
      <c r="H188" s="14" t="str">
        <f>data!AQ76</f>
        <v>0</v>
      </c>
      <c r="I188" s="14" t="str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 t="str">
        <f>data!AL78</f>
        <v>0</v>
      </c>
      <c r="D190" s="14" t="str">
        <f>data!AM78</f>
        <v>0</v>
      </c>
      <c r="E190" s="14" t="str">
        <f>data!AN78</f>
        <v>0</v>
      </c>
      <c r="F190" s="14" t="str">
        <f>data!AO78</f>
        <v>0</v>
      </c>
      <c r="G190" s="14" t="str">
        <f>data!AP78</f>
        <v>0</v>
      </c>
      <c r="H190" s="14" t="str">
        <f>data!AQ78</f>
        <v>0</v>
      </c>
      <c r="I190" s="14" t="str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 t="str">
        <f>data!AL80</f>
        <v>0</v>
      </c>
      <c r="D192" s="26" t="str">
        <f>data!AM80</f>
        <v>0</v>
      </c>
      <c r="E192" s="26" t="str">
        <f>data!AN80</f>
        <v>0</v>
      </c>
      <c r="F192" s="26" t="str">
        <f>data!AO80</f>
        <v>0</v>
      </c>
      <c r="G192" s="26" t="str">
        <f>data!AP80</f>
        <v>0</v>
      </c>
      <c r="H192" s="26" t="str">
        <f>data!AQ80</f>
        <v>0</v>
      </c>
      <c r="I192" s="26" t="str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Harborview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3699</v>
      </c>
      <c r="F201" s="212"/>
      <c r="G201" s="212"/>
      <c r="H201" s="212"/>
      <c r="I201" s="14">
        <f>data!AY59</f>
        <v>807315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8.879999999999999</v>
      </c>
      <c r="F202" s="26">
        <f>data!AV60</f>
        <v>41.01</v>
      </c>
      <c r="G202" s="26">
        <f>data!AW60</f>
        <v>3</v>
      </c>
      <c r="H202" s="26">
        <f>data!AX60</f>
        <v>0</v>
      </c>
      <c r="I202" s="26">
        <f>data!AY60</f>
        <v>149.25000000000003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719677.3</v>
      </c>
      <c r="F203" s="14">
        <f>data!AV61</f>
        <v>3595103.52</v>
      </c>
      <c r="G203" s="14">
        <f>data!AW61</f>
        <v>202503</v>
      </c>
      <c r="H203" s="14">
        <f>data!AX61</f>
        <v>0</v>
      </c>
      <c r="I203" s="14">
        <f>data!AY61</f>
        <v>7022212.6500000004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268789</v>
      </c>
      <c r="F204" s="14">
        <f>data!AV62</f>
        <v>1358307</v>
      </c>
      <c r="G204" s="14">
        <f>data!AW62</f>
        <v>66202</v>
      </c>
      <c r="H204" s="14">
        <f>data!AX62</f>
        <v>0</v>
      </c>
      <c r="I204" s="14">
        <f>data!AY62</f>
        <v>2659543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475.11</v>
      </c>
      <c r="F206" s="14">
        <f>data!AV64</f>
        <v>260527.9</v>
      </c>
      <c r="G206" s="14">
        <f>data!AW64</f>
        <v>379492.5</v>
      </c>
      <c r="H206" s="14">
        <f>data!AX64</f>
        <v>0</v>
      </c>
      <c r="I206" s="14">
        <f>data!AY64</f>
        <v>5852827.71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934.7</v>
      </c>
      <c r="F207" s="14">
        <f>data!AV65</f>
        <v>8151.55</v>
      </c>
      <c r="G207" s="14">
        <f>data!AW65</f>
        <v>0</v>
      </c>
      <c r="H207" s="14">
        <f>data!AX65</f>
        <v>0</v>
      </c>
      <c r="I207" s="14">
        <f>data!AY65</f>
        <v>5992.74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358843.44</v>
      </c>
      <c r="F208" s="14">
        <f>data!AV66</f>
        <v>3049660.65</v>
      </c>
      <c r="G208" s="14">
        <f>data!AW66</f>
        <v>27302333.02</v>
      </c>
      <c r="H208" s="14">
        <f>data!AX66</f>
        <v>0</v>
      </c>
      <c r="I208" s="14">
        <f>data!AY66</f>
        <v>400046.05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339</v>
      </c>
      <c r="G209" s="14">
        <f>data!AW67</f>
        <v>1590577</v>
      </c>
      <c r="H209" s="14">
        <f>data!AX67</f>
        <v>0</v>
      </c>
      <c r="I209" s="14">
        <f>data!AY67</f>
        <v>671824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30108.48</v>
      </c>
      <c r="G210" s="14">
        <f>data!AW68</f>
        <v>0</v>
      </c>
      <c r="H210" s="14">
        <f>data!AX68</f>
        <v>0</v>
      </c>
      <c r="I210" s="14">
        <f>data!AY68</f>
        <v>1179.25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195</v>
      </c>
      <c r="F211" s="14">
        <f>data!AV69</f>
        <v>72597.61</v>
      </c>
      <c r="G211" s="14">
        <f>data!AW69</f>
        <v>19290</v>
      </c>
      <c r="H211" s="14">
        <f>data!AX69</f>
        <v>0</v>
      </c>
      <c r="I211" s="14">
        <f>data!AY69</f>
        <v>-434991.48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-1505262.63</v>
      </c>
      <c r="F212" s="14">
        <f>-data!AV70</f>
        <v>-2541194.4300000002</v>
      </c>
      <c r="G212" s="14">
        <f>-data!AW70</f>
        <v>0</v>
      </c>
      <c r="H212" s="14">
        <f>-data!AX70</f>
        <v>0</v>
      </c>
      <c r="I212" s="14">
        <f>-data!AY70</f>
        <v>-4956940.8600000003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-156348.07999999984</v>
      </c>
      <c r="F213" s="14">
        <f>data!AV71</f>
        <v>5833601.2799999993</v>
      </c>
      <c r="G213" s="14">
        <f>data!AW71</f>
        <v>29560397.52</v>
      </c>
      <c r="H213" s="14">
        <f>data!AX71</f>
        <v>0</v>
      </c>
      <c r="I213" s="14">
        <f>data!AY71</f>
        <v>11221693.059999999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93238</v>
      </c>
      <c r="F215" s="48">
        <f>+data!M713</f>
        <v>1102072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296</v>
      </c>
      <c r="F216" s="14">
        <f>data!AV73</f>
        <v>4993921.5999999996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922875</v>
      </c>
      <c r="F217" s="14">
        <f>data!AV74</f>
        <v>898784.72000000009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923171</v>
      </c>
      <c r="F218" s="14">
        <f>data!AV75</f>
        <v>5892706.3199999994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 t="str">
        <f>data!AS76</f>
        <v>0</v>
      </c>
      <c r="D220" s="14" t="str">
        <f>data!AT76</f>
        <v>0</v>
      </c>
      <c r="E220" s="14" t="str">
        <f>data!AU76</f>
        <v>0</v>
      </c>
      <c r="F220" s="14" t="str">
        <f>data!AV76</f>
        <v>0</v>
      </c>
      <c r="G220" s="14">
        <f>data!AW76</f>
        <v>159686</v>
      </c>
      <c r="H220" s="14" t="str">
        <f>data!AX76</f>
        <v>0</v>
      </c>
      <c r="I220" s="85">
        <f>data!AY76</f>
        <v>51784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 t="str">
        <f>data!AS78</f>
        <v>0</v>
      </c>
      <c r="D222" s="14" t="str">
        <f>data!AT78</f>
        <v>0</v>
      </c>
      <c r="E222" s="14" t="str">
        <f>data!AU78</f>
        <v>0</v>
      </c>
      <c r="F222" s="14" t="str">
        <f>data!AV78</f>
        <v>0</v>
      </c>
      <c r="G222" s="14">
        <f>data!AW78</f>
        <v>39426.727597554767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32053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 t="str">
        <f>data!AS80</f>
        <v>0</v>
      </c>
      <c r="D224" s="26" t="str">
        <f>data!AT80</f>
        <v>0</v>
      </c>
      <c r="E224" s="26">
        <f>data!AU80</f>
        <v>0.23</v>
      </c>
      <c r="F224" s="26">
        <f>data!AV80</f>
        <v>0.59000000000000008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Harborview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1522811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11.840000000000002</v>
      </c>
      <c r="E234" s="26">
        <f>data!BB60</f>
        <v>134.43416666666673</v>
      </c>
      <c r="F234" s="26">
        <f>data!BC60</f>
        <v>0</v>
      </c>
      <c r="G234" s="26">
        <f>data!BD60</f>
        <v>0</v>
      </c>
      <c r="H234" s="26">
        <f>data!BE60</f>
        <v>97.935000000000002</v>
      </c>
      <c r="I234" s="26">
        <f>data!BF60</f>
        <v>207.18333333333331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516041.66</v>
      </c>
      <c r="E235" s="14">
        <f>data!BB61</f>
        <v>10143978.74</v>
      </c>
      <c r="F235" s="14">
        <f>data!BC61</f>
        <v>0</v>
      </c>
      <c r="G235" s="14">
        <f>data!BD61</f>
        <v>0</v>
      </c>
      <c r="H235" s="14">
        <f>data!BE61</f>
        <v>7636353.8700000001</v>
      </c>
      <c r="I235" s="14">
        <f>data!BF61</f>
        <v>9095030.2200000007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200544</v>
      </c>
      <c r="E236" s="14">
        <f>data!BB62</f>
        <v>3901837</v>
      </c>
      <c r="F236" s="14">
        <f>data!BC62</f>
        <v>0</v>
      </c>
      <c r="G236" s="14">
        <f>data!BD62</f>
        <v>0</v>
      </c>
      <c r="H236" s="14">
        <f>data!BE62</f>
        <v>3002613</v>
      </c>
      <c r="I236" s="14">
        <f>data!BF62</f>
        <v>3444387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113973.02</v>
      </c>
      <c r="F237" s="14">
        <f>data!BC63</f>
        <v>0</v>
      </c>
      <c r="G237" s="14">
        <f>data!BD63</f>
        <v>0</v>
      </c>
      <c r="H237" s="14">
        <f>data!BE63</f>
        <v>6397.92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113940.63</v>
      </c>
      <c r="E238" s="14">
        <f>data!BB64</f>
        <v>174517.77</v>
      </c>
      <c r="F238" s="14">
        <f>data!BC64</f>
        <v>0</v>
      </c>
      <c r="G238" s="14">
        <f>data!BD64</f>
        <v>0</v>
      </c>
      <c r="H238" s="14">
        <f>data!BE64</f>
        <v>1892606.31</v>
      </c>
      <c r="I238" s="14">
        <f>data!BF64</f>
        <v>1578693.85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448.45</v>
      </c>
      <c r="E239" s="14">
        <f>data!BB65</f>
        <v>17461.11</v>
      </c>
      <c r="F239" s="14">
        <f>data!BC65</f>
        <v>0</v>
      </c>
      <c r="G239" s="14">
        <f>data!BD65</f>
        <v>0</v>
      </c>
      <c r="H239" s="14">
        <f>data!BE65</f>
        <v>5138551.41</v>
      </c>
      <c r="I239" s="14">
        <f>data!BF65</f>
        <v>547811.56999999995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294449.05</v>
      </c>
      <c r="E240" s="14">
        <f>data!BB66</f>
        <v>5159108.96</v>
      </c>
      <c r="F240" s="14">
        <f>data!BC66</f>
        <v>0</v>
      </c>
      <c r="G240" s="14">
        <f>data!BD66</f>
        <v>4126378.43</v>
      </c>
      <c r="H240" s="14">
        <f>data!BE66</f>
        <v>7352796.9100000001</v>
      </c>
      <c r="I240" s="14">
        <f>data!BF66</f>
        <v>340002.28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101798</v>
      </c>
      <c r="E241" s="14">
        <f>data!BB67</f>
        <v>87137</v>
      </c>
      <c r="F241" s="14">
        <f>data!BC67</f>
        <v>0</v>
      </c>
      <c r="G241" s="14">
        <f>data!BD67</f>
        <v>0</v>
      </c>
      <c r="H241" s="14">
        <f>data!BE67</f>
        <v>4211951</v>
      </c>
      <c r="I241" s="14">
        <f>data!BF67</f>
        <v>231349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71.17</v>
      </c>
      <c r="E242" s="14">
        <f>data!BB68</f>
        <v>39071.17</v>
      </c>
      <c r="F242" s="14">
        <f>data!BC68</f>
        <v>0</v>
      </c>
      <c r="G242" s="14">
        <f>data!BD68</f>
        <v>0</v>
      </c>
      <c r="H242" s="14">
        <f>data!BE68</f>
        <v>120703.34</v>
      </c>
      <c r="I242" s="14">
        <f>data!BF68</f>
        <v>142.47999999999999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217224.86</v>
      </c>
      <c r="F243" s="14">
        <f>data!BC69</f>
        <v>0</v>
      </c>
      <c r="G243" s="14">
        <f>data!BD69</f>
        <v>0</v>
      </c>
      <c r="H243" s="14">
        <f>data!BE69</f>
        <v>27738.61</v>
      </c>
      <c r="I243" s="14">
        <f>data!BF69</f>
        <v>8674.1200000000008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-2392827.59</v>
      </c>
      <c r="F244" s="14">
        <f>-data!BC70</f>
        <v>0</v>
      </c>
      <c r="G244" s="14">
        <f>-data!BD70</f>
        <v>0</v>
      </c>
      <c r="H244" s="14">
        <f>-data!BE70</f>
        <v>-296419.27</v>
      </c>
      <c r="I244" s="14">
        <f>-data!BF70</f>
        <v>-11393.9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1227292.9599999997</v>
      </c>
      <c r="E245" s="14">
        <f>data!BB71</f>
        <v>17461482.039999999</v>
      </c>
      <c r="F245" s="14">
        <f>data!BC71</f>
        <v>0</v>
      </c>
      <c r="G245" s="14">
        <f>data!BD71</f>
        <v>4126378.43</v>
      </c>
      <c r="H245" s="14">
        <f>data!BE71</f>
        <v>29093293.100000001</v>
      </c>
      <c r="I245" s="14">
        <f>data!BF71</f>
        <v>15234696.619999999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 t="str">
        <f>data!AZ76</f>
        <v>0</v>
      </c>
      <c r="D252" s="85">
        <f>data!BA76</f>
        <v>9744</v>
      </c>
      <c r="E252" s="85">
        <f>data!BB76</f>
        <v>8699</v>
      </c>
      <c r="F252" s="85" t="str">
        <f>data!BC76</f>
        <v>0</v>
      </c>
      <c r="G252" s="85" t="str">
        <f>data!BD76</f>
        <v>0</v>
      </c>
      <c r="H252" s="85">
        <f>data!BE76</f>
        <v>291724</v>
      </c>
      <c r="I252" s="85">
        <f>data!BF76</f>
        <v>20004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2405.8091110715636</v>
      </c>
      <c r="E254" s="85">
        <f>data!BB78</f>
        <v>2147.7969475791801</v>
      </c>
      <c r="F254" s="85" t="str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Harborview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20.929166666666664</v>
      </c>
      <c r="D266" s="26">
        <f>data!BH60</f>
        <v>19.210000000000004</v>
      </c>
      <c r="E266" s="26">
        <f>data!BI60</f>
        <v>7.0291666666666659</v>
      </c>
      <c r="F266" s="26">
        <f>data!BJ60</f>
        <v>0</v>
      </c>
      <c r="G266" s="26">
        <f>data!BK60</f>
        <v>0</v>
      </c>
      <c r="H266" s="26">
        <f>data!BL60</f>
        <v>-1.8503717077085941E-17</v>
      </c>
      <c r="I266" s="26">
        <f>data!BM60</f>
        <v>0.155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1257714.29</v>
      </c>
      <c r="D267" s="14">
        <f>data!BH61</f>
        <v>1517737.67</v>
      </c>
      <c r="E267" s="14">
        <f>data!BI61</f>
        <v>399845.83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11278.15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484256</v>
      </c>
      <c r="D268" s="14">
        <f>data!BH62</f>
        <v>540321</v>
      </c>
      <c r="E268" s="14">
        <f>data!BI62</f>
        <v>147413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3999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261235.3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48063.23</v>
      </c>
      <c r="D270" s="14">
        <f>data!BH64</f>
        <v>104210.68</v>
      </c>
      <c r="E270" s="14">
        <f>data!BI64</f>
        <v>290810.93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3570.05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433377.73</v>
      </c>
      <c r="D271" s="14">
        <f>data!BH65</f>
        <v>195134.63</v>
      </c>
      <c r="E271" s="14">
        <f>data!BI65</f>
        <v>80.08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233909.4</v>
      </c>
      <c r="D272" s="14">
        <f>data!BH66</f>
        <v>65034392.229999997</v>
      </c>
      <c r="E272" s="14">
        <f>data!BI66</f>
        <v>25060.18</v>
      </c>
      <c r="F272" s="14">
        <f>data!BJ66</f>
        <v>9833086.9299999997</v>
      </c>
      <c r="G272" s="14">
        <f>data!BK66</f>
        <v>20587277.600000001</v>
      </c>
      <c r="H272" s="14">
        <f>data!BL66</f>
        <v>6239734.2599999998</v>
      </c>
      <c r="I272" s="14">
        <f>data!BM66</f>
        <v>38388.629999999997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233969</v>
      </c>
      <c r="D273" s="14">
        <f>data!BH67</f>
        <v>976672</v>
      </c>
      <c r="E273" s="14">
        <f>data!BI67</f>
        <v>0</v>
      </c>
      <c r="F273" s="14">
        <f>data!BJ67</f>
        <v>273</v>
      </c>
      <c r="G273" s="14">
        <f>data!BK67</f>
        <v>267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17749.740000000002</v>
      </c>
      <c r="D274" s="14">
        <f>data!BH68</f>
        <v>1893447.49</v>
      </c>
      <c r="E274" s="14">
        <f>data!BI68</f>
        <v>71.17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2542.15</v>
      </c>
      <c r="D275" s="14">
        <f>data!BH69</f>
        <v>29853.27</v>
      </c>
      <c r="E275" s="14">
        <f>data!BI69</f>
        <v>20328.86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3019.17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-31020.400000000001</v>
      </c>
      <c r="D276" s="14">
        <f>-data!BH70</f>
        <v>-7423929.1799999997</v>
      </c>
      <c r="E276" s="14">
        <f>-data!BI70</f>
        <v>-523228.59</v>
      </c>
      <c r="F276" s="14">
        <f>-data!BJ70</f>
        <v>0</v>
      </c>
      <c r="G276" s="14">
        <f>-data!BK70</f>
        <v>-122729.71</v>
      </c>
      <c r="H276" s="14">
        <f>-data!BL70</f>
        <v>0</v>
      </c>
      <c r="I276" s="14">
        <f>-data!BM70</f>
        <v>-100386.66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2680561.14</v>
      </c>
      <c r="D277" s="14">
        <f>data!BH71</f>
        <v>62867839.789999984</v>
      </c>
      <c r="E277" s="14">
        <f>data!BI71</f>
        <v>360381.46</v>
      </c>
      <c r="F277" s="14">
        <f>data!BJ71</f>
        <v>10094595.23</v>
      </c>
      <c r="G277" s="14">
        <f>data!BK71</f>
        <v>20464814.890000001</v>
      </c>
      <c r="H277" s="14">
        <f>data!BL71</f>
        <v>6239734.2599999998</v>
      </c>
      <c r="I277" s="14">
        <f>data!BM71</f>
        <v>-40131.660000000003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 t="str">
        <f>data!BH76</f>
        <v>0</v>
      </c>
      <c r="E284" s="85" t="str">
        <f>data!BI76</f>
        <v>0</v>
      </c>
      <c r="F284" s="85">
        <f>data!BJ76</f>
        <v>0</v>
      </c>
      <c r="G284" s="85" t="str">
        <f>data!BK76</f>
        <v>0</v>
      </c>
      <c r="H284" s="85" t="str">
        <f>data!BL76</f>
        <v>0</v>
      </c>
      <c r="I284" s="85" t="str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 t="str">
        <f>data!BH78</f>
        <v>0</v>
      </c>
      <c r="E286" s="85" t="str">
        <f>data!BI78</f>
        <v>0</v>
      </c>
      <c r="F286" s="213" t="str">
        <f>IF(data!BJ78&gt;0,data!BJ78,"")</f>
        <v>x</v>
      </c>
      <c r="G286" s="85" t="str">
        <f>data!BK78</f>
        <v>0</v>
      </c>
      <c r="H286" s="85" t="str">
        <f>data!BL78</f>
        <v>0</v>
      </c>
      <c r="I286" s="85" t="str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Harborview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39.980833333333329</v>
      </c>
      <c r="D298" s="26">
        <f>data!BO60</f>
        <v>4.4933333333333332</v>
      </c>
      <c r="E298" s="26">
        <f>data!BP60</f>
        <v>9.9541666666666657</v>
      </c>
      <c r="F298" s="26">
        <f>data!BQ60</f>
        <v>0</v>
      </c>
      <c r="G298" s="26">
        <f>data!BR60</f>
        <v>0</v>
      </c>
      <c r="H298" s="26">
        <f>data!BS60</f>
        <v>3.9891666666666672</v>
      </c>
      <c r="I298" s="26">
        <f>data!BT60</f>
        <v>8.081666666666667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4524638.3</v>
      </c>
      <c r="D299" s="14">
        <f>data!BO61</f>
        <v>447841.23</v>
      </c>
      <c r="E299" s="14">
        <f>data!BP61</f>
        <v>725152.43</v>
      </c>
      <c r="F299" s="14">
        <f>data!BQ61</f>
        <v>0</v>
      </c>
      <c r="G299" s="14">
        <f>data!BR61</f>
        <v>0</v>
      </c>
      <c r="H299" s="14">
        <f>data!BS61</f>
        <v>243227.49</v>
      </c>
      <c r="I299" s="14">
        <f>data!BT61</f>
        <v>475323.48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1615735</v>
      </c>
      <c r="D300" s="14">
        <f>data!BO62</f>
        <v>149946</v>
      </c>
      <c r="E300" s="14">
        <f>data!BP62</f>
        <v>232041</v>
      </c>
      <c r="F300" s="14">
        <f>data!BQ62</f>
        <v>0</v>
      </c>
      <c r="G300" s="14">
        <f>data!BR62</f>
        <v>0</v>
      </c>
      <c r="H300" s="14">
        <f>data!BS62</f>
        <v>83039</v>
      </c>
      <c r="I300" s="14">
        <f>data!BT62</f>
        <v>151498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517699.67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716476.78</v>
      </c>
      <c r="D302" s="14">
        <f>data!BO64</f>
        <v>207371.64</v>
      </c>
      <c r="E302" s="14">
        <f>data!BP64</f>
        <v>4405.59</v>
      </c>
      <c r="F302" s="14">
        <f>data!BQ64</f>
        <v>0</v>
      </c>
      <c r="G302" s="14">
        <f>data!BR64</f>
        <v>0</v>
      </c>
      <c r="H302" s="14">
        <f>data!BS64</f>
        <v>37773.01</v>
      </c>
      <c r="I302" s="14">
        <f>data!BT64</f>
        <v>1543.66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4846.59</v>
      </c>
      <c r="D303" s="14">
        <f>data!BO65</f>
        <v>0</v>
      </c>
      <c r="E303" s="14">
        <f>data!BP65</f>
        <v>1236.97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13.92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3330418.68</v>
      </c>
      <c r="D304" s="14">
        <f>data!BO66</f>
        <v>720.23</v>
      </c>
      <c r="E304" s="14">
        <f>data!BP66</f>
        <v>231196.42</v>
      </c>
      <c r="F304" s="14">
        <f>data!BQ66</f>
        <v>0</v>
      </c>
      <c r="G304" s="14">
        <f>data!BR66</f>
        <v>5592739.3200000003</v>
      </c>
      <c r="H304" s="14">
        <f>data!BS66</f>
        <v>139066.25</v>
      </c>
      <c r="I304" s="14">
        <f>data!BT66</f>
        <v>7955.41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1042755</v>
      </c>
      <c r="D305" s="14">
        <f>data!BO67</f>
        <v>1587</v>
      </c>
      <c r="E305" s="14">
        <f>data!BP67</f>
        <v>0</v>
      </c>
      <c r="F305" s="14">
        <f>data!BQ67</f>
        <v>0</v>
      </c>
      <c r="G305" s="14">
        <f>data!BR67</f>
        <v>27641</v>
      </c>
      <c r="H305" s="14">
        <f>data!BS67</f>
        <v>230759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41446.46</v>
      </c>
      <c r="D306" s="14">
        <f>data!BO68</f>
        <v>230.47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71.17</v>
      </c>
      <c r="I306" s="14">
        <f>data!BT68</f>
        <v>71.17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813658.85</v>
      </c>
      <c r="D307" s="14">
        <f>data!BO69</f>
        <v>1221.6199999999999</v>
      </c>
      <c r="E307" s="14">
        <f>data!BP69</f>
        <v>30</v>
      </c>
      <c r="F307" s="14">
        <f>data!BQ69</f>
        <v>0</v>
      </c>
      <c r="G307" s="14">
        <f>data!BR69</f>
        <v>-2084.5300000000002</v>
      </c>
      <c r="H307" s="14">
        <f>data!BS69</f>
        <v>36948.01</v>
      </c>
      <c r="I307" s="14">
        <f>data!BT69</f>
        <v>18333.8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-141189.04999999999</v>
      </c>
      <c r="D308" s="14">
        <f>-data!BO70</f>
        <v>-9709.6299999999992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-3736.8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12466486.279999999</v>
      </c>
      <c r="D309" s="14">
        <f>data!BO71</f>
        <v>799208.55999999994</v>
      </c>
      <c r="E309" s="14">
        <f>data!BP71</f>
        <v>1194062.4099999999</v>
      </c>
      <c r="F309" s="14">
        <f>data!BQ71</f>
        <v>0</v>
      </c>
      <c r="G309" s="14">
        <f>data!BR71</f>
        <v>5618295.79</v>
      </c>
      <c r="H309" s="14">
        <f>data!BS71</f>
        <v>767147.13</v>
      </c>
      <c r="I309" s="14">
        <f>data!BT71</f>
        <v>654739.44000000018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104112</v>
      </c>
      <c r="D316" s="85" t="str">
        <f>data!BO76</f>
        <v>0</v>
      </c>
      <c r="E316" s="85" t="str">
        <f>data!BP76</f>
        <v>0</v>
      </c>
      <c r="F316" s="85" t="str">
        <f>data!BQ76</f>
        <v>0</v>
      </c>
      <c r="G316" s="85">
        <f>data!BR76</f>
        <v>2775</v>
      </c>
      <c r="H316" s="85">
        <f>data!BS76</f>
        <v>23167</v>
      </c>
      <c r="I316" s="85" t="str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5719.969178591431</v>
      </c>
      <c r="I318" s="85" t="str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Harborview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98.810833333333292</v>
      </c>
      <c r="F330" s="26">
        <f>data!BX60</f>
        <v>52.38</v>
      </c>
      <c r="G330" s="26">
        <f>data!BY60</f>
        <v>58.515000000000008</v>
      </c>
      <c r="H330" s="26">
        <f>data!BZ60</f>
        <v>54.035833333333308</v>
      </c>
      <c r="I330" s="26">
        <f>data!CA60</f>
        <v>26.815000000000015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17210579.850000001</v>
      </c>
      <c r="F331" s="86">
        <f>data!BX61</f>
        <v>5671812.1500000004</v>
      </c>
      <c r="G331" s="86">
        <f>data!BY61</f>
        <v>6129775.3499999996</v>
      </c>
      <c r="H331" s="86">
        <f>data!BZ61</f>
        <v>4883920.16</v>
      </c>
      <c r="I331" s="86">
        <f>data!CA61</f>
        <v>2971268.19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5247030</v>
      </c>
      <c r="F332" s="86">
        <f>data!BX62</f>
        <v>2040516</v>
      </c>
      <c r="G332" s="86">
        <f>data!BY62</f>
        <v>2226700</v>
      </c>
      <c r="H332" s="86">
        <f>data!BZ62</f>
        <v>1689513</v>
      </c>
      <c r="I332" s="86">
        <f>data!CA62</f>
        <v>1013344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29792699.100000001</v>
      </c>
      <c r="F333" s="86">
        <f>data!BX63</f>
        <v>0</v>
      </c>
      <c r="G333" s="86">
        <f>data!BY63</f>
        <v>155791.6</v>
      </c>
      <c r="H333" s="86">
        <f>data!BZ63</f>
        <v>0</v>
      </c>
      <c r="I333" s="86">
        <f>data!CA63</f>
        <v>67157.149999999994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27591.91</v>
      </c>
      <c r="F334" s="86">
        <f>data!BX64</f>
        <v>122778.26</v>
      </c>
      <c r="G334" s="86">
        <f>data!BY64</f>
        <v>10957.51</v>
      </c>
      <c r="H334" s="86">
        <f>data!BZ64</f>
        <v>23396.97</v>
      </c>
      <c r="I334" s="86">
        <f>data!CA64</f>
        <v>139026.79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9527.7000000000007</v>
      </c>
      <c r="F335" s="86">
        <f>data!BX65</f>
        <v>900.32</v>
      </c>
      <c r="G335" s="86">
        <f>data!BY65</f>
        <v>14922.68</v>
      </c>
      <c r="H335" s="86">
        <f>data!BZ65</f>
        <v>9127.84</v>
      </c>
      <c r="I335" s="86">
        <f>data!CA65</f>
        <v>6294.42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8005707.79</v>
      </c>
      <c r="E336" s="86">
        <f>data!BW66</f>
        <v>1353709.01</v>
      </c>
      <c r="F336" s="86">
        <f>data!BX66</f>
        <v>769004.9</v>
      </c>
      <c r="G336" s="86">
        <f>data!BY66</f>
        <v>41533.769999999997</v>
      </c>
      <c r="H336" s="86">
        <f>data!BZ66</f>
        <v>0</v>
      </c>
      <c r="I336" s="86">
        <f>data!CA66</f>
        <v>222384.73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177483</v>
      </c>
      <c r="E337" s="86">
        <f>data!BW67</f>
        <v>0</v>
      </c>
      <c r="F337" s="86">
        <f>data!BX67</f>
        <v>0</v>
      </c>
      <c r="G337" s="86">
        <f>data!BY67</f>
        <v>170208</v>
      </c>
      <c r="H337" s="86">
        <f>data!BZ67</f>
        <v>1776</v>
      </c>
      <c r="I337" s="86">
        <f>data!CA67</f>
        <v>893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575.03</v>
      </c>
      <c r="F338" s="86">
        <f>data!BX68</f>
        <v>66.13</v>
      </c>
      <c r="G338" s="86">
        <f>data!BY68</f>
        <v>356.11</v>
      </c>
      <c r="H338" s="86">
        <f>data!BZ68</f>
        <v>0</v>
      </c>
      <c r="I338" s="86">
        <f>data!CA68</f>
        <v>18384.47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270050.43</v>
      </c>
      <c r="F339" s="86">
        <f>data!BX69</f>
        <v>667992.51</v>
      </c>
      <c r="G339" s="86">
        <f>data!BY69</f>
        <v>34718.370000000003</v>
      </c>
      <c r="H339" s="86">
        <f>data!BZ69</f>
        <v>0</v>
      </c>
      <c r="I339" s="86">
        <f>data!CA69</f>
        <v>1075930.46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-189042.91</v>
      </c>
      <c r="G340" s="14">
        <f>-data!BY70</f>
        <v>0</v>
      </c>
      <c r="H340" s="14">
        <f>-data!BZ70</f>
        <v>0</v>
      </c>
      <c r="I340" s="14">
        <f>-data!CA70</f>
        <v>-139761.45000000001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8183190.79</v>
      </c>
      <c r="E341" s="14">
        <f>data!BW71</f>
        <v>53911763.030000001</v>
      </c>
      <c r="F341" s="14">
        <f>data!BX71</f>
        <v>9084027.3600000013</v>
      </c>
      <c r="G341" s="14">
        <f>data!BY71</f>
        <v>8784963.3899999969</v>
      </c>
      <c r="H341" s="14">
        <f>data!BZ71</f>
        <v>6607733.9699999997</v>
      </c>
      <c r="I341" s="14">
        <f>data!CA71</f>
        <v>5374921.7599999998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 t="str">
        <f>data!BU76</f>
        <v>0</v>
      </c>
      <c r="D348" s="85">
        <f>data!BV76</f>
        <v>15572</v>
      </c>
      <c r="E348" s="85" t="str">
        <f>data!BW76</f>
        <v>0</v>
      </c>
      <c r="F348" s="85" t="str">
        <f>data!BX76</f>
        <v>0</v>
      </c>
      <c r="G348" s="85">
        <f>data!BY76</f>
        <v>16713</v>
      </c>
      <c r="H348" s="85" t="str">
        <f>data!BZ76</f>
        <v>0</v>
      </c>
      <c r="I348" s="85" t="str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 t="str">
        <f>data!BU78</f>
        <v>0</v>
      </c>
      <c r="D350" s="85">
        <f>data!BV78</f>
        <v>3844.7515884243007</v>
      </c>
      <c r="E350" s="85" t="str">
        <f>data!BW78</f>
        <v>0</v>
      </c>
      <c r="F350" s="85" t="str">
        <f>data!BX78</f>
        <v>0</v>
      </c>
      <c r="G350" s="85">
        <f>data!BY78</f>
        <v>4126.4663047351223</v>
      </c>
      <c r="H350" s="85" t="str">
        <f>data!BZ78</f>
        <v>0</v>
      </c>
      <c r="I350" s="85" t="str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11258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Harborview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2.0283333333333338</v>
      </c>
      <c r="D362" s="26">
        <f>data!CC60</f>
        <v>67.051666666666662</v>
      </c>
      <c r="E362" s="217"/>
      <c r="F362" s="211"/>
      <c r="G362" s="211"/>
      <c r="H362" s="211"/>
      <c r="I362" s="87">
        <f>data!CE60</f>
        <v>4454.4116666666578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187289.63</v>
      </c>
      <c r="D363" s="86">
        <f>data!CC61</f>
        <v>8535234.129999999</v>
      </c>
      <c r="E363" s="218"/>
      <c r="F363" s="219"/>
      <c r="G363" s="219"/>
      <c r="H363" s="219"/>
      <c r="I363" s="86">
        <f>data!CE61</f>
        <v>390088246.15000015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62847</v>
      </c>
      <c r="D364" s="86">
        <f>data!CC62</f>
        <v>1601606</v>
      </c>
      <c r="E364" s="218"/>
      <c r="F364" s="219"/>
      <c r="G364" s="219"/>
      <c r="H364" s="219"/>
      <c r="I364" s="86">
        <f>data!CE62</f>
        <v>137551411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338922</v>
      </c>
      <c r="E365" s="218"/>
      <c r="F365" s="219"/>
      <c r="G365" s="219"/>
      <c r="H365" s="219"/>
      <c r="I365" s="86">
        <f>data!CE63</f>
        <v>31639525.990000002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162184.94</v>
      </c>
      <c r="D366" s="86">
        <f>data!CC64</f>
        <v>-2115169.73</v>
      </c>
      <c r="E366" s="218"/>
      <c r="F366" s="219"/>
      <c r="G366" s="219"/>
      <c r="H366" s="219"/>
      <c r="I366" s="86">
        <f>data!CE64</f>
        <v>170233371.77999997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4187206.96</v>
      </c>
      <c r="E367" s="218"/>
      <c r="F367" s="219"/>
      <c r="G367" s="219"/>
      <c r="H367" s="219"/>
      <c r="I367" s="86">
        <f>data!CE65</f>
        <v>10914344.99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19384.8</v>
      </c>
      <c r="D368" s="86">
        <f>data!CC66</f>
        <v>30033992.550000001</v>
      </c>
      <c r="E368" s="218"/>
      <c r="F368" s="219"/>
      <c r="G368" s="219"/>
      <c r="H368" s="219"/>
      <c r="I368" s="86">
        <f>data!CE66</f>
        <v>226885447.19999999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62951</v>
      </c>
      <c r="E369" s="218"/>
      <c r="F369" s="219"/>
      <c r="G369" s="219"/>
      <c r="H369" s="219"/>
      <c r="I369" s="86">
        <f>data!CE67</f>
        <v>28074184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9323313.2799999993</v>
      </c>
      <c r="E370" s="218"/>
      <c r="F370" s="219"/>
      <c r="G370" s="219"/>
      <c r="H370" s="219"/>
      <c r="I370" s="86">
        <f>data!CE68</f>
        <v>15251446.23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17741.04</v>
      </c>
      <c r="D371" s="86">
        <f>data!CC69</f>
        <v>-477254.18</v>
      </c>
      <c r="E371" s="86">
        <f>data!CD69</f>
        <v>12552618.949999999</v>
      </c>
      <c r="F371" s="219"/>
      <c r="G371" s="219"/>
      <c r="H371" s="219"/>
      <c r="I371" s="86">
        <f>data!CE69</f>
        <v>16937745.370000001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-216200.99</v>
      </c>
      <c r="D372" s="14">
        <f>-data!CC70</f>
        <v>-12473856.550000001</v>
      </c>
      <c r="E372" s="229">
        <f>data!CD70</f>
        <v>12115830.890000001</v>
      </c>
      <c r="F372" s="220"/>
      <c r="G372" s="220"/>
      <c r="H372" s="220"/>
      <c r="I372" s="14">
        <f>-data!CE70</f>
        <v>-100921021.68999998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233246.41999999998</v>
      </c>
      <c r="D373" s="86">
        <f>data!CC71</f>
        <v>39016945.459999993</v>
      </c>
      <c r="E373" s="86">
        <f>data!CD71</f>
        <v>436788.05999999866</v>
      </c>
      <c r="F373" s="219"/>
      <c r="G373" s="219"/>
      <c r="H373" s="219"/>
      <c r="I373" s="14">
        <f>data!CE71</f>
        <v>926654701.02000022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-6582494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1633682418.2599995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896284201.64999998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2529966619.9099998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 t="str">
        <f>data!CB76</f>
        <v>0</v>
      </c>
      <c r="D380" s="85">
        <f>data!CC76</f>
        <v>6320</v>
      </c>
      <c r="E380" s="214"/>
      <c r="F380" s="211"/>
      <c r="G380" s="211"/>
      <c r="H380" s="211"/>
      <c r="I380" s="14">
        <f>data!CE76</f>
        <v>1522811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807315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>0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257891.4286139645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1881782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1228.1400000000001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UW Medicine/Harborview Medical Center Year End Report</dc:title>
  <dc:subject>2019 UW Medicine/Harborview Medical Center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2019-12-31T23:38:59Z</dcterms:modified>
</cp:coreProperties>
</file>