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-28920" yWindow="-120" windowWidth="29040" windowHeight="15840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615" i="10" l="1"/>
  <c r="E550" i="10"/>
  <c r="F550" i="10"/>
  <c r="F546" i="10"/>
  <c r="E546" i="10"/>
  <c r="H545" i="10"/>
  <c r="E545" i="10"/>
  <c r="F545" i="10"/>
  <c r="F544" i="10"/>
  <c r="E544" i="10"/>
  <c r="H540" i="10"/>
  <c r="F540" i="10"/>
  <c r="E540" i="10"/>
  <c r="E539" i="10"/>
  <c r="E538" i="10"/>
  <c r="H538" i="10"/>
  <c r="H537" i="10"/>
  <c r="F537" i="10"/>
  <c r="E537" i="10"/>
  <c r="H536" i="10"/>
  <c r="E536" i="10"/>
  <c r="F536" i="10"/>
  <c r="F535" i="10"/>
  <c r="E535" i="10"/>
  <c r="H535" i="10"/>
  <c r="F534" i="10"/>
  <c r="E534" i="10"/>
  <c r="H534" i="10"/>
  <c r="E533" i="10"/>
  <c r="H532" i="10"/>
  <c r="F532" i="10"/>
  <c r="E532" i="10"/>
  <c r="E531" i="10"/>
  <c r="E530" i="10"/>
  <c r="H529" i="10"/>
  <c r="F529" i="10"/>
  <c r="E529" i="10"/>
  <c r="E528" i="10"/>
  <c r="F528" i="10"/>
  <c r="F527" i="10"/>
  <c r="E527" i="10"/>
  <c r="H527" i="10"/>
  <c r="F526" i="10"/>
  <c r="E526" i="10"/>
  <c r="E525" i="10"/>
  <c r="H525" i="10"/>
  <c r="E524" i="10"/>
  <c r="F524" i="10"/>
  <c r="E523" i="10"/>
  <c r="E522" i="10"/>
  <c r="F521" i="10"/>
  <c r="F520" i="10"/>
  <c r="E520" i="10"/>
  <c r="E519" i="10"/>
  <c r="E518" i="10"/>
  <c r="F518" i="10"/>
  <c r="E517" i="10"/>
  <c r="E516" i="10"/>
  <c r="F515" i="10"/>
  <c r="E515" i="10"/>
  <c r="E514" i="10"/>
  <c r="F514" i="10"/>
  <c r="F513" i="10"/>
  <c r="F511" i="10"/>
  <c r="E511" i="10"/>
  <c r="E510" i="10"/>
  <c r="F510" i="10"/>
  <c r="F509" i="10"/>
  <c r="E509" i="10"/>
  <c r="F508" i="10"/>
  <c r="E508" i="10"/>
  <c r="E507" i="10"/>
  <c r="H507" i="10"/>
  <c r="H506" i="10"/>
  <c r="F506" i="10"/>
  <c r="E506" i="10"/>
  <c r="H505" i="10"/>
  <c r="E505" i="10"/>
  <c r="F505" i="10"/>
  <c r="E504" i="10"/>
  <c r="H504" i="10"/>
  <c r="H503" i="10"/>
  <c r="F503" i="10"/>
  <c r="E503" i="10"/>
  <c r="H502" i="10"/>
  <c r="E502" i="10"/>
  <c r="F502" i="10"/>
  <c r="F501" i="10"/>
  <c r="E501" i="10"/>
  <c r="H501" i="10"/>
  <c r="F500" i="10"/>
  <c r="E500" i="10"/>
  <c r="H500" i="10"/>
  <c r="E499" i="10"/>
  <c r="E498" i="10"/>
  <c r="F498" i="10"/>
  <c r="E497" i="10"/>
  <c r="F497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B465" i="10" s="1"/>
  <c r="D329" i="10"/>
  <c r="D328" i="10"/>
  <c r="D319" i="10"/>
  <c r="D314" i="10"/>
  <c r="D290" i="10"/>
  <c r="D283" i="10"/>
  <c r="D275" i="10"/>
  <c r="D265" i="10"/>
  <c r="D260" i="10"/>
  <c r="D240" i="10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G612" i="10" s="1"/>
  <c r="CE76" i="10"/>
  <c r="CF76" i="10" s="1"/>
  <c r="BY52" i="10" s="1"/>
  <c r="BY67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D71" i="10"/>
  <c r="C575" i="10" s="1"/>
  <c r="CE70" i="10"/>
  <c r="C458" i="10" s="1"/>
  <c r="CE69" i="10"/>
  <c r="C440" i="10" s="1"/>
  <c r="CE68" i="10"/>
  <c r="C434" i="10" s="1"/>
  <c r="CE66" i="10"/>
  <c r="C432" i="10" s="1"/>
  <c r="CE65" i="10"/>
  <c r="C431" i="10" s="1"/>
  <c r="CE64" i="10"/>
  <c r="F612" i="10" s="1"/>
  <c r="CE63" i="10"/>
  <c r="C429" i="10" s="1"/>
  <c r="CE61" i="10"/>
  <c r="C427" i="10" s="1"/>
  <c r="CE60" i="10"/>
  <c r="H612" i="10" s="1"/>
  <c r="B53" i="10"/>
  <c r="BZ52" i="10"/>
  <c r="BZ67" i="10" s="1"/>
  <c r="BU52" i="10"/>
  <c r="BU67" i="10" s="1"/>
  <c r="BT52" i="10"/>
  <c r="BT67" i="10" s="1"/>
  <c r="BS52" i="10"/>
  <c r="BS67" i="10" s="1"/>
  <c r="BL52" i="10"/>
  <c r="BL67" i="10" s="1"/>
  <c r="BJ52" i="10"/>
  <c r="BJ67" i="10" s="1"/>
  <c r="BF52" i="10"/>
  <c r="BF67" i="10" s="1"/>
  <c r="BE52" i="10"/>
  <c r="BE67" i="10" s="1"/>
  <c r="BD52" i="10"/>
  <c r="BD67" i="10" s="1"/>
  <c r="AX52" i="10"/>
  <c r="AX67" i="10" s="1"/>
  <c r="AV52" i="10"/>
  <c r="AV67" i="10" s="1"/>
  <c r="AT52" i="10"/>
  <c r="AT67" i="10" s="1"/>
  <c r="AP52" i="10"/>
  <c r="AP67" i="10" s="1"/>
  <c r="AM52" i="10"/>
  <c r="AM67" i="10" s="1"/>
  <c r="AL52" i="10"/>
  <c r="AL67" i="10" s="1"/>
  <c r="AJ52" i="10"/>
  <c r="AJ67" i="10" s="1"/>
  <c r="AG52" i="10"/>
  <c r="AG67" i="10" s="1"/>
  <c r="AB52" i="10"/>
  <c r="AB67" i="10" s="1"/>
  <c r="Z52" i="10"/>
  <c r="Z67" i="10" s="1"/>
  <c r="Y52" i="10"/>
  <c r="Y67" i="10" s="1"/>
  <c r="X52" i="10"/>
  <c r="X67" i="10" s="1"/>
  <c r="W52" i="10"/>
  <c r="W67" i="10" s="1"/>
  <c r="V52" i="10"/>
  <c r="V67" i="10" s="1"/>
  <c r="Q52" i="10"/>
  <c r="Q67" i="10" s="1"/>
  <c r="O52" i="10"/>
  <c r="O67" i="10" s="1"/>
  <c r="N52" i="10"/>
  <c r="N67" i="10" s="1"/>
  <c r="L52" i="10"/>
  <c r="L67" i="10" s="1"/>
  <c r="J52" i="10"/>
  <c r="J67" i="10" s="1"/>
  <c r="G52" i="10"/>
  <c r="G67" i="10" s="1"/>
  <c r="F52" i="10"/>
  <c r="F67" i="10" s="1"/>
  <c r="D52" i="10"/>
  <c r="D67" i="10" s="1"/>
  <c r="CE51" i="10"/>
  <c r="B49" i="10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J71" i="10" s="1"/>
  <c r="T48" i="10"/>
  <c r="T62" i="10" s="1"/>
  <c r="L48" i="10"/>
  <c r="L62" i="10" s="1"/>
  <c r="D48" i="10"/>
  <c r="D62" i="10" s="1"/>
  <c r="D71" i="10" s="1"/>
  <c r="CE47" i="10"/>
  <c r="AH52" i="10" l="1"/>
  <c r="AH67" i="10" s="1"/>
  <c r="AW52" i="10"/>
  <c r="AW67" i="10" s="1"/>
  <c r="BR52" i="10"/>
  <c r="BR67" i="10" s="1"/>
  <c r="BV52" i="10"/>
  <c r="BV67" i="10" s="1"/>
  <c r="D464" i="10"/>
  <c r="AB48" i="10"/>
  <c r="AB62" i="10" s="1"/>
  <c r="P52" i="10"/>
  <c r="P67" i="10" s="1"/>
  <c r="AF52" i="10"/>
  <c r="AF67" i="10" s="1"/>
  <c r="AU52" i="10"/>
  <c r="AU67" i="10" s="1"/>
  <c r="BK52" i="10"/>
  <c r="BK67" i="10" s="1"/>
  <c r="BK71" i="10" s="1"/>
  <c r="CC52" i="10"/>
  <c r="CC67" i="10" s="1"/>
  <c r="E48" i="10"/>
  <c r="E62" i="10" s="1"/>
  <c r="I48" i="10"/>
  <c r="I62" i="10" s="1"/>
  <c r="AG48" i="10"/>
  <c r="AG62" i="10" s="1"/>
  <c r="AW48" i="10"/>
  <c r="AW62" i="10" s="1"/>
  <c r="BE48" i="10"/>
  <c r="BE62" i="10" s="1"/>
  <c r="BM48" i="10"/>
  <c r="BM62" i="10" s="1"/>
  <c r="BU48" i="10"/>
  <c r="BU62" i="10" s="1"/>
  <c r="BU71" i="10" s="1"/>
  <c r="C566" i="10" s="1"/>
  <c r="CC48" i="10"/>
  <c r="CC62" i="10" s="1"/>
  <c r="CC71" i="10" s="1"/>
  <c r="E217" i="10"/>
  <c r="C478" i="10" s="1"/>
  <c r="AK48" i="10"/>
  <c r="AK62" i="10" s="1"/>
  <c r="Y48" i="10"/>
  <c r="Y62" i="10" s="1"/>
  <c r="Y71" i="10" s="1"/>
  <c r="BN48" i="10"/>
  <c r="BN62" i="10" s="1"/>
  <c r="M48" i="10"/>
  <c r="M62" i="10" s="1"/>
  <c r="AC48" i="10"/>
  <c r="AC62" i="10" s="1"/>
  <c r="Q48" i="10"/>
  <c r="Q62" i="10" s="1"/>
  <c r="Q71" i="10" s="1"/>
  <c r="AO48" i="10"/>
  <c r="AO62" i="10" s="1"/>
  <c r="J48" i="10"/>
  <c r="J62" i="10" s="1"/>
  <c r="J71" i="10" s="1"/>
  <c r="R48" i="10"/>
  <c r="R62" i="10" s="1"/>
  <c r="Z48" i="10"/>
  <c r="Z62" i="10" s="1"/>
  <c r="Z71" i="10" s="1"/>
  <c r="AH48" i="10"/>
  <c r="AH62" i="10" s="1"/>
  <c r="AP48" i="10"/>
  <c r="AP62" i="10" s="1"/>
  <c r="AP71" i="10" s="1"/>
  <c r="C535" i="10" s="1"/>
  <c r="G535" i="10" s="1"/>
  <c r="AX48" i="10"/>
  <c r="AX62" i="10" s="1"/>
  <c r="AX71" i="10" s="1"/>
  <c r="BF48" i="10"/>
  <c r="BF62" i="10" s="1"/>
  <c r="BF71" i="10" s="1"/>
  <c r="BV48" i="10"/>
  <c r="BV62" i="10" s="1"/>
  <c r="C48" i="10"/>
  <c r="C62" i="10" s="1"/>
  <c r="K48" i="10"/>
  <c r="K62" i="10" s="1"/>
  <c r="S48" i="10"/>
  <c r="S62" i="10" s="1"/>
  <c r="AA48" i="10"/>
  <c r="AA62" i="10" s="1"/>
  <c r="AI48" i="10"/>
  <c r="AI62" i="10" s="1"/>
  <c r="AQ48" i="10"/>
  <c r="AQ62" i="10" s="1"/>
  <c r="AY48" i="10"/>
  <c r="AY62" i="10" s="1"/>
  <c r="BG48" i="10"/>
  <c r="BG62" i="10" s="1"/>
  <c r="BO48" i="10"/>
  <c r="BO62" i="10" s="1"/>
  <c r="BW48" i="10"/>
  <c r="BW62" i="10" s="1"/>
  <c r="BA48" i="10"/>
  <c r="BA62" i="10" s="1"/>
  <c r="F48" i="10"/>
  <c r="F62" i="10" s="1"/>
  <c r="N48" i="10"/>
  <c r="N62" i="10" s="1"/>
  <c r="N71" i="10" s="1"/>
  <c r="V48" i="10"/>
  <c r="V62" i="10" s="1"/>
  <c r="AD48" i="10"/>
  <c r="AD62" i="10" s="1"/>
  <c r="AL48" i="10"/>
  <c r="AL62" i="10" s="1"/>
  <c r="AT48" i="10"/>
  <c r="AT62" i="10" s="1"/>
  <c r="AT71" i="10" s="1"/>
  <c r="BB48" i="10"/>
  <c r="BB62" i="10" s="1"/>
  <c r="BJ48" i="10"/>
  <c r="BJ62" i="10" s="1"/>
  <c r="BR48" i="10"/>
  <c r="BR62" i="10" s="1"/>
  <c r="BZ48" i="10"/>
  <c r="BZ62" i="10" s="1"/>
  <c r="BZ71" i="10" s="1"/>
  <c r="G48" i="10"/>
  <c r="G62" i="10" s="1"/>
  <c r="G71" i="10" s="1"/>
  <c r="AU48" i="10"/>
  <c r="AU62" i="10" s="1"/>
  <c r="AD52" i="10"/>
  <c r="AD67" i="10" s="1"/>
  <c r="U48" i="10"/>
  <c r="U62" i="10" s="1"/>
  <c r="AS48" i="10"/>
  <c r="AS62" i="10" s="1"/>
  <c r="BI48" i="10"/>
  <c r="BI62" i="10" s="1"/>
  <c r="BQ48" i="10"/>
  <c r="BQ62" i="10" s="1"/>
  <c r="BY48" i="10"/>
  <c r="BY62" i="10" s="1"/>
  <c r="BY71" i="10" s="1"/>
  <c r="O48" i="10"/>
  <c r="O62" i="10" s="1"/>
  <c r="W48" i="10"/>
  <c r="W62" i="10" s="1"/>
  <c r="W71" i="10" s="1"/>
  <c r="C516" i="10" s="1"/>
  <c r="G516" i="10" s="1"/>
  <c r="AE48" i="10"/>
  <c r="AE62" i="10" s="1"/>
  <c r="AM48" i="10"/>
  <c r="AM62" i="10" s="1"/>
  <c r="AM71" i="10" s="1"/>
  <c r="C532" i="10" s="1"/>
  <c r="G532" i="10" s="1"/>
  <c r="BC48" i="10"/>
  <c r="BC62" i="10" s="1"/>
  <c r="BK48" i="10"/>
  <c r="BK62" i="10" s="1"/>
  <c r="BS48" i="10"/>
  <c r="BS62" i="10" s="1"/>
  <c r="BS71" i="10" s="1"/>
  <c r="CA48" i="10"/>
  <c r="CA62" i="10" s="1"/>
  <c r="CA71" i="10" s="1"/>
  <c r="H52" i="10"/>
  <c r="H67" i="10" s="1"/>
  <c r="R52" i="10"/>
  <c r="R67" i="10" s="1"/>
  <c r="AN52" i="10"/>
  <c r="AN67" i="10" s="1"/>
  <c r="BB52" i="10"/>
  <c r="BB67" i="10" s="1"/>
  <c r="BB71" i="10" s="1"/>
  <c r="BM52" i="10"/>
  <c r="BM67" i="10" s="1"/>
  <c r="CA52" i="10"/>
  <c r="CA67" i="10" s="1"/>
  <c r="H48" i="10"/>
  <c r="H62" i="10" s="1"/>
  <c r="P48" i="10"/>
  <c r="P62" i="10" s="1"/>
  <c r="P71" i="10" s="1"/>
  <c r="C509" i="10" s="1"/>
  <c r="X48" i="10"/>
  <c r="X62" i="10" s="1"/>
  <c r="AF48" i="10"/>
  <c r="AF62" i="10" s="1"/>
  <c r="AF71" i="10" s="1"/>
  <c r="C697" i="10" s="1"/>
  <c r="AN48" i="10"/>
  <c r="AN62" i="10" s="1"/>
  <c r="AV48" i="10"/>
  <c r="AV62" i="10" s="1"/>
  <c r="AV71" i="10" s="1"/>
  <c r="C541" i="10" s="1"/>
  <c r="BD48" i="10"/>
  <c r="BD62" i="10" s="1"/>
  <c r="BD71" i="10" s="1"/>
  <c r="BL48" i="10"/>
  <c r="BL62" i="10" s="1"/>
  <c r="BL71" i="10" s="1"/>
  <c r="C637" i="10" s="1"/>
  <c r="BT48" i="10"/>
  <c r="BT62" i="10" s="1"/>
  <c r="CB48" i="10"/>
  <c r="CB62" i="10" s="1"/>
  <c r="CB71" i="10" s="1"/>
  <c r="C573" i="10" s="1"/>
  <c r="I52" i="10"/>
  <c r="I67" i="10" s="1"/>
  <c r="T52" i="10"/>
  <c r="T67" i="10" s="1"/>
  <c r="T71" i="10" s="1"/>
  <c r="AE52" i="10"/>
  <c r="AE67" i="10" s="1"/>
  <c r="AO52" i="10"/>
  <c r="AO67" i="10" s="1"/>
  <c r="BC52" i="10"/>
  <c r="BC67" i="10" s="1"/>
  <c r="BN52" i="10"/>
  <c r="BN67" i="10" s="1"/>
  <c r="CB52" i="10"/>
  <c r="CB67" i="10" s="1"/>
  <c r="D612" i="10"/>
  <c r="L71" i="10"/>
  <c r="C677" i="10" s="1"/>
  <c r="AB71" i="10"/>
  <c r="C693" i="10" s="1"/>
  <c r="D242" i="10"/>
  <c r="B448" i="10" s="1"/>
  <c r="D368" i="10"/>
  <c r="D373" i="10" s="1"/>
  <c r="D391" i="10" s="1"/>
  <c r="D393" i="10" s="1"/>
  <c r="D396" i="10" s="1"/>
  <c r="AG71" i="10"/>
  <c r="C698" i="10" s="1"/>
  <c r="BE71" i="10"/>
  <c r="C614" i="10" s="1"/>
  <c r="D330" i="10"/>
  <c r="D339" i="10" s="1"/>
  <c r="C482" i="10" s="1"/>
  <c r="B440" i="10"/>
  <c r="C564" i="10"/>
  <c r="C639" i="10"/>
  <c r="X71" i="10"/>
  <c r="AN71" i="10"/>
  <c r="C549" i="10"/>
  <c r="C624" i="10"/>
  <c r="BT71" i="10"/>
  <c r="AE71" i="10"/>
  <c r="C550" i="10"/>
  <c r="C574" i="10"/>
  <c r="C620" i="10"/>
  <c r="BC71" i="10"/>
  <c r="C672" i="10"/>
  <c r="C500" i="10"/>
  <c r="G500" i="10" s="1"/>
  <c r="H71" i="10"/>
  <c r="C690" i="10"/>
  <c r="C518" i="10"/>
  <c r="R71" i="10"/>
  <c r="C691" i="10"/>
  <c r="C519" i="10"/>
  <c r="G519" i="10" s="1"/>
  <c r="AH71" i="10"/>
  <c r="C707" i="10"/>
  <c r="C616" i="10"/>
  <c r="C543" i="10"/>
  <c r="BV71" i="10"/>
  <c r="O71" i="10"/>
  <c r="C505" i="10"/>
  <c r="G505" i="10" s="1"/>
  <c r="C521" i="10"/>
  <c r="C701" i="10"/>
  <c r="C529" i="10"/>
  <c r="G529" i="10" s="1"/>
  <c r="C669" i="10"/>
  <c r="C497" i="10"/>
  <c r="G497" i="10" s="1"/>
  <c r="C688" i="10"/>
  <c r="AU71" i="10"/>
  <c r="C52" i="10"/>
  <c r="K52" i="10"/>
  <c r="K67" i="10" s="1"/>
  <c r="K71" i="10" s="1"/>
  <c r="S52" i="10"/>
  <c r="S67" i="10" s="1"/>
  <c r="S71" i="10" s="1"/>
  <c r="AA52" i="10"/>
  <c r="AA67" i="10" s="1"/>
  <c r="AA71" i="10" s="1"/>
  <c r="AI52" i="10"/>
  <c r="AI67" i="10" s="1"/>
  <c r="AQ52" i="10"/>
  <c r="AQ67" i="10" s="1"/>
  <c r="AQ71" i="10" s="1"/>
  <c r="AY52" i="10"/>
  <c r="AY67" i="10" s="1"/>
  <c r="BG52" i="10"/>
  <c r="BG67" i="10" s="1"/>
  <c r="BG71" i="10" s="1"/>
  <c r="BO52" i="10"/>
  <c r="BO67" i="10" s="1"/>
  <c r="BW52" i="10"/>
  <c r="BW67" i="10" s="1"/>
  <c r="BW71" i="10" s="1"/>
  <c r="D463" i="10"/>
  <c r="D465" i="10" s="1"/>
  <c r="F531" i="10"/>
  <c r="AR52" i="10"/>
  <c r="AR67" i="10" s="1"/>
  <c r="AR71" i="10" s="1"/>
  <c r="AZ52" i="10"/>
  <c r="AZ67" i="10" s="1"/>
  <c r="AZ71" i="10" s="1"/>
  <c r="BH52" i="10"/>
  <c r="BH67" i="10" s="1"/>
  <c r="BH71" i="10" s="1"/>
  <c r="BP52" i="10"/>
  <c r="BP67" i="10" s="1"/>
  <c r="BP71" i="10" s="1"/>
  <c r="BX52" i="10"/>
  <c r="BX67" i="10" s="1"/>
  <c r="BX71" i="10" s="1"/>
  <c r="B476" i="10"/>
  <c r="D277" i="10"/>
  <c r="D292" i="10" s="1"/>
  <c r="D341" i="10" s="1"/>
  <c r="C481" i="10" s="1"/>
  <c r="H539" i="10"/>
  <c r="F539" i="10"/>
  <c r="H499" i="10"/>
  <c r="F499" i="10"/>
  <c r="E52" i="10"/>
  <c r="E67" i="10" s="1"/>
  <c r="E71" i="10" s="1"/>
  <c r="M52" i="10"/>
  <c r="M67" i="10" s="1"/>
  <c r="U52" i="10"/>
  <c r="U67" i="10" s="1"/>
  <c r="AC52" i="10"/>
  <c r="AC67" i="10" s="1"/>
  <c r="AC71" i="10" s="1"/>
  <c r="AK52" i="10"/>
  <c r="AK67" i="10" s="1"/>
  <c r="AS52" i="10"/>
  <c r="AS67" i="10" s="1"/>
  <c r="AS71" i="10" s="1"/>
  <c r="BA52" i="10"/>
  <c r="BA67" i="10" s="1"/>
  <c r="BA71" i="10" s="1"/>
  <c r="BI52" i="10"/>
  <c r="BI67" i="10" s="1"/>
  <c r="BI71" i="10" s="1"/>
  <c r="BQ52" i="10"/>
  <c r="BQ67" i="10" s="1"/>
  <c r="BQ71" i="10" s="1"/>
  <c r="H497" i="10"/>
  <c r="F523" i="10"/>
  <c r="E204" i="10"/>
  <c r="C476" i="10" s="1"/>
  <c r="C430" i="10"/>
  <c r="B447" i="10"/>
  <c r="F71" i="10"/>
  <c r="V71" i="10"/>
  <c r="AD71" i="10"/>
  <c r="AL71" i="10"/>
  <c r="BJ71" i="10"/>
  <c r="BR71" i="10"/>
  <c r="CE75" i="10"/>
  <c r="CF77" i="10"/>
  <c r="D438" i="10"/>
  <c r="C473" i="10"/>
  <c r="F517" i="10"/>
  <c r="F507" i="10"/>
  <c r="F519" i="10"/>
  <c r="F525" i="10"/>
  <c r="F533" i="10"/>
  <c r="F512" i="10"/>
  <c r="F496" i="10"/>
  <c r="F504" i="10"/>
  <c r="F516" i="10"/>
  <c r="F522" i="10"/>
  <c r="F530" i="10"/>
  <c r="F538" i="10"/>
  <c r="F493" i="1"/>
  <c r="D493" i="1"/>
  <c r="B493" i="1"/>
  <c r="C682" i="10" l="1"/>
  <c r="C510" i="10"/>
  <c r="H510" i="10" s="1"/>
  <c r="C641" i="10"/>
  <c r="C525" i="10"/>
  <c r="G525" i="10" s="1"/>
  <c r="AW71" i="10"/>
  <c r="U71" i="10"/>
  <c r="C686" i="10" s="1"/>
  <c r="H516" i="10"/>
  <c r="C622" i="10"/>
  <c r="AK71" i="10"/>
  <c r="I71" i="10"/>
  <c r="C502" i="10" s="1"/>
  <c r="G502" i="10" s="1"/>
  <c r="AY71" i="10"/>
  <c r="C713" i="10"/>
  <c r="BM71" i="10"/>
  <c r="C513" i="10"/>
  <c r="C685" i="10"/>
  <c r="G509" i="10"/>
  <c r="H509" i="10" s="1"/>
  <c r="AI71" i="10"/>
  <c r="C674" i="10"/>
  <c r="C526" i="10"/>
  <c r="G526" i="10" s="1"/>
  <c r="C557" i="10"/>
  <c r="CE48" i="10"/>
  <c r="M71" i="10"/>
  <c r="C704" i="10"/>
  <c r="C681" i="10"/>
  <c r="BO71" i="10"/>
  <c r="BN71" i="10"/>
  <c r="AO71" i="10"/>
  <c r="H526" i="10"/>
  <c r="C562" i="10"/>
  <c r="C623" i="10"/>
  <c r="C553" i="10"/>
  <c r="C636" i="10"/>
  <c r="C630" i="10"/>
  <c r="C546" i="10"/>
  <c r="C544" i="10"/>
  <c r="C625" i="10"/>
  <c r="C709" i="10"/>
  <c r="C537" i="10"/>
  <c r="G537" i="10" s="1"/>
  <c r="C708" i="10"/>
  <c r="C536" i="10"/>
  <c r="G536" i="10" s="1"/>
  <c r="C670" i="10"/>
  <c r="C498" i="10"/>
  <c r="C528" i="10"/>
  <c r="C700" i="10"/>
  <c r="C692" i="10"/>
  <c r="C520" i="10"/>
  <c r="C621" i="10"/>
  <c r="C561" i="10"/>
  <c r="C552" i="10"/>
  <c r="C618" i="10"/>
  <c r="C545" i="10"/>
  <c r="G545" i="10" s="1"/>
  <c r="C628" i="10"/>
  <c r="C694" i="10"/>
  <c r="C522" i="10"/>
  <c r="C514" i="10"/>
  <c r="C684" i="10"/>
  <c r="C512" i="10"/>
  <c r="C678" i="10"/>
  <c r="C506" i="10"/>
  <c r="G506" i="10" s="1"/>
  <c r="C569" i="10"/>
  <c r="C644" i="10"/>
  <c r="C705" i="10"/>
  <c r="C533" i="10"/>
  <c r="C632" i="10"/>
  <c r="C547" i="10"/>
  <c r="C551" i="10"/>
  <c r="C629" i="10"/>
  <c r="C683" i="10"/>
  <c r="C511" i="10"/>
  <c r="G510" i="10"/>
  <c r="C640" i="10"/>
  <c r="C565" i="10"/>
  <c r="K612" i="10"/>
  <c r="C465" i="10"/>
  <c r="C571" i="10"/>
  <c r="C646" i="10"/>
  <c r="C671" i="10"/>
  <c r="C499" i="10"/>
  <c r="G499" i="10" s="1"/>
  <c r="C555" i="10"/>
  <c r="C617" i="10"/>
  <c r="C501" i="10"/>
  <c r="G501" i="10" s="1"/>
  <c r="C673" i="10"/>
  <c r="C711" i="10"/>
  <c r="C539" i="10"/>
  <c r="G539" i="10" s="1"/>
  <c r="H519" i="10"/>
  <c r="C67" i="10"/>
  <c r="CE52" i="10"/>
  <c r="C695" i="10"/>
  <c r="C523" i="10"/>
  <c r="C687" i="10"/>
  <c r="C515" i="10"/>
  <c r="C675" i="10"/>
  <c r="C503" i="10"/>
  <c r="G503" i="10" s="1"/>
  <c r="C563" i="10"/>
  <c r="C626" i="10"/>
  <c r="C676" i="10"/>
  <c r="C504" i="10"/>
  <c r="G504" i="10" s="1"/>
  <c r="C703" i="10"/>
  <c r="C531" i="10"/>
  <c r="CE62" i="10"/>
  <c r="C647" i="10"/>
  <c r="C572" i="10"/>
  <c r="C548" i="10"/>
  <c r="C633" i="10"/>
  <c r="G550" i="10"/>
  <c r="H550" i="10" s="1"/>
  <c r="C689" i="10"/>
  <c r="C517" i="10"/>
  <c r="C634" i="10"/>
  <c r="C554" i="10"/>
  <c r="G518" i="10"/>
  <c r="H518" i="10" s="1"/>
  <c r="C702" i="10"/>
  <c r="C530" i="10"/>
  <c r="D615" i="10"/>
  <c r="C645" i="10"/>
  <c r="C570" i="10"/>
  <c r="C712" i="10"/>
  <c r="C540" i="10"/>
  <c r="G540" i="10" s="1"/>
  <c r="C635" i="10"/>
  <c r="C556" i="10"/>
  <c r="C643" i="10"/>
  <c r="C568" i="10"/>
  <c r="C680" i="10"/>
  <c r="C508" i="10"/>
  <c r="C696" i="10"/>
  <c r="C524" i="10"/>
  <c r="C710" i="10"/>
  <c r="C538" i="10"/>
  <c r="G538" i="10" s="1"/>
  <c r="G521" i="10"/>
  <c r="H521" i="10"/>
  <c r="C642" i="10"/>
  <c r="C567" i="10"/>
  <c r="C699" i="10"/>
  <c r="C527" i="10"/>
  <c r="G527" i="10" s="1"/>
  <c r="C679" i="10"/>
  <c r="C507" i="10"/>
  <c r="G507" i="10" s="1"/>
  <c r="C627" i="10"/>
  <c r="C560" i="10"/>
  <c r="B575" i="1"/>
  <c r="A493" i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C434" i="1" s="1"/>
  <c r="I370" i="9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D186" i="9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C112" i="8" s="1"/>
  <c r="D372" i="1"/>
  <c r="C125" i="8" s="1"/>
  <c r="D260" i="1"/>
  <c r="D265" i="1"/>
  <c r="C22" i="8" s="1"/>
  <c r="D275" i="1"/>
  <c r="D277" i="1" s="1"/>
  <c r="C35" i="8" s="1"/>
  <c r="D290" i="1"/>
  <c r="D314" i="1"/>
  <c r="D319" i="1"/>
  <c r="C74" i="8" s="1"/>
  <c r="D328" i="1"/>
  <c r="D329" i="1"/>
  <c r="C85" i="8" s="1"/>
  <c r="D229" i="1"/>
  <c r="D236" i="1"/>
  <c r="D240" i="1"/>
  <c r="E209" i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E196" i="1"/>
  <c r="C469" i="1" s="1"/>
  <c r="E197" i="1"/>
  <c r="F9" i="6" s="1"/>
  <c r="E198" i="1"/>
  <c r="E199" i="1"/>
  <c r="E200" i="1"/>
  <c r="F12" i="6" s="1"/>
  <c r="E201" i="1"/>
  <c r="E202" i="1"/>
  <c r="C474" i="1" s="1"/>
  <c r="E203" i="1"/>
  <c r="D204" i="1"/>
  <c r="E16" i="6" s="1"/>
  <c r="B204" i="1"/>
  <c r="D190" i="1"/>
  <c r="D437" i="1" s="1"/>
  <c r="D186" i="1"/>
  <c r="D181" i="1"/>
  <c r="D435" i="1" s="1"/>
  <c r="D177" i="1"/>
  <c r="C20" i="5" s="1"/>
  <c r="E154" i="1"/>
  <c r="G28" i="4" s="1"/>
  <c r="E153" i="1"/>
  <c r="E152" i="1"/>
  <c r="D28" i="4" s="1"/>
  <c r="E151" i="1"/>
  <c r="C28" i="4" s="1"/>
  <c r="E150" i="1"/>
  <c r="E148" i="1"/>
  <c r="E147" i="1"/>
  <c r="G19" i="4" s="1"/>
  <c r="E146" i="1"/>
  <c r="D19" i="4" s="1"/>
  <c r="E145" i="1"/>
  <c r="C19" i="4" s="1"/>
  <c r="E144" i="1"/>
  <c r="E141" i="1"/>
  <c r="E10" i="4" s="1"/>
  <c r="E140" i="1"/>
  <c r="D10" i="4" s="1"/>
  <c r="E139" i="1"/>
  <c r="C415" i="1" s="1"/>
  <c r="E127" i="1"/>
  <c r="G34" i="3" s="1"/>
  <c r="CF79" i="1"/>
  <c r="B53" i="1"/>
  <c r="CE51" i="1"/>
  <c r="B49" i="1"/>
  <c r="AS48" i="1"/>
  <c r="AS62" i="1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C472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29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I363" i="9"/>
  <c r="X48" i="1"/>
  <c r="X62" i="1" s="1"/>
  <c r="T48" i="1"/>
  <c r="T62" i="1" s="1"/>
  <c r="H48" i="1"/>
  <c r="H62" i="1" s="1"/>
  <c r="D48" i="1"/>
  <c r="D62" i="1" s="1"/>
  <c r="D330" i="1"/>
  <c r="C86" i="8" s="1"/>
  <c r="D436" i="1"/>
  <c r="C34" i="5"/>
  <c r="C16" i="8"/>
  <c r="C464" i="1"/>
  <c r="F90" i="9"/>
  <c r="C218" i="9"/>
  <c r="D366" i="9"/>
  <c r="CE64" i="1"/>
  <c r="F612" i="1" s="1"/>
  <c r="D368" i="9"/>
  <c r="C276" i="9"/>
  <c r="CE70" i="1"/>
  <c r="C458" i="1" s="1"/>
  <c r="CE76" i="1"/>
  <c r="I380" i="9" s="1"/>
  <c r="CE77" i="1"/>
  <c r="G612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F28" i="4"/>
  <c r="F24" i="6"/>
  <c r="C204" i="9"/>
  <c r="G48" i="1"/>
  <c r="G62" i="1" s="1"/>
  <c r="G12" i="9" s="1"/>
  <c r="AC48" i="1"/>
  <c r="AC62" i="1" s="1"/>
  <c r="H108" i="9" s="1"/>
  <c r="AU48" i="1"/>
  <c r="AU62" i="1" s="1"/>
  <c r="M48" i="1"/>
  <c r="M62" i="1" s="1"/>
  <c r="AE48" i="1"/>
  <c r="AE62" i="1"/>
  <c r="BC48" i="1"/>
  <c r="BC62" i="1" s="1"/>
  <c r="F236" i="9" s="1"/>
  <c r="O48" i="1"/>
  <c r="O62" i="1" s="1"/>
  <c r="AM48" i="1"/>
  <c r="AM62" i="1" s="1"/>
  <c r="BI48" i="1"/>
  <c r="BI62" i="1" s="1"/>
  <c r="E268" i="9" s="1"/>
  <c r="CD71" i="1"/>
  <c r="E373" i="9" s="1"/>
  <c r="BQ48" i="1"/>
  <c r="BQ62" i="1" s="1"/>
  <c r="F300" i="9" s="1"/>
  <c r="BA48" i="1"/>
  <c r="BA62" i="1" s="1"/>
  <c r="AK48" i="1"/>
  <c r="AK62" i="1" s="1"/>
  <c r="U48" i="1"/>
  <c r="U62" i="1" s="1"/>
  <c r="E48" i="1"/>
  <c r="E62" i="1" s="1"/>
  <c r="BM48" i="1"/>
  <c r="BM62" i="1" s="1"/>
  <c r="BE48" i="1"/>
  <c r="BE62" i="1" s="1"/>
  <c r="AW48" i="1"/>
  <c r="AW62" i="1" s="1"/>
  <c r="AO48" i="1"/>
  <c r="AO62" i="1" s="1"/>
  <c r="AG48" i="1"/>
  <c r="AG62" i="1" s="1"/>
  <c r="Y48" i="1"/>
  <c r="Y62" i="1" s="1"/>
  <c r="Q48" i="1"/>
  <c r="Q62" i="1" s="1"/>
  <c r="CC48" i="1"/>
  <c r="CC62" i="1" s="1"/>
  <c r="BW48" i="1"/>
  <c r="BW62" i="1" s="1"/>
  <c r="BO48" i="1"/>
  <c r="BO62" i="1" s="1"/>
  <c r="D300" i="9" s="1"/>
  <c r="BG48" i="1"/>
  <c r="BG62" i="1" s="1"/>
  <c r="C268" i="9" s="1"/>
  <c r="AY48" i="1"/>
  <c r="AY62" i="1" s="1"/>
  <c r="AQ48" i="1"/>
  <c r="AQ62" i="1" s="1"/>
  <c r="AA48" i="1"/>
  <c r="AA62" i="1" s="1"/>
  <c r="F108" i="9" s="1"/>
  <c r="S48" i="1"/>
  <c r="S62" i="1" s="1"/>
  <c r="K48" i="1"/>
  <c r="K62" i="1" s="1"/>
  <c r="C615" i="1"/>
  <c r="C48" i="1"/>
  <c r="C62" i="1" s="1"/>
  <c r="CB48" i="1"/>
  <c r="CB62" i="1" s="1"/>
  <c r="C364" i="9" s="1"/>
  <c r="E372" i="9"/>
  <c r="BY48" i="1"/>
  <c r="BY62" i="1" s="1"/>
  <c r="BX48" i="1"/>
  <c r="BX62" i="1" s="1"/>
  <c r="BV48" i="1"/>
  <c r="BV62" i="1" s="1"/>
  <c r="BT48" i="1"/>
  <c r="BT62" i="1" s="1"/>
  <c r="BR48" i="1"/>
  <c r="BR62" i="1" s="1"/>
  <c r="BP48" i="1"/>
  <c r="BP62" i="1" s="1"/>
  <c r="BN48" i="1"/>
  <c r="BN62" i="1" s="1"/>
  <c r="BJ48" i="1"/>
  <c r="BJ62" i="1" s="1"/>
  <c r="BH48" i="1"/>
  <c r="BH62" i="1" s="1"/>
  <c r="BF48" i="1"/>
  <c r="BF62" i="1" s="1"/>
  <c r="BD48" i="1"/>
  <c r="BD62" i="1" s="1"/>
  <c r="BB48" i="1"/>
  <c r="BB62" i="1" s="1"/>
  <c r="AZ48" i="1"/>
  <c r="AZ62" i="1" s="1"/>
  <c r="AX48" i="1"/>
  <c r="AX62" i="1" s="1"/>
  <c r="AT48" i="1"/>
  <c r="AT62" i="1" s="1"/>
  <c r="AR48" i="1"/>
  <c r="AR62" i="1" s="1"/>
  <c r="AP48" i="1"/>
  <c r="AP62" i="1" s="1"/>
  <c r="AN48" i="1"/>
  <c r="AN62" i="1" s="1"/>
  <c r="AL48" i="1"/>
  <c r="AL62" i="1" s="1"/>
  <c r="AJ48" i="1"/>
  <c r="AJ62" i="1" s="1"/>
  <c r="H140" i="9" s="1"/>
  <c r="AH48" i="1"/>
  <c r="AH62" i="1" s="1"/>
  <c r="AD48" i="1"/>
  <c r="AD62" i="1" s="1"/>
  <c r="Z48" i="1"/>
  <c r="Z62" i="1"/>
  <c r="E108" i="9" s="1"/>
  <c r="V48" i="1"/>
  <c r="V62" i="1" s="1"/>
  <c r="R48" i="1"/>
  <c r="R62" i="1" s="1"/>
  <c r="N48" i="1"/>
  <c r="N62" i="1" s="1"/>
  <c r="J48" i="1"/>
  <c r="J62" i="1" s="1"/>
  <c r="C14" i="5"/>
  <c r="D428" i="1"/>
  <c r="C141" i="8"/>
  <c r="CF76" i="1"/>
  <c r="AP52" i="1" s="1"/>
  <c r="AP67" i="1" s="1"/>
  <c r="B10" i="4"/>
  <c r="I372" i="9"/>
  <c r="I366" i="9"/>
  <c r="C430" i="1"/>
  <c r="BZ48" i="1" l="1"/>
  <c r="BZ62" i="1" s="1"/>
  <c r="AB48" i="1"/>
  <c r="AB62" i="1" s="1"/>
  <c r="AB71" i="1" s="1"/>
  <c r="C10" i="4"/>
  <c r="C421" i="1"/>
  <c r="W48" i="1"/>
  <c r="W62" i="1" s="1"/>
  <c r="F48" i="1"/>
  <c r="F62" i="1" s="1"/>
  <c r="AF48" i="1"/>
  <c r="AF62" i="1" s="1"/>
  <c r="D140" i="9" s="1"/>
  <c r="AV48" i="1"/>
  <c r="AV62" i="1" s="1"/>
  <c r="BL48" i="1"/>
  <c r="BL62" i="1" s="1"/>
  <c r="H268" i="9" s="1"/>
  <c r="CA48" i="1"/>
  <c r="CA62" i="1" s="1"/>
  <c r="I332" i="9" s="1"/>
  <c r="AI48" i="1"/>
  <c r="AI62" i="1" s="1"/>
  <c r="I48" i="1"/>
  <c r="I62" i="1" s="1"/>
  <c r="I12" i="9" s="1"/>
  <c r="BU48" i="1"/>
  <c r="BU62" i="1" s="1"/>
  <c r="C332" i="9" s="1"/>
  <c r="C427" i="1"/>
  <c r="BS48" i="1"/>
  <c r="BS62" i="1" s="1"/>
  <c r="L48" i="1"/>
  <c r="L62" i="1" s="1"/>
  <c r="B440" i="1"/>
  <c r="P48" i="1"/>
  <c r="P62" i="1" s="1"/>
  <c r="CE62" i="1" s="1"/>
  <c r="B465" i="1"/>
  <c r="D268" i="9"/>
  <c r="E19" i="4"/>
  <c r="C27" i="5"/>
  <c r="C473" i="1"/>
  <c r="C558" i="10"/>
  <c r="C638" i="10"/>
  <c r="C542" i="10"/>
  <c r="C631" i="10"/>
  <c r="BO52" i="1"/>
  <c r="BO67" i="1" s="1"/>
  <c r="BO71" i="1" s="1"/>
  <c r="D612" i="1"/>
  <c r="CC52" i="1"/>
  <c r="CC67" i="1" s="1"/>
  <c r="D369" i="9" s="1"/>
  <c r="I381" i="9"/>
  <c r="C12" i="9"/>
  <c r="CF77" i="1"/>
  <c r="G122" i="9"/>
  <c r="I612" i="1"/>
  <c r="C575" i="1"/>
  <c r="C440" i="1"/>
  <c r="C52" i="1"/>
  <c r="C67" i="1" s="1"/>
  <c r="C71" i="1" s="1"/>
  <c r="C496" i="1" s="1"/>
  <c r="G496" i="1" s="1"/>
  <c r="AE52" i="1"/>
  <c r="AE67" i="1" s="1"/>
  <c r="C145" i="9" s="1"/>
  <c r="R52" i="1"/>
  <c r="R67" i="1" s="1"/>
  <c r="J52" i="1"/>
  <c r="J67" i="1" s="1"/>
  <c r="C49" i="9" s="1"/>
  <c r="Q52" i="1"/>
  <c r="Q67" i="1" s="1"/>
  <c r="Q71" i="1" s="1"/>
  <c r="Z52" i="1"/>
  <c r="Z67" i="1" s="1"/>
  <c r="Y52" i="1"/>
  <c r="Y67" i="1" s="1"/>
  <c r="D113" i="9" s="1"/>
  <c r="W52" i="1"/>
  <c r="W67" i="1" s="1"/>
  <c r="BZ52" i="1"/>
  <c r="BZ67" i="1" s="1"/>
  <c r="H337" i="9" s="1"/>
  <c r="BU52" i="1"/>
  <c r="BU67" i="1" s="1"/>
  <c r="BU71" i="1" s="1"/>
  <c r="C641" i="1" s="1"/>
  <c r="AS52" i="1"/>
  <c r="AS67" i="1" s="1"/>
  <c r="C209" i="9" s="1"/>
  <c r="AU52" i="1"/>
  <c r="AU67" i="1" s="1"/>
  <c r="AU71" i="1" s="1"/>
  <c r="AQ52" i="1"/>
  <c r="AQ67" i="1" s="1"/>
  <c r="H177" i="9" s="1"/>
  <c r="AF52" i="1"/>
  <c r="AF67" i="1" s="1"/>
  <c r="BA52" i="1"/>
  <c r="BA67" i="1" s="1"/>
  <c r="BA71" i="1" s="1"/>
  <c r="E52" i="1"/>
  <c r="E67" i="1" s="1"/>
  <c r="BI52" i="1"/>
  <c r="BI67" i="1" s="1"/>
  <c r="BI71" i="1" s="1"/>
  <c r="E277" i="9" s="1"/>
  <c r="AG52" i="1"/>
  <c r="AG67" i="1" s="1"/>
  <c r="E145" i="9" s="1"/>
  <c r="N52" i="1"/>
  <c r="N67" i="1" s="1"/>
  <c r="X52" i="1"/>
  <c r="X67" i="1" s="1"/>
  <c r="AL52" i="1"/>
  <c r="AL67" i="1" s="1"/>
  <c r="C177" i="9" s="1"/>
  <c r="AO52" i="1"/>
  <c r="AO67" i="1" s="1"/>
  <c r="F177" i="9" s="1"/>
  <c r="AR52" i="1"/>
  <c r="AR67" i="1" s="1"/>
  <c r="AR71" i="1" s="1"/>
  <c r="L52" i="1"/>
  <c r="L67" i="1" s="1"/>
  <c r="L71" i="1" s="1"/>
  <c r="C677" i="1" s="1"/>
  <c r="BB52" i="1"/>
  <c r="BB67" i="1" s="1"/>
  <c r="E241" i="9" s="1"/>
  <c r="AC52" i="1"/>
  <c r="AC67" i="1" s="1"/>
  <c r="AC71" i="1" s="1"/>
  <c r="BX52" i="1"/>
  <c r="BX67" i="1" s="1"/>
  <c r="F337" i="9" s="1"/>
  <c r="BT52" i="1"/>
  <c r="BT67" i="1" s="1"/>
  <c r="CA52" i="1"/>
  <c r="CA67" i="1" s="1"/>
  <c r="I337" i="9" s="1"/>
  <c r="BL52" i="1"/>
  <c r="BL67" i="1" s="1"/>
  <c r="AV52" i="1"/>
  <c r="AV67" i="1" s="1"/>
  <c r="BW52" i="1"/>
  <c r="BW67" i="1" s="1"/>
  <c r="BG52" i="1"/>
  <c r="BG67" i="1" s="1"/>
  <c r="AJ52" i="1"/>
  <c r="AJ67" i="1" s="1"/>
  <c r="H145" i="9" s="1"/>
  <c r="AH52" i="1"/>
  <c r="AH67" i="1" s="1"/>
  <c r="F145" i="9" s="1"/>
  <c r="AD52" i="1"/>
  <c r="AD67" i="1" s="1"/>
  <c r="I113" i="9" s="1"/>
  <c r="I52" i="1"/>
  <c r="I67" i="1" s="1"/>
  <c r="P52" i="1"/>
  <c r="P67" i="1" s="1"/>
  <c r="I49" i="9" s="1"/>
  <c r="U52" i="1"/>
  <c r="U67" i="1" s="1"/>
  <c r="G81" i="9" s="1"/>
  <c r="BK52" i="1"/>
  <c r="BK67" i="1" s="1"/>
  <c r="V52" i="1"/>
  <c r="V67" i="1" s="1"/>
  <c r="O52" i="1"/>
  <c r="O67" i="1" s="1"/>
  <c r="H49" i="9" s="1"/>
  <c r="H52" i="1"/>
  <c r="H67" i="1" s="1"/>
  <c r="H71" i="1" s="1"/>
  <c r="BC52" i="1"/>
  <c r="BC67" i="1" s="1"/>
  <c r="F241" i="9" s="1"/>
  <c r="C668" i="1"/>
  <c r="D5" i="7"/>
  <c r="F8" i="6"/>
  <c r="C432" i="1"/>
  <c r="C21" i="9"/>
  <c r="G76" i="9"/>
  <c r="H236" i="9"/>
  <c r="D236" i="9"/>
  <c r="I172" i="9"/>
  <c r="E44" i="9"/>
  <c r="BG71" i="1"/>
  <c r="H12" i="9"/>
  <c r="C33" i="8"/>
  <c r="E300" i="9"/>
  <c r="C44" i="9"/>
  <c r="J71" i="1"/>
  <c r="C503" i="1" s="1"/>
  <c r="G503" i="1" s="1"/>
  <c r="I268" i="9"/>
  <c r="BX71" i="1"/>
  <c r="F332" i="9"/>
  <c r="AT52" i="1"/>
  <c r="AT67" i="1" s="1"/>
  <c r="D209" i="9" s="1"/>
  <c r="BS52" i="1"/>
  <c r="BS67" i="1" s="1"/>
  <c r="I140" i="9"/>
  <c r="C706" i="10"/>
  <c r="C534" i="10"/>
  <c r="G534" i="10" s="1"/>
  <c r="D463" i="1"/>
  <c r="C559" i="10"/>
  <c r="C619" i="10"/>
  <c r="C648" i="10" s="1"/>
  <c r="M716" i="10" s="1"/>
  <c r="AN52" i="1"/>
  <c r="AN67" i="1" s="1"/>
  <c r="BH52" i="1"/>
  <c r="BH67" i="1" s="1"/>
  <c r="BH71" i="1" s="1"/>
  <c r="AZ52" i="1"/>
  <c r="AZ67" i="1" s="1"/>
  <c r="C241" i="9" s="1"/>
  <c r="BP52" i="1"/>
  <c r="BP67" i="1" s="1"/>
  <c r="BP71" i="1" s="1"/>
  <c r="Z71" i="1"/>
  <c r="C519" i="1" s="1"/>
  <c r="G519" i="1" s="1"/>
  <c r="AI52" i="1"/>
  <c r="AI67" i="1" s="1"/>
  <c r="K52" i="1"/>
  <c r="K67" i="1" s="1"/>
  <c r="K71" i="1" s="1"/>
  <c r="D53" i="9" s="1"/>
  <c r="AB52" i="1"/>
  <c r="AB67" i="1" s="1"/>
  <c r="G113" i="9" s="1"/>
  <c r="E53" i="9"/>
  <c r="G10" i="4"/>
  <c r="BJ52" i="1"/>
  <c r="BJ67" i="1" s="1"/>
  <c r="S52" i="1"/>
  <c r="S67" i="1" s="1"/>
  <c r="S71" i="1" s="1"/>
  <c r="H300" i="9"/>
  <c r="D368" i="1"/>
  <c r="C120" i="8" s="1"/>
  <c r="G513" i="10"/>
  <c r="H513" i="10"/>
  <c r="E76" i="9"/>
  <c r="G108" i="9"/>
  <c r="I81" i="9"/>
  <c r="E172" i="9"/>
  <c r="I300" i="9"/>
  <c r="E140" i="9"/>
  <c r="H332" i="9"/>
  <c r="BZ71" i="1"/>
  <c r="AV71" i="1"/>
  <c r="F204" i="9"/>
  <c r="D172" i="9"/>
  <c r="F76" i="9"/>
  <c r="E113" i="9"/>
  <c r="D76" i="9"/>
  <c r="R71" i="1"/>
  <c r="D85" i="9" s="1"/>
  <c r="G236" i="9"/>
  <c r="C76" i="9"/>
  <c r="C236" i="9"/>
  <c r="I362" i="9"/>
  <c r="D44" i="9"/>
  <c r="C140" i="9"/>
  <c r="I90" i="9"/>
  <c r="F172" i="9"/>
  <c r="G523" i="10"/>
  <c r="H523" i="10"/>
  <c r="H528" i="10"/>
  <c r="G528" i="10"/>
  <c r="G544" i="10"/>
  <c r="H544" i="10" s="1"/>
  <c r="G512" i="10"/>
  <c r="H512" i="10"/>
  <c r="G498" i="10"/>
  <c r="H498" i="10" s="1"/>
  <c r="G546" i="10"/>
  <c r="H546" i="10"/>
  <c r="D710" i="10"/>
  <c r="D702" i="10"/>
  <c r="D694" i="10"/>
  <c r="D716" i="10"/>
  <c r="D707" i="10"/>
  <c r="D699" i="10"/>
  <c r="D691" i="10"/>
  <c r="D712" i="10"/>
  <c r="D704" i="10"/>
  <c r="D696" i="10"/>
  <c r="D688" i="10"/>
  <c r="D680" i="10"/>
  <c r="D672" i="10"/>
  <c r="D709" i="10"/>
  <c r="D701" i="10"/>
  <c r="D693" i="10"/>
  <c r="D685" i="10"/>
  <c r="D677" i="10"/>
  <c r="D706" i="10"/>
  <c r="D698" i="10"/>
  <c r="D690" i="10"/>
  <c r="D682" i="10"/>
  <c r="D674" i="10"/>
  <c r="D711" i="10"/>
  <c r="D703" i="10"/>
  <c r="D695" i="10"/>
  <c r="D687" i="10"/>
  <c r="D679" i="10"/>
  <c r="D671" i="10"/>
  <c r="D708" i="10"/>
  <c r="D700" i="10"/>
  <c r="D692" i="10"/>
  <c r="D684" i="10"/>
  <c r="D676" i="10"/>
  <c r="D668" i="10"/>
  <c r="D675" i="10"/>
  <c r="D637" i="10"/>
  <c r="D629" i="10"/>
  <c r="D626" i="10"/>
  <c r="D621" i="10"/>
  <c r="D617" i="10"/>
  <c r="D697" i="10"/>
  <c r="D686" i="10"/>
  <c r="D669" i="10"/>
  <c r="D640" i="10"/>
  <c r="D632" i="10"/>
  <c r="D624" i="10"/>
  <c r="D678" i="10"/>
  <c r="D673" i="10"/>
  <c r="D646" i="10"/>
  <c r="D643" i="10"/>
  <c r="D635" i="10"/>
  <c r="D620" i="10"/>
  <c r="D616" i="10"/>
  <c r="D713" i="10"/>
  <c r="D670" i="10"/>
  <c r="D638" i="10"/>
  <c r="D630" i="10"/>
  <c r="D627" i="10"/>
  <c r="D689" i="10"/>
  <c r="D641" i="10"/>
  <c r="D633" i="10"/>
  <c r="D623" i="10"/>
  <c r="D619" i="10"/>
  <c r="D681" i="10"/>
  <c r="D647" i="10"/>
  <c r="D644" i="10"/>
  <c r="D636" i="10"/>
  <c r="D625" i="10"/>
  <c r="D705" i="10"/>
  <c r="D683" i="10"/>
  <c r="D639" i="10"/>
  <c r="D631" i="10"/>
  <c r="D628" i="10"/>
  <c r="D622" i="10"/>
  <c r="D618" i="10"/>
  <c r="D634" i="10"/>
  <c r="D645" i="10"/>
  <c r="D642" i="10"/>
  <c r="CE67" i="10"/>
  <c r="C433" i="10" s="1"/>
  <c r="C71" i="10"/>
  <c r="G533" i="10"/>
  <c r="H533" i="10" s="1"/>
  <c r="G514" i="10"/>
  <c r="H514" i="10" s="1"/>
  <c r="G524" i="10"/>
  <c r="H524" i="10" s="1"/>
  <c r="G517" i="10"/>
  <c r="H517" i="10" s="1"/>
  <c r="C428" i="10"/>
  <c r="G511" i="10"/>
  <c r="H511" i="10" s="1"/>
  <c r="G522" i="10"/>
  <c r="H522" i="10" s="1"/>
  <c r="G520" i="10"/>
  <c r="H520" i="10" s="1"/>
  <c r="G508" i="10"/>
  <c r="H508" i="10" s="1"/>
  <c r="G530" i="10"/>
  <c r="H530" i="10" s="1"/>
  <c r="G531" i="10"/>
  <c r="H531" i="10"/>
  <c r="G515" i="10"/>
  <c r="H515" i="10" s="1"/>
  <c r="B538" i="1"/>
  <c r="B514" i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66" i="1"/>
  <c r="B524" i="1"/>
  <c r="B558" i="1"/>
  <c r="B542" i="1"/>
  <c r="B506" i="1"/>
  <c r="B531" i="1"/>
  <c r="B570" i="1"/>
  <c r="B535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F140" i="9"/>
  <c r="D12" i="9"/>
  <c r="E49" i="9"/>
  <c r="E305" i="9"/>
  <c r="F209" i="9"/>
  <c r="I108" i="9"/>
  <c r="D204" i="9"/>
  <c r="BJ71" i="1"/>
  <c r="F268" i="9"/>
  <c r="G332" i="9"/>
  <c r="E273" i="9"/>
  <c r="C300" i="9"/>
  <c r="D241" i="9"/>
  <c r="H76" i="9"/>
  <c r="G172" i="9"/>
  <c r="AP71" i="1"/>
  <c r="I236" i="9"/>
  <c r="D332" i="9"/>
  <c r="C17" i="9"/>
  <c r="H204" i="9"/>
  <c r="I177" i="9"/>
  <c r="D81" i="9"/>
  <c r="G44" i="9"/>
  <c r="C172" i="9"/>
  <c r="E236" i="9"/>
  <c r="G300" i="9"/>
  <c r="F44" i="9"/>
  <c r="H44" i="9"/>
  <c r="B446" i="1"/>
  <c r="D242" i="1"/>
  <c r="F12" i="9"/>
  <c r="H81" i="9"/>
  <c r="G140" i="9"/>
  <c r="AI71" i="1"/>
  <c r="E332" i="9"/>
  <c r="E12" i="9"/>
  <c r="E71" i="1"/>
  <c r="C418" i="1"/>
  <c r="D438" i="1"/>
  <c r="C108" i="9"/>
  <c r="F14" i="6"/>
  <c r="C471" i="1"/>
  <c r="F10" i="6"/>
  <c r="D339" i="1"/>
  <c r="D26" i="9"/>
  <c r="CE75" i="1"/>
  <c r="C505" i="1"/>
  <c r="G505" i="1" s="1"/>
  <c r="G177" i="9"/>
  <c r="G204" i="9"/>
  <c r="D108" i="9"/>
  <c r="E204" i="9"/>
  <c r="F7" i="6"/>
  <c r="E204" i="1"/>
  <c r="C468" i="1"/>
  <c r="I383" i="9"/>
  <c r="D22" i="7"/>
  <c r="C40" i="5"/>
  <c r="I76" i="9"/>
  <c r="W71" i="1"/>
  <c r="C420" i="1"/>
  <c r="B28" i="4"/>
  <c r="F186" i="9"/>
  <c r="I17" i="9"/>
  <c r="E17" i="9"/>
  <c r="F273" i="9"/>
  <c r="I204" i="9"/>
  <c r="H172" i="9"/>
  <c r="AQ71" i="1"/>
  <c r="BD52" i="1"/>
  <c r="BD67" i="1" s="1"/>
  <c r="BD71" i="1" s="1"/>
  <c r="AM52" i="1"/>
  <c r="AM67" i="1" s="1"/>
  <c r="AM71" i="1" s="1"/>
  <c r="BF52" i="1"/>
  <c r="BF67" i="1" s="1"/>
  <c r="BF71" i="1" s="1"/>
  <c r="BQ52" i="1"/>
  <c r="BQ67" i="1" s="1"/>
  <c r="BQ71" i="1" s="1"/>
  <c r="F309" i="9" s="1"/>
  <c r="F52" i="1"/>
  <c r="F67" i="1" s="1"/>
  <c r="F71" i="1" s="1"/>
  <c r="BY52" i="1"/>
  <c r="BY67" i="1" s="1"/>
  <c r="BY71" i="1" s="1"/>
  <c r="AY52" i="1"/>
  <c r="AY67" i="1" s="1"/>
  <c r="AY71" i="1" s="1"/>
  <c r="BM52" i="1"/>
  <c r="BM67" i="1" s="1"/>
  <c r="BM71" i="1" s="1"/>
  <c r="CB52" i="1"/>
  <c r="CB67" i="1" s="1"/>
  <c r="CB71" i="1" s="1"/>
  <c r="AW52" i="1"/>
  <c r="AW67" i="1" s="1"/>
  <c r="AW71" i="1" s="1"/>
  <c r="G213" i="9" s="1"/>
  <c r="T52" i="1"/>
  <c r="T67" i="1" s="1"/>
  <c r="T71" i="1" s="1"/>
  <c r="BN52" i="1"/>
  <c r="BN67" i="1" s="1"/>
  <c r="BN71" i="1" s="1"/>
  <c r="M52" i="1"/>
  <c r="M67" i="1" s="1"/>
  <c r="M71" i="1" s="1"/>
  <c r="AK52" i="1"/>
  <c r="AK67" i="1" s="1"/>
  <c r="AK71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G26" i="9"/>
  <c r="E217" i="1"/>
  <c r="I384" i="9"/>
  <c r="L612" i="1"/>
  <c r="F218" i="9"/>
  <c r="D90" i="9"/>
  <c r="D364" i="9"/>
  <c r="CC71" i="1"/>
  <c r="D464" i="1"/>
  <c r="D465" i="1" s="1"/>
  <c r="H154" i="9"/>
  <c r="I367" i="9"/>
  <c r="D373" i="1"/>
  <c r="D391" i="1" s="1"/>
  <c r="D434" i="1"/>
  <c r="D292" i="1"/>
  <c r="C58" i="9"/>
  <c r="AL71" i="1" l="1"/>
  <c r="C181" i="9" s="1"/>
  <c r="I44" i="9"/>
  <c r="O71" i="1"/>
  <c r="CE48" i="1"/>
  <c r="D305" i="9"/>
  <c r="AG71" i="1"/>
  <c r="AF71" i="1"/>
  <c r="C697" i="1" s="1"/>
  <c r="BS71" i="1"/>
  <c r="C639" i="1" s="1"/>
  <c r="D273" i="9"/>
  <c r="C540" i="1"/>
  <c r="G540" i="1" s="1"/>
  <c r="C712" i="1"/>
  <c r="E213" i="9"/>
  <c r="H305" i="9"/>
  <c r="P71" i="1"/>
  <c r="I53" i="9" s="1"/>
  <c r="AE71" i="1"/>
  <c r="C524" i="1" s="1"/>
  <c r="G524" i="1" s="1"/>
  <c r="C113" i="9"/>
  <c r="X71" i="1"/>
  <c r="C517" i="1" s="1"/>
  <c r="G517" i="1" s="1"/>
  <c r="I305" i="9"/>
  <c r="AH71" i="1"/>
  <c r="AJ71" i="1"/>
  <c r="C529" i="1" s="1"/>
  <c r="G529" i="1" s="1"/>
  <c r="C149" i="9"/>
  <c r="C634" i="1"/>
  <c r="C681" i="1"/>
  <c r="C554" i="1"/>
  <c r="C537" i="1"/>
  <c r="G537" i="1" s="1"/>
  <c r="I181" i="9"/>
  <c r="BB71" i="1"/>
  <c r="E245" i="9" s="1"/>
  <c r="AN71" i="1"/>
  <c r="E181" i="9" s="1"/>
  <c r="BW71" i="1"/>
  <c r="C568" i="1" s="1"/>
  <c r="AT71" i="1"/>
  <c r="C711" i="1" s="1"/>
  <c r="C337" i="9"/>
  <c r="C341" i="9"/>
  <c r="C675" i="1"/>
  <c r="CA71" i="1"/>
  <c r="C647" i="1" s="1"/>
  <c r="BT71" i="1"/>
  <c r="C565" i="1" s="1"/>
  <c r="C566" i="1"/>
  <c r="AO71" i="1"/>
  <c r="F181" i="9" s="1"/>
  <c r="U71" i="1"/>
  <c r="G85" i="9" s="1"/>
  <c r="Y71" i="1"/>
  <c r="C81" i="9"/>
  <c r="E337" i="9"/>
  <c r="AD71" i="1"/>
  <c r="I117" i="9" s="1"/>
  <c r="BC71" i="1"/>
  <c r="C633" i="1" s="1"/>
  <c r="F21" i="9"/>
  <c r="C499" i="1"/>
  <c r="G499" i="1" s="1"/>
  <c r="G49" i="9"/>
  <c r="CE52" i="1"/>
  <c r="C273" i="9"/>
  <c r="I71" i="1"/>
  <c r="C674" i="1" s="1"/>
  <c r="G273" i="9"/>
  <c r="BK71" i="1"/>
  <c r="D145" i="9"/>
  <c r="BL71" i="1"/>
  <c r="C637" i="1" s="1"/>
  <c r="H17" i="9"/>
  <c r="H113" i="9"/>
  <c r="H273" i="9"/>
  <c r="N71" i="1"/>
  <c r="C507" i="1" s="1"/>
  <c r="G507" i="1" s="1"/>
  <c r="CE67" i="1"/>
  <c r="C433" i="1" s="1"/>
  <c r="V71" i="1"/>
  <c r="H85" i="9" s="1"/>
  <c r="AS71" i="1"/>
  <c r="C538" i="1" s="1"/>
  <c r="G538" i="1" s="1"/>
  <c r="E209" i="9"/>
  <c r="C638" i="1"/>
  <c r="C558" i="1"/>
  <c r="I277" i="9"/>
  <c r="H245" i="9"/>
  <c r="C614" i="1"/>
  <c r="C530" i="1"/>
  <c r="G530" i="1" s="1"/>
  <c r="I149" i="9"/>
  <c r="E309" i="9"/>
  <c r="C621" i="1"/>
  <c r="C676" i="1"/>
  <c r="C542" i="1"/>
  <c r="E177" i="9"/>
  <c r="C623" i="1"/>
  <c r="C553" i="1"/>
  <c r="D277" i="9"/>
  <c r="C636" i="1"/>
  <c r="C709" i="1"/>
  <c r="AZ71" i="1"/>
  <c r="C631" i="1"/>
  <c r="C562" i="1"/>
  <c r="C671" i="1"/>
  <c r="C53" i="9"/>
  <c r="C504" i="1"/>
  <c r="G504" i="1" s="1"/>
  <c r="C702" i="1"/>
  <c r="D245" i="9"/>
  <c r="C630" i="1"/>
  <c r="C546" i="1"/>
  <c r="G546" i="1" s="1"/>
  <c r="C564" i="1"/>
  <c r="I364" i="9"/>
  <c r="C428" i="1"/>
  <c r="H309" i="9"/>
  <c r="C550" i="1"/>
  <c r="G550" i="1" s="1"/>
  <c r="C618" i="1"/>
  <c r="C277" i="9"/>
  <c r="C552" i="1"/>
  <c r="C561" i="1"/>
  <c r="H149" i="9"/>
  <c r="C701" i="1"/>
  <c r="F341" i="9"/>
  <c r="C569" i="1"/>
  <c r="C644" i="1"/>
  <c r="D49" i="9"/>
  <c r="G145" i="9"/>
  <c r="E81" i="9"/>
  <c r="E117" i="9"/>
  <c r="C691" i="1"/>
  <c r="C441" i="10"/>
  <c r="C541" i="1"/>
  <c r="C713" i="1"/>
  <c r="F213" i="9"/>
  <c r="C533" i="1"/>
  <c r="G533" i="1" s="1"/>
  <c r="C521" i="1"/>
  <c r="G521" i="1" s="1"/>
  <c r="G117" i="9"/>
  <c r="C693" i="1"/>
  <c r="D149" i="9"/>
  <c r="C682" i="1"/>
  <c r="C85" i="9"/>
  <c r="C510" i="1"/>
  <c r="G510" i="1" s="1"/>
  <c r="C511" i="1"/>
  <c r="G511" i="1" s="1"/>
  <c r="C683" i="1"/>
  <c r="C572" i="1"/>
  <c r="C557" i="1"/>
  <c r="H277" i="9"/>
  <c r="C513" i="1"/>
  <c r="G513" i="1" s="1"/>
  <c r="F85" i="9"/>
  <c r="C685" i="1"/>
  <c r="C571" i="1"/>
  <c r="C646" i="1"/>
  <c r="H341" i="9"/>
  <c r="G245" i="9"/>
  <c r="C624" i="1"/>
  <c r="C549" i="1"/>
  <c r="C532" i="1"/>
  <c r="G532" i="1" s="1"/>
  <c r="D181" i="9"/>
  <c r="C704" i="1"/>
  <c r="C698" i="1"/>
  <c r="C526" i="1"/>
  <c r="G526" i="1" s="1"/>
  <c r="E149" i="9"/>
  <c r="E85" i="9"/>
  <c r="C512" i="1"/>
  <c r="G512" i="1" s="1"/>
  <c r="C684" i="1"/>
  <c r="D715" i="10"/>
  <c r="E623" i="10"/>
  <c r="CE71" i="10"/>
  <c r="C716" i="10" s="1"/>
  <c r="C496" i="10"/>
  <c r="C668" i="10"/>
  <c r="C715" i="10" s="1"/>
  <c r="B511" i="1"/>
  <c r="B573" i="1"/>
  <c r="H501" i="1"/>
  <c r="F501" i="1"/>
  <c r="F517" i="1"/>
  <c r="F499" i="1"/>
  <c r="H505" i="1"/>
  <c r="F505" i="1"/>
  <c r="F497" i="1"/>
  <c r="F515" i="1"/>
  <c r="G17" i="9"/>
  <c r="I273" i="9"/>
  <c r="D27" i="7"/>
  <c r="B448" i="1"/>
  <c r="C497" i="1"/>
  <c r="G497" i="1" s="1"/>
  <c r="C669" i="1"/>
  <c r="D21" i="9"/>
  <c r="F544" i="1"/>
  <c r="H536" i="1"/>
  <c r="F536" i="1"/>
  <c r="F528" i="1"/>
  <c r="F520" i="1"/>
  <c r="D341" i="1"/>
  <c r="C481" i="1" s="1"/>
  <c r="C50" i="8"/>
  <c r="D309" i="9"/>
  <c r="C627" i="1"/>
  <c r="C560" i="1"/>
  <c r="C620" i="1"/>
  <c r="C574" i="1"/>
  <c r="D373" i="9"/>
  <c r="H209" i="9"/>
  <c r="D337" i="9"/>
  <c r="F81" i="9"/>
  <c r="I209" i="9"/>
  <c r="I241" i="9"/>
  <c r="C522" i="1"/>
  <c r="G522" i="1" s="1"/>
  <c r="C694" i="1"/>
  <c r="H117" i="9"/>
  <c r="I378" i="9"/>
  <c r="K612" i="1"/>
  <c r="C465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C126" i="8"/>
  <c r="F32" i="6"/>
  <c r="C478" i="1"/>
  <c r="C305" i="9"/>
  <c r="C536" i="1"/>
  <c r="G536" i="1" s="1"/>
  <c r="H181" i="9"/>
  <c r="C708" i="1"/>
  <c r="C102" i="8"/>
  <c r="C482" i="1"/>
  <c r="C498" i="1"/>
  <c r="G498" i="1" s="1"/>
  <c r="E21" i="9"/>
  <c r="C670" i="1"/>
  <c r="C515" i="1"/>
  <c r="G515" i="1" s="1"/>
  <c r="F498" i="1"/>
  <c r="C501" i="1"/>
  <c r="G501" i="1" s="1"/>
  <c r="H21" i="9"/>
  <c r="C673" i="1"/>
  <c r="H241" i="9"/>
  <c r="I145" i="9"/>
  <c r="G209" i="9"/>
  <c r="G337" i="9"/>
  <c r="D177" i="9"/>
  <c r="C516" i="1"/>
  <c r="G516" i="1" s="1"/>
  <c r="I85" i="9"/>
  <c r="C688" i="1"/>
  <c r="C476" i="1"/>
  <c r="F16" i="6"/>
  <c r="C672" i="1"/>
  <c r="C500" i="1"/>
  <c r="G500" i="1" s="1"/>
  <c r="G21" i="9"/>
  <c r="H53" i="9"/>
  <c r="C680" i="1"/>
  <c r="C508" i="1"/>
  <c r="G508" i="1" s="1"/>
  <c r="C563" i="1"/>
  <c r="G309" i="9"/>
  <c r="C626" i="1"/>
  <c r="C547" i="1"/>
  <c r="C642" i="1"/>
  <c r="D341" i="9"/>
  <c r="C567" i="1"/>
  <c r="I245" i="9"/>
  <c r="C629" i="1"/>
  <c r="C551" i="1"/>
  <c r="G341" i="9"/>
  <c r="C570" i="1"/>
  <c r="C645" i="1"/>
  <c r="C539" i="1"/>
  <c r="G539" i="1" s="1"/>
  <c r="F516" i="1"/>
  <c r="D17" i="9"/>
  <c r="F305" i="9"/>
  <c r="C622" i="1"/>
  <c r="C373" i="9"/>
  <c r="C573" i="1"/>
  <c r="C535" i="1"/>
  <c r="G535" i="1" s="1"/>
  <c r="C707" i="1"/>
  <c r="G181" i="9"/>
  <c r="C699" i="1"/>
  <c r="C527" i="1"/>
  <c r="G527" i="1" s="1"/>
  <c r="F149" i="9"/>
  <c r="F540" i="1"/>
  <c r="H540" i="1"/>
  <c r="F532" i="1"/>
  <c r="H532" i="1"/>
  <c r="H524" i="1"/>
  <c r="F524" i="1"/>
  <c r="F550" i="1"/>
  <c r="G305" i="9"/>
  <c r="F113" i="9"/>
  <c r="F49" i="9"/>
  <c r="C369" i="9"/>
  <c r="F17" i="9"/>
  <c r="G241" i="9"/>
  <c r="I213" i="9"/>
  <c r="C625" i="1"/>
  <c r="C544" i="1"/>
  <c r="G544" i="1" s="1"/>
  <c r="C506" i="1"/>
  <c r="G506" i="1" s="1"/>
  <c r="F53" i="9"/>
  <c r="C678" i="1"/>
  <c r="C555" i="1"/>
  <c r="C617" i="1"/>
  <c r="F277" i="9"/>
  <c r="C695" i="1"/>
  <c r="C525" i="1" l="1"/>
  <c r="G525" i="1" s="1"/>
  <c r="C531" i="1"/>
  <c r="G531" i="1" s="1"/>
  <c r="C710" i="1"/>
  <c r="C643" i="1"/>
  <c r="C703" i="1"/>
  <c r="C523" i="1"/>
  <c r="G523" i="1" s="1"/>
  <c r="C687" i="1"/>
  <c r="C640" i="1"/>
  <c r="C548" i="1"/>
  <c r="C696" i="1"/>
  <c r="H499" i="1"/>
  <c r="C509" i="1"/>
  <c r="G509" i="1" s="1"/>
  <c r="C117" i="9"/>
  <c r="C689" i="1"/>
  <c r="C705" i="1"/>
  <c r="F245" i="9"/>
  <c r="C534" i="1"/>
  <c r="G534" i="1" s="1"/>
  <c r="G53" i="9"/>
  <c r="E341" i="9"/>
  <c r="I309" i="9"/>
  <c r="I341" i="9"/>
  <c r="C706" i="1"/>
  <c r="C213" i="9"/>
  <c r="C679" i="1"/>
  <c r="D213" i="9"/>
  <c r="C632" i="1"/>
  <c r="C686" i="1"/>
  <c r="I369" i="9"/>
  <c r="H517" i="1"/>
  <c r="I21" i="9"/>
  <c r="H550" i="1"/>
  <c r="C514" i="1"/>
  <c r="G514" i="1" s="1"/>
  <c r="C502" i="1"/>
  <c r="G502" i="1" s="1"/>
  <c r="C518" i="1"/>
  <c r="G518" i="1" s="1"/>
  <c r="D117" i="9"/>
  <c r="C690" i="1"/>
  <c r="CE71" i="1"/>
  <c r="C716" i="1" s="1"/>
  <c r="G277" i="9"/>
  <c r="C635" i="1"/>
  <c r="C556" i="1"/>
  <c r="C441" i="1"/>
  <c r="C545" i="1"/>
  <c r="G545" i="1" s="1"/>
  <c r="C245" i="9"/>
  <c r="C628" i="1"/>
  <c r="D615" i="1"/>
  <c r="H516" i="1"/>
  <c r="H520" i="1"/>
  <c r="E612" i="10"/>
  <c r="E712" i="10" s="1"/>
  <c r="H498" i="1"/>
  <c r="H528" i="1"/>
  <c r="H544" i="1"/>
  <c r="H497" i="1"/>
  <c r="H515" i="1"/>
  <c r="G496" i="10"/>
  <c r="H496" i="10"/>
  <c r="E716" i="10"/>
  <c r="E707" i="10"/>
  <c r="E699" i="10"/>
  <c r="E691" i="10"/>
  <c r="E704" i="10"/>
  <c r="E696" i="10"/>
  <c r="E688" i="10"/>
  <c r="E709" i="10"/>
  <c r="E701" i="10"/>
  <c r="E693" i="10"/>
  <c r="E685" i="10"/>
  <c r="E669" i="10"/>
  <c r="E706" i="10"/>
  <c r="E698" i="10"/>
  <c r="E690" i="10"/>
  <c r="E682" i="10"/>
  <c r="E711" i="10"/>
  <c r="E703" i="10"/>
  <c r="E687" i="10"/>
  <c r="E679" i="10"/>
  <c r="E671" i="10"/>
  <c r="E708" i="10"/>
  <c r="E700" i="10"/>
  <c r="E692" i="10"/>
  <c r="E684" i="10"/>
  <c r="E668" i="10"/>
  <c r="E713" i="10"/>
  <c r="E705" i="10"/>
  <c r="E697" i="10"/>
  <c r="E689" i="10"/>
  <c r="E681" i="10"/>
  <c r="E673" i="10"/>
  <c r="E672" i="10"/>
  <c r="E640" i="10"/>
  <c r="E632" i="10"/>
  <c r="E624" i="10"/>
  <c r="E678" i="10"/>
  <c r="E646" i="10"/>
  <c r="E643" i="10"/>
  <c r="E702" i="10"/>
  <c r="E680" i="10"/>
  <c r="E670" i="10"/>
  <c r="E638" i="10"/>
  <c r="E630" i="10"/>
  <c r="E627" i="10"/>
  <c r="E641" i="10"/>
  <c r="E647" i="10"/>
  <c r="E644" i="10"/>
  <c r="E636" i="10"/>
  <c r="E625" i="10"/>
  <c r="E694" i="10"/>
  <c r="E683" i="10"/>
  <c r="E674" i="10"/>
  <c r="E631" i="10"/>
  <c r="E628" i="10"/>
  <c r="E645" i="10"/>
  <c r="E642" i="10"/>
  <c r="E634" i="10"/>
  <c r="E710" i="10"/>
  <c r="E675" i="10"/>
  <c r="E626" i="10"/>
  <c r="E637" i="10"/>
  <c r="F511" i="1"/>
  <c r="H511" i="1" s="1"/>
  <c r="B496" i="1"/>
  <c r="F522" i="1"/>
  <c r="H522" i="1"/>
  <c r="F510" i="1"/>
  <c r="H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F530" i="1"/>
  <c r="H530" i="1" s="1"/>
  <c r="F512" i="1"/>
  <c r="H512" i="1"/>
  <c r="F526" i="1"/>
  <c r="H526" i="1"/>
  <c r="F503" i="1"/>
  <c r="H503" i="1"/>
  <c r="F508" i="1"/>
  <c r="H508" i="1" s="1"/>
  <c r="F514" i="1"/>
  <c r="H507" i="1"/>
  <c r="F507" i="1"/>
  <c r="F518" i="1"/>
  <c r="H546" i="1"/>
  <c r="F546" i="1"/>
  <c r="F506" i="1"/>
  <c r="H506" i="1"/>
  <c r="H500" i="1"/>
  <c r="F500" i="1"/>
  <c r="F509" i="1"/>
  <c r="H509" i="1"/>
  <c r="H518" i="1" l="1"/>
  <c r="E629" i="10"/>
  <c r="E715" i="10" s="1"/>
  <c r="E639" i="10"/>
  <c r="E633" i="10"/>
  <c r="E635" i="10"/>
  <c r="E686" i="10"/>
  <c r="E676" i="10"/>
  <c r="E695" i="10"/>
  <c r="E677" i="10"/>
  <c r="C648" i="1"/>
  <c r="M716" i="1" s="1"/>
  <c r="H514" i="1"/>
  <c r="I373" i="9"/>
  <c r="C715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92" i="1"/>
  <c r="D645" i="1"/>
  <c r="D704" i="1"/>
  <c r="D639" i="1"/>
  <c r="D623" i="1"/>
  <c r="D686" i="1"/>
  <c r="D699" i="1"/>
  <c r="D675" i="1"/>
  <c r="D630" i="1"/>
  <c r="D682" i="1"/>
  <c r="D684" i="1"/>
  <c r="D642" i="1"/>
  <c r="D617" i="1"/>
  <c r="D697" i="1"/>
  <c r="D709" i="1"/>
  <c r="D636" i="1"/>
  <c r="D702" i="1"/>
  <c r="D713" i="1"/>
  <c r="D694" i="1"/>
  <c r="D647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44" i="1"/>
  <c r="D622" i="1"/>
  <c r="D700" i="1"/>
  <c r="D628" i="1"/>
  <c r="D705" i="1"/>
  <c r="D711" i="1"/>
  <c r="D631" i="1"/>
  <c r="D706" i="1"/>
  <c r="D676" i="1"/>
  <c r="D632" i="1"/>
  <c r="D674" i="1"/>
  <c r="D716" i="1"/>
  <c r="D685" i="1"/>
  <c r="D690" i="1"/>
  <c r="D707" i="1"/>
  <c r="D637" i="1"/>
  <c r="D698" i="1"/>
  <c r="D616" i="1"/>
  <c r="F624" i="10"/>
  <c r="F496" i="1"/>
  <c r="H496" i="1" s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F533" i="1"/>
  <c r="H533" i="1" s="1"/>
  <c r="H527" i="1"/>
  <c r="F527" i="1"/>
  <c r="F539" i="1"/>
  <c r="H539" i="1"/>
  <c r="F519" i="1"/>
  <c r="H519" i="1" s="1"/>
  <c r="F523" i="1"/>
  <c r="H523" i="1"/>
  <c r="F537" i="1"/>
  <c r="H537" i="1"/>
  <c r="F531" i="1"/>
  <c r="H531" i="1"/>
  <c r="D715" i="1" l="1"/>
  <c r="E623" i="1"/>
  <c r="E612" i="1"/>
  <c r="F712" i="10"/>
  <c r="F704" i="10"/>
  <c r="F696" i="10"/>
  <c r="F688" i="10"/>
  <c r="F709" i="10"/>
  <c r="F701" i="10"/>
  <c r="F693" i="10"/>
  <c r="F706" i="10"/>
  <c r="F698" i="10"/>
  <c r="F690" i="10"/>
  <c r="F682" i="10"/>
  <c r="F674" i="10"/>
  <c r="F711" i="10"/>
  <c r="F703" i="10"/>
  <c r="F695" i="10"/>
  <c r="F687" i="10"/>
  <c r="F679" i="10"/>
  <c r="F708" i="10"/>
  <c r="F700" i="10"/>
  <c r="F692" i="10"/>
  <c r="F684" i="10"/>
  <c r="F676" i="10"/>
  <c r="F668" i="10"/>
  <c r="F713" i="10"/>
  <c r="F705" i="10"/>
  <c r="F697" i="10"/>
  <c r="F689" i="10"/>
  <c r="F681" i="10"/>
  <c r="F673" i="10"/>
  <c r="F710" i="10"/>
  <c r="F702" i="10"/>
  <c r="F694" i="10"/>
  <c r="F686" i="10"/>
  <c r="F678" i="10"/>
  <c r="F670" i="10"/>
  <c r="F647" i="10"/>
  <c r="F646" i="10"/>
  <c r="F645" i="10"/>
  <c r="F629" i="10"/>
  <c r="F716" i="10"/>
  <c r="F669" i="10"/>
  <c r="F643" i="10"/>
  <c r="F635" i="10"/>
  <c r="F691" i="10"/>
  <c r="F680" i="10"/>
  <c r="F638" i="10"/>
  <c r="F630" i="10"/>
  <c r="F627" i="10"/>
  <c r="F641" i="10"/>
  <c r="F633" i="10"/>
  <c r="F707" i="10"/>
  <c r="F644" i="10"/>
  <c r="F636" i="10"/>
  <c r="F625" i="10"/>
  <c r="F683" i="10"/>
  <c r="F639" i="10"/>
  <c r="F631" i="10"/>
  <c r="F628" i="10"/>
  <c r="F685" i="10"/>
  <c r="F671" i="10"/>
  <c r="F642" i="10"/>
  <c r="F634" i="10"/>
  <c r="F699" i="10"/>
  <c r="F677" i="10"/>
  <c r="F675" i="10"/>
  <c r="F637" i="10"/>
  <c r="F626" i="10"/>
  <c r="F632" i="10"/>
  <c r="F672" i="10"/>
  <c r="F640" i="10"/>
  <c r="E697" i="1" l="1"/>
  <c r="E716" i="1"/>
  <c r="E671" i="1"/>
  <c r="E699" i="1"/>
  <c r="E644" i="1"/>
  <c r="E695" i="1"/>
  <c r="E679" i="1"/>
  <c r="E705" i="1"/>
  <c r="E712" i="1"/>
  <c r="E678" i="1"/>
  <c r="E706" i="1"/>
  <c r="E634" i="1"/>
  <c r="E687" i="1"/>
  <c r="E636" i="1"/>
  <c r="E632" i="1"/>
  <c r="E710" i="1"/>
  <c r="E686" i="1"/>
  <c r="E696" i="1"/>
  <c r="E640" i="1"/>
  <c r="E630" i="1"/>
  <c r="E703" i="1"/>
  <c r="E701" i="1"/>
  <c r="E668" i="1"/>
  <c r="E669" i="1"/>
  <c r="E711" i="1"/>
  <c r="E700" i="1"/>
  <c r="E689" i="1"/>
  <c r="E639" i="1"/>
  <c r="E694" i="1"/>
  <c r="E673" i="1"/>
  <c r="E626" i="1"/>
  <c r="E624" i="1"/>
  <c r="E631" i="1"/>
  <c r="E638" i="1"/>
  <c r="E682" i="1"/>
  <c r="E709" i="1"/>
  <c r="E680" i="1"/>
  <c r="E702" i="1"/>
  <c r="E683" i="1"/>
  <c r="E641" i="1"/>
  <c r="E627" i="1"/>
  <c r="E645" i="1"/>
  <c r="E628" i="1"/>
  <c r="E704" i="1"/>
  <c r="E708" i="1"/>
  <c r="E713" i="1"/>
  <c r="E635" i="1"/>
  <c r="E637" i="1"/>
  <c r="E672" i="1"/>
  <c r="E692" i="1"/>
  <c r="E629" i="1"/>
  <c r="E693" i="1"/>
  <c r="E646" i="1"/>
  <c r="E642" i="1"/>
  <c r="E688" i="1"/>
  <c r="E674" i="1"/>
  <c r="E690" i="1"/>
  <c r="E670" i="1"/>
  <c r="E633" i="1"/>
  <c r="E698" i="1"/>
  <c r="E691" i="1"/>
  <c r="E681" i="1"/>
  <c r="E684" i="1"/>
  <c r="E643" i="1"/>
  <c r="E676" i="1"/>
  <c r="E625" i="1"/>
  <c r="E675" i="1"/>
  <c r="E707" i="1"/>
  <c r="E685" i="1"/>
  <c r="E677" i="1"/>
  <c r="E647" i="1"/>
  <c r="F715" i="10"/>
  <c r="G625" i="10"/>
  <c r="E715" i="1" l="1"/>
  <c r="F624" i="1"/>
  <c r="G709" i="10"/>
  <c r="G701" i="10"/>
  <c r="G693" i="10"/>
  <c r="G706" i="10"/>
  <c r="G698" i="10"/>
  <c r="G690" i="10"/>
  <c r="G711" i="10"/>
  <c r="G703" i="10"/>
  <c r="G695" i="10"/>
  <c r="G687" i="10"/>
  <c r="G679" i="10"/>
  <c r="G671" i="10"/>
  <c r="G708" i="10"/>
  <c r="G700" i="10"/>
  <c r="G692" i="10"/>
  <c r="G684" i="10"/>
  <c r="G676" i="10"/>
  <c r="G713" i="10"/>
  <c r="G705" i="10"/>
  <c r="G697" i="10"/>
  <c r="G689" i="10"/>
  <c r="G681" i="10"/>
  <c r="G673" i="10"/>
  <c r="G710" i="10"/>
  <c r="G702" i="10"/>
  <c r="G694" i="10"/>
  <c r="G686" i="10"/>
  <c r="G678" i="10"/>
  <c r="G670" i="10"/>
  <c r="G647" i="10"/>
  <c r="G646" i="10"/>
  <c r="G645" i="10"/>
  <c r="G716" i="10"/>
  <c r="G707" i="10"/>
  <c r="G699" i="10"/>
  <c r="G691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80" i="10"/>
  <c r="G627" i="10"/>
  <c r="G682" i="10"/>
  <c r="G696" i="10"/>
  <c r="G628" i="10"/>
  <c r="G712" i="10"/>
  <c r="G685" i="10"/>
  <c r="G674" i="10"/>
  <c r="G688" i="10"/>
  <c r="G677" i="10"/>
  <c r="G626" i="10"/>
  <c r="G672" i="10"/>
  <c r="G668" i="10"/>
  <c r="G629" i="10"/>
  <c r="G704" i="10"/>
  <c r="G669" i="10"/>
  <c r="F682" i="1" l="1"/>
  <c r="F687" i="1"/>
  <c r="F636" i="1"/>
  <c r="F698" i="1"/>
  <c r="F686" i="1"/>
  <c r="F705" i="1"/>
  <c r="F638" i="1"/>
  <c r="F632" i="1"/>
  <c r="F670" i="1"/>
  <c r="F697" i="1"/>
  <c r="F631" i="1"/>
  <c r="F634" i="1"/>
  <c r="F627" i="1"/>
  <c r="F675" i="1"/>
  <c r="F668" i="1"/>
  <c r="F673" i="1"/>
  <c r="F688" i="1"/>
  <c r="F645" i="1"/>
  <c r="F707" i="1"/>
  <c r="F692" i="1"/>
  <c r="F647" i="1"/>
  <c r="F712" i="1"/>
  <c r="F629" i="1"/>
  <c r="F677" i="1"/>
  <c r="F641" i="1"/>
  <c r="F644" i="1"/>
  <c r="F628" i="1"/>
  <c r="F674" i="1"/>
  <c r="F676" i="1"/>
  <c r="F701" i="1"/>
  <c r="F678" i="1"/>
  <c r="F699" i="1"/>
  <c r="F696" i="1"/>
  <c r="F633" i="1"/>
  <c r="F711" i="1"/>
  <c r="F708" i="1"/>
  <c r="F672" i="1"/>
  <c r="F671" i="1"/>
  <c r="F713" i="1"/>
  <c r="F680" i="1"/>
  <c r="F700" i="1"/>
  <c r="F642" i="1"/>
  <c r="F710" i="1"/>
  <c r="F694" i="1"/>
  <c r="F703" i="1"/>
  <c r="F640" i="1"/>
  <c r="F684" i="1"/>
  <c r="F704" i="1"/>
  <c r="F706" i="1"/>
  <c r="F691" i="1"/>
  <c r="F643" i="1"/>
  <c r="F709" i="1"/>
  <c r="F681" i="1"/>
  <c r="F679" i="1"/>
  <c r="F695" i="1"/>
  <c r="F693" i="1"/>
  <c r="F685" i="1"/>
  <c r="F646" i="1"/>
  <c r="F669" i="1"/>
  <c r="F626" i="1"/>
  <c r="F690" i="1"/>
  <c r="F639" i="1"/>
  <c r="F635" i="1"/>
  <c r="F683" i="1"/>
  <c r="F630" i="1"/>
  <c r="F689" i="1"/>
  <c r="F625" i="1"/>
  <c r="F702" i="1"/>
  <c r="F637" i="1"/>
  <c r="F716" i="1"/>
  <c r="G715" i="10"/>
  <c r="H628" i="10"/>
  <c r="G625" i="1" l="1"/>
  <c r="F715" i="1"/>
  <c r="H706" i="10"/>
  <c r="H698" i="10"/>
  <c r="H690" i="10"/>
  <c r="H711" i="10"/>
  <c r="H703" i="10"/>
  <c r="H695" i="10"/>
  <c r="H687" i="10"/>
  <c r="H708" i="10"/>
  <c r="H700" i="10"/>
  <c r="H692" i="10"/>
  <c r="H684" i="10"/>
  <c r="H676" i="10"/>
  <c r="H713" i="10"/>
  <c r="H705" i="10"/>
  <c r="H697" i="10"/>
  <c r="H689" i="10"/>
  <c r="H681" i="10"/>
  <c r="H710" i="10"/>
  <c r="H702" i="10"/>
  <c r="H694" i="10"/>
  <c r="H686" i="10"/>
  <c r="H678" i="10"/>
  <c r="H670" i="10"/>
  <c r="H647" i="10"/>
  <c r="H646" i="10"/>
  <c r="H645" i="10"/>
  <c r="H629" i="10"/>
  <c r="H716" i="10"/>
  <c r="H707" i="10"/>
  <c r="H699" i="10"/>
  <c r="H691" i="10"/>
  <c r="H683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12" i="10"/>
  <c r="H704" i="10"/>
  <c r="H696" i="10"/>
  <c r="H688" i="10"/>
  <c r="H680" i="10"/>
  <c r="H672" i="10"/>
  <c r="H709" i="10"/>
  <c r="H682" i="10"/>
  <c r="H673" i="10"/>
  <c r="H701" i="10"/>
  <c r="H685" i="10"/>
  <c r="H674" i="10"/>
  <c r="H677" i="10"/>
  <c r="H671" i="10"/>
  <c r="H679" i="10"/>
  <c r="H668" i="10"/>
  <c r="H693" i="10"/>
  <c r="H669" i="10"/>
  <c r="G675" i="1" l="1"/>
  <c r="G635" i="1"/>
  <c r="G643" i="1"/>
  <c r="G708" i="1"/>
  <c r="G711" i="1"/>
  <c r="G695" i="1"/>
  <c r="G646" i="1"/>
  <c r="G634" i="1"/>
  <c r="G679" i="1"/>
  <c r="G670" i="1"/>
  <c r="G631" i="1"/>
  <c r="G701" i="1"/>
  <c r="G676" i="1"/>
  <c r="G707" i="1"/>
  <c r="G705" i="1"/>
  <c r="G674" i="1"/>
  <c r="G709" i="1"/>
  <c r="G647" i="1"/>
  <c r="G637" i="1"/>
  <c r="G685" i="1"/>
  <c r="G633" i="1"/>
  <c r="G699" i="1"/>
  <c r="G638" i="1"/>
  <c r="G669" i="1"/>
  <c r="G640" i="1"/>
  <c r="G689" i="1"/>
  <c r="G642" i="1"/>
  <c r="G630" i="1"/>
  <c r="G673" i="1"/>
  <c r="G677" i="1"/>
  <c r="G639" i="1"/>
  <c r="G687" i="1"/>
  <c r="G671" i="1"/>
  <c r="G632" i="1"/>
  <c r="G672" i="1"/>
  <c r="G716" i="1"/>
  <c r="G644" i="1"/>
  <c r="G645" i="1"/>
  <c r="G693" i="1"/>
  <c r="G692" i="1"/>
  <c r="G694" i="1"/>
  <c r="G682" i="1"/>
  <c r="G668" i="1"/>
  <c r="G704" i="1"/>
  <c r="G713" i="1"/>
  <c r="G641" i="1"/>
  <c r="G688" i="1"/>
  <c r="G690" i="1"/>
  <c r="G710" i="1"/>
  <c r="G636" i="1"/>
  <c r="G706" i="1"/>
  <c r="G680" i="1"/>
  <c r="G698" i="1"/>
  <c r="G703" i="1"/>
  <c r="G627" i="1"/>
  <c r="G700" i="1"/>
  <c r="G628" i="1"/>
  <c r="G681" i="1"/>
  <c r="G686" i="1"/>
  <c r="G684" i="1"/>
  <c r="G678" i="1"/>
  <c r="G697" i="1"/>
  <c r="G702" i="1"/>
  <c r="G626" i="1"/>
  <c r="G712" i="1"/>
  <c r="G691" i="1"/>
  <c r="G683" i="1"/>
  <c r="G696" i="1"/>
  <c r="G629" i="1"/>
  <c r="H715" i="10"/>
  <c r="I629" i="10"/>
  <c r="G715" i="1" l="1"/>
  <c r="H628" i="1"/>
  <c r="I711" i="10"/>
  <c r="I703" i="10"/>
  <c r="I695" i="10"/>
  <c r="I687" i="10"/>
  <c r="I708" i="10"/>
  <c r="I700" i="10"/>
  <c r="I692" i="10"/>
  <c r="I713" i="10"/>
  <c r="I705" i="10"/>
  <c r="I697" i="10"/>
  <c r="I689" i="10"/>
  <c r="I681" i="10"/>
  <c r="I673" i="10"/>
  <c r="I710" i="10"/>
  <c r="I702" i="10"/>
  <c r="I694" i="10"/>
  <c r="I686" i="10"/>
  <c r="I678" i="10"/>
  <c r="I716" i="10"/>
  <c r="I707" i="10"/>
  <c r="I699" i="10"/>
  <c r="I691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12" i="10"/>
  <c r="I704" i="10"/>
  <c r="I696" i="10"/>
  <c r="I688" i="10"/>
  <c r="I680" i="10"/>
  <c r="I672" i="10"/>
  <c r="I709" i="10"/>
  <c r="I701" i="10"/>
  <c r="I693" i="10"/>
  <c r="I685" i="10"/>
  <c r="I677" i="10"/>
  <c r="I669" i="10"/>
  <c r="I684" i="10"/>
  <c r="I646" i="10"/>
  <c r="I676" i="10"/>
  <c r="I670" i="10"/>
  <c r="I690" i="10"/>
  <c r="I674" i="10"/>
  <c r="I671" i="10"/>
  <c r="I647" i="10"/>
  <c r="I706" i="10"/>
  <c r="I679" i="10"/>
  <c r="I668" i="10"/>
  <c r="I645" i="10"/>
  <c r="I698" i="10"/>
  <c r="I682" i="10"/>
  <c r="H636" i="1" l="1"/>
  <c r="H683" i="1"/>
  <c r="H680" i="1"/>
  <c r="H639" i="1"/>
  <c r="H702" i="1"/>
  <c r="H631" i="1"/>
  <c r="H686" i="1"/>
  <c r="H698" i="1"/>
  <c r="H709" i="1"/>
  <c r="H678" i="1"/>
  <c r="H646" i="1"/>
  <c r="H712" i="1"/>
  <c r="H707" i="1"/>
  <c r="H697" i="1"/>
  <c r="H687" i="1"/>
  <c r="H681" i="1"/>
  <c r="H693" i="1"/>
  <c r="H704" i="1"/>
  <c r="H673" i="1"/>
  <c r="H684" i="1"/>
  <c r="H630" i="1"/>
  <c r="H690" i="1"/>
  <c r="H629" i="1"/>
  <c r="H632" i="1"/>
  <c r="H713" i="1"/>
  <c r="H671" i="1"/>
  <c r="H670" i="1"/>
  <c r="H706" i="1"/>
  <c r="H672" i="1"/>
  <c r="H674" i="1"/>
  <c r="H637" i="1"/>
  <c r="H643" i="1"/>
  <c r="H685" i="1"/>
  <c r="H700" i="1"/>
  <c r="H676" i="1"/>
  <c r="H641" i="1"/>
  <c r="H677" i="1"/>
  <c r="H688" i="1"/>
  <c r="H679" i="1"/>
  <c r="H644" i="1"/>
  <c r="H695" i="1"/>
  <c r="H638" i="1"/>
  <c r="H634" i="1"/>
  <c r="H647" i="1"/>
  <c r="H642" i="1"/>
  <c r="H716" i="1"/>
  <c r="H633" i="1"/>
  <c r="H694" i="1"/>
  <c r="H708" i="1"/>
  <c r="H635" i="1"/>
  <c r="H669" i="1"/>
  <c r="H692" i="1"/>
  <c r="H703" i="1"/>
  <c r="H710" i="1"/>
  <c r="H696" i="1"/>
  <c r="H682" i="1"/>
  <c r="H675" i="1"/>
  <c r="H711" i="1"/>
  <c r="H701" i="1"/>
  <c r="H645" i="1"/>
  <c r="H699" i="1"/>
  <c r="H668" i="1"/>
  <c r="H705" i="1"/>
  <c r="H691" i="1"/>
  <c r="H640" i="1"/>
  <c r="H689" i="1"/>
  <c r="I715" i="10"/>
  <c r="J630" i="10"/>
  <c r="H715" i="1" l="1"/>
  <c r="I629" i="1"/>
  <c r="J708" i="10"/>
  <c r="J700" i="10"/>
  <c r="J692" i="10"/>
  <c r="J713" i="10"/>
  <c r="J705" i="10"/>
  <c r="J697" i="10"/>
  <c r="J689" i="10"/>
  <c r="J710" i="10"/>
  <c r="J702" i="10"/>
  <c r="J694" i="10"/>
  <c r="J686" i="10"/>
  <c r="J678" i="10"/>
  <c r="J670" i="10"/>
  <c r="J716" i="10"/>
  <c r="J707" i="10"/>
  <c r="J699" i="10"/>
  <c r="J691" i="10"/>
  <c r="J683" i="10"/>
  <c r="J712" i="10"/>
  <c r="J704" i="10"/>
  <c r="J696" i="10"/>
  <c r="J688" i="10"/>
  <c r="J680" i="10"/>
  <c r="J672" i="10"/>
  <c r="J709" i="10"/>
  <c r="J701" i="10"/>
  <c r="J693" i="10"/>
  <c r="J685" i="10"/>
  <c r="J677" i="10"/>
  <c r="J669" i="10"/>
  <c r="J706" i="10"/>
  <c r="J698" i="10"/>
  <c r="J690" i="10"/>
  <c r="J682" i="10"/>
  <c r="J674" i="10"/>
  <c r="J703" i="10"/>
  <c r="J676" i="10"/>
  <c r="J673" i="10"/>
  <c r="J638" i="10"/>
  <c r="J641" i="10"/>
  <c r="J633" i="10"/>
  <c r="J671" i="10"/>
  <c r="J647" i="10"/>
  <c r="J644" i="10"/>
  <c r="J636" i="10"/>
  <c r="J695" i="10"/>
  <c r="J679" i="10"/>
  <c r="J668" i="10"/>
  <c r="J639" i="10"/>
  <c r="J631" i="10"/>
  <c r="J681" i="10"/>
  <c r="J645" i="10"/>
  <c r="J642" i="10"/>
  <c r="J634" i="10"/>
  <c r="J711" i="10"/>
  <c r="J675" i="10"/>
  <c r="J637" i="10"/>
  <c r="J687" i="10"/>
  <c r="J640" i="10"/>
  <c r="J632" i="10"/>
  <c r="J646" i="10"/>
  <c r="J643" i="10"/>
  <c r="J684" i="10"/>
  <c r="J635" i="10"/>
  <c r="I703" i="1" l="1"/>
  <c r="I687" i="1"/>
  <c r="I671" i="1"/>
  <c r="I707" i="1"/>
  <c r="I670" i="1"/>
  <c r="I681" i="1"/>
  <c r="I711" i="1"/>
  <c r="I634" i="1"/>
  <c r="I685" i="1"/>
  <c r="I690" i="1"/>
  <c r="I639" i="1"/>
  <c r="I638" i="1"/>
  <c r="I694" i="1"/>
  <c r="I636" i="1"/>
  <c r="I716" i="1"/>
  <c r="I669" i="1"/>
  <c r="I635" i="1"/>
  <c r="I644" i="1"/>
  <c r="I695" i="1"/>
  <c r="I643" i="1"/>
  <c r="I633" i="1"/>
  <c r="I692" i="1"/>
  <c r="I676" i="1"/>
  <c r="I640" i="1"/>
  <c r="I630" i="1"/>
  <c r="I699" i="1"/>
  <c r="I688" i="1"/>
  <c r="I701" i="1"/>
  <c r="I632" i="1"/>
  <c r="I673" i="1"/>
  <c r="I677" i="1"/>
  <c r="I683" i="1"/>
  <c r="I641" i="1"/>
  <c r="I668" i="1"/>
  <c r="I682" i="1"/>
  <c r="I710" i="1"/>
  <c r="I706" i="1"/>
  <c r="I645" i="1"/>
  <c r="I642" i="1"/>
  <c r="I684" i="1"/>
  <c r="I693" i="1"/>
  <c r="I646" i="1"/>
  <c r="I675" i="1"/>
  <c r="I686" i="1"/>
  <c r="I631" i="1"/>
  <c r="I705" i="1"/>
  <c r="I697" i="1"/>
  <c r="I712" i="1"/>
  <c r="I704" i="1"/>
  <c r="I713" i="1"/>
  <c r="I672" i="1"/>
  <c r="I698" i="1"/>
  <c r="I702" i="1"/>
  <c r="I678" i="1"/>
  <c r="I709" i="1"/>
  <c r="I679" i="1"/>
  <c r="I708" i="1"/>
  <c r="I696" i="1"/>
  <c r="I637" i="1"/>
  <c r="I700" i="1"/>
  <c r="I689" i="1"/>
  <c r="I680" i="1"/>
  <c r="I647" i="1"/>
  <c r="I691" i="1"/>
  <c r="I674" i="1"/>
  <c r="K644" i="10"/>
  <c r="L647" i="10"/>
  <c r="J715" i="10"/>
  <c r="I715" i="1" l="1"/>
  <c r="J630" i="1"/>
  <c r="L710" i="10"/>
  <c r="L702" i="10"/>
  <c r="L694" i="10"/>
  <c r="L686" i="10"/>
  <c r="L716" i="10"/>
  <c r="L707" i="10"/>
  <c r="L699" i="10"/>
  <c r="L691" i="10"/>
  <c r="L712" i="10"/>
  <c r="L704" i="10"/>
  <c r="L696" i="10"/>
  <c r="L688" i="10"/>
  <c r="L680" i="10"/>
  <c r="L672" i="10"/>
  <c r="L709" i="10"/>
  <c r="L701" i="10"/>
  <c r="L693" i="10"/>
  <c r="L685" i="10"/>
  <c r="L677" i="10"/>
  <c r="L706" i="10"/>
  <c r="L698" i="10"/>
  <c r="L690" i="10"/>
  <c r="L682" i="10"/>
  <c r="L674" i="10"/>
  <c r="L711" i="10"/>
  <c r="L703" i="10"/>
  <c r="L695" i="10"/>
  <c r="L687" i="10"/>
  <c r="L679" i="10"/>
  <c r="L671" i="10"/>
  <c r="L708" i="10"/>
  <c r="L700" i="10"/>
  <c r="L692" i="10"/>
  <c r="L684" i="10"/>
  <c r="L676" i="10"/>
  <c r="L668" i="10"/>
  <c r="L697" i="10"/>
  <c r="L713" i="10"/>
  <c r="L681" i="10"/>
  <c r="L689" i="10"/>
  <c r="L683" i="10"/>
  <c r="L675" i="10"/>
  <c r="L705" i="10"/>
  <c r="L669" i="10"/>
  <c r="L673" i="10"/>
  <c r="L678" i="10"/>
  <c r="L670" i="10"/>
  <c r="K713" i="10"/>
  <c r="K705" i="10"/>
  <c r="K697" i="10"/>
  <c r="K689" i="10"/>
  <c r="K710" i="10"/>
  <c r="K702" i="10"/>
  <c r="K694" i="10"/>
  <c r="K686" i="10"/>
  <c r="K716" i="10"/>
  <c r="K707" i="10"/>
  <c r="K699" i="10"/>
  <c r="K691" i="10"/>
  <c r="K683" i="10"/>
  <c r="K675" i="10"/>
  <c r="K712" i="10"/>
  <c r="K704" i="10"/>
  <c r="K696" i="10"/>
  <c r="K688" i="10"/>
  <c r="K680" i="10"/>
  <c r="K709" i="10"/>
  <c r="K701" i="10"/>
  <c r="K693" i="10"/>
  <c r="K685" i="10"/>
  <c r="K677" i="10"/>
  <c r="K669" i="10"/>
  <c r="K706" i="10"/>
  <c r="K698" i="10"/>
  <c r="K690" i="10"/>
  <c r="K682" i="10"/>
  <c r="K674" i="10"/>
  <c r="K711" i="10"/>
  <c r="K703" i="10"/>
  <c r="K695" i="10"/>
  <c r="K687" i="10"/>
  <c r="K679" i="10"/>
  <c r="K671" i="10"/>
  <c r="K678" i="10"/>
  <c r="K670" i="10"/>
  <c r="K708" i="10"/>
  <c r="K668" i="10"/>
  <c r="K681" i="10"/>
  <c r="K700" i="10"/>
  <c r="K672" i="10"/>
  <c r="K684" i="10"/>
  <c r="K676" i="10"/>
  <c r="K692" i="10"/>
  <c r="K673" i="10"/>
  <c r="M697" i="10" l="1"/>
  <c r="M683" i="10"/>
  <c r="J638" i="1"/>
  <c r="J716" i="1"/>
  <c r="J631" i="1"/>
  <c r="J635" i="1"/>
  <c r="J689" i="1"/>
  <c r="J706" i="1"/>
  <c r="J634" i="1"/>
  <c r="J675" i="1"/>
  <c r="J698" i="1"/>
  <c r="J693" i="1"/>
  <c r="J703" i="1"/>
  <c r="J702" i="1"/>
  <c r="J711" i="1"/>
  <c r="J640" i="1"/>
  <c r="J642" i="1"/>
  <c r="J691" i="1"/>
  <c r="J709" i="1"/>
  <c r="J696" i="1"/>
  <c r="J685" i="1"/>
  <c r="J637" i="1"/>
  <c r="J712" i="1"/>
  <c r="J694" i="1"/>
  <c r="J708" i="1"/>
  <c r="J668" i="1"/>
  <c r="J705" i="1"/>
  <c r="J692" i="1"/>
  <c r="J632" i="1"/>
  <c r="J641" i="1"/>
  <c r="J677" i="1"/>
  <c r="J684" i="1"/>
  <c r="J687" i="1"/>
  <c r="J671" i="1"/>
  <c r="J672" i="1"/>
  <c r="J633" i="1"/>
  <c r="J680" i="1"/>
  <c r="J690" i="1"/>
  <c r="J700" i="1"/>
  <c r="J646" i="1"/>
  <c r="J645" i="1"/>
  <c r="J636" i="1"/>
  <c r="J686" i="1"/>
  <c r="J713" i="1"/>
  <c r="J697" i="1"/>
  <c r="J673" i="1"/>
  <c r="J682" i="1"/>
  <c r="J699" i="1"/>
  <c r="J647" i="1"/>
  <c r="J701" i="1"/>
  <c r="J710" i="1"/>
  <c r="J681" i="1"/>
  <c r="J674" i="1"/>
  <c r="J644" i="1"/>
  <c r="J695" i="1"/>
  <c r="J707" i="1"/>
  <c r="J669" i="1"/>
  <c r="J704" i="1"/>
  <c r="J683" i="1"/>
  <c r="J670" i="1"/>
  <c r="J678" i="1"/>
  <c r="J676" i="1"/>
  <c r="J688" i="1"/>
  <c r="J679" i="1"/>
  <c r="J639" i="1"/>
  <c r="J643" i="1"/>
  <c r="M689" i="10"/>
  <c r="M674" i="10"/>
  <c r="M701" i="10"/>
  <c r="M691" i="10"/>
  <c r="M670" i="10"/>
  <c r="M682" i="10"/>
  <c r="M709" i="10"/>
  <c r="M699" i="10"/>
  <c r="M678" i="10"/>
  <c r="M671" i="10"/>
  <c r="M690" i="10"/>
  <c r="M672" i="10"/>
  <c r="M692" i="10"/>
  <c r="M679" i="10"/>
  <c r="M711" i="10"/>
  <c r="M693" i="10"/>
  <c r="M712" i="10"/>
  <c r="M710" i="10"/>
  <c r="K715" i="10"/>
  <c r="M681" i="10"/>
  <c r="M708" i="10"/>
  <c r="M673" i="10"/>
  <c r="M698" i="10"/>
  <c r="M680" i="10"/>
  <c r="M713" i="10"/>
  <c r="M707" i="10"/>
  <c r="M669" i="10"/>
  <c r="L715" i="10"/>
  <c r="M668" i="10"/>
  <c r="M687" i="10"/>
  <c r="M706" i="10"/>
  <c r="M688" i="10"/>
  <c r="M686" i="10"/>
  <c r="M705" i="10"/>
  <c r="M676" i="10"/>
  <c r="M695" i="10"/>
  <c r="M677" i="10"/>
  <c r="M696" i="10"/>
  <c r="M694" i="10"/>
  <c r="M700" i="10"/>
  <c r="M675" i="10"/>
  <c r="M684" i="10"/>
  <c r="M703" i="10"/>
  <c r="M685" i="10"/>
  <c r="M704" i="10"/>
  <c r="M702" i="10"/>
  <c r="K644" i="1" l="1"/>
  <c r="L647" i="1"/>
  <c r="L695" i="1" s="1"/>
  <c r="L692" i="1"/>
  <c r="L690" i="1"/>
  <c r="L706" i="1"/>
  <c r="L696" i="1"/>
  <c r="L702" i="1"/>
  <c r="L707" i="1"/>
  <c r="L672" i="1"/>
  <c r="L675" i="1"/>
  <c r="L670" i="1"/>
  <c r="L711" i="1"/>
  <c r="L682" i="1"/>
  <c r="L683" i="1"/>
  <c r="L671" i="1"/>
  <c r="M671" i="1" s="1"/>
  <c r="L700" i="1"/>
  <c r="L710" i="1"/>
  <c r="L703" i="1"/>
  <c r="J715" i="1"/>
  <c r="K716" i="1"/>
  <c r="K705" i="1"/>
  <c r="K697" i="1"/>
  <c r="K695" i="1"/>
  <c r="K701" i="1"/>
  <c r="K673" i="1"/>
  <c r="K671" i="1"/>
  <c r="K702" i="1"/>
  <c r="K691" i="1"/>
  <c r="K679" i="1"/>
  <c r="K711" i="1"/>
  <c r="K694" i="1"/>
  <c r="K693" i="1"/>
  <c r="K690" i="1"/>
  <c r="K674" i="1"/>
  <c r="K687" i="1"/>
  <c r="K689" i="1"/>
  <c r="K677" i="1"/>
  <c r="K688" i="1"/>
  <c r="K684" i="1"/>
  <c r="K669" i="1"/>
  <c r="K713" i="1"/>
  <c r="K699" i="1"/>
  <c r="K670" i="1"/>
  <c r="K668" i="1"/>
  <c r="K710" i="1"/>
  <c r="K683" i="1"/>
  <c r="K685" i="1"/>
  <c r="K706" i="1"/>
  <c r="K709" i="1"/>
  <c r="K686" i="1"/>
  <c r="K712" i="1"/>
  <c r="K692" i="1"/>
  <c r="K681" i="1"/>
  <c r="K672" i="1"/>
  <c r="K708" i="1"/>
  <c r="K676" i="1"/>
  <c r="K675" i="1"/>
  <c r="K680" i="1"/>
  <c r="K696" i="1"/>
  <c r="K682" i="1"/>
  <c r="K700" i="1"/>
  <c r="K707" i="1"/>
  <c r="K698" i="1"/>
  <c r="K703" i="1"/>
  <c r="K678" i="1"/>
  <c r="K704" i="1"/>
  <c r="M715" i="10"/>
  <c r="M711" i="1" l="1"/>
  <c r="M692" i="1"/>
  <c r="M703" i="1"/>
  <c r="M706" i="1"/>
  <c r="M672" i="1"/>
  <c r="M683" i="1"/>
  <c r="M707" i="1"/>
  <c r="G183" i="9" s="1"/>
  <c r="L673" i="1"/>
  <c r="M673" i="1" s="1"/>
  <c r="L687" i="1"/>
  <c r="M687" i="1" s="1"/>
  <c r="L704" i="1"/>
  <c r="M704" i="1" s="1"/>
  <c r="L713" i="1"/>
  <c r="M713" i="1" s="1"/>
  <c r="F215" i="9" s="1"/>
  <c r="M682" i="1"/>
  <c r="M695" i="1"/>
  <c r="L689" i="1"/>
  <c r="M689" i="1" s="1"/>
  <c r="L712" i="1"/>
  <c r="M712" i="1" s="1"/>
  <c r="E215" i="9" s="1"/>
  <c r="L669" i="1"/>
  <c r="M669" i="1" s="1"/>
  <c r="M710" i="1"/>
  <c r="C215" i="9" s="1"/>
  <c r="M670" i="1"/>
  <c r="E23" i="9" s="1"/>
  <c r="K715" i="1"/>
  <c r="L691" i="1"/>
  <c r="M691" i="1" s="1"/>
  <c r="L685" i="1"/>
  <c r="M685" i="1" s="1"/>
  <c r="F87" i="9" s="1"/>
  <c r="L684" i="1"/>
  <c r="M684" i="1" s="1"/>
  <c r="E87" i="9" s="1"/>
  <c r="L681" i="1"/>
  <c r="M681" i="1" s="1"/>
  <c r="I55" i="9" s="1"/>
  <c r="L676" i="1"/>
  <c r="M676" i="1" s="1"/>
  <c r="L693" i="1"/>
  <c r="M693" i="1" s="1"/>
  <c r="G119" i="9" s="1"/>
  <c r="L701" i="1"/>
  <c r="M701" i="1" s="1"/>
  <c r="H151" i="9" s="1"/>
  <c r="L709" i="1"/>
  <c r="M709" i="1" s="1"/>
  <c r="L678" i="1"/>
  <c r="M678" i="1" s="1"/>
  <c r="L699" i="1"/>
  <c r="M699" i="1" s="1"/>
  <c r="L674" i="1"/>
  <c r="M674" i="1" s="1"/>
  <c r="L680" i="1"/>
  <c r="M680" i="1" s="1"/>
  <c r="H55" i="9" s="1"/>
  <c r="M675" i="1"/>
  <c r="M702" i="1"/>
  <c r="M690" i="1"/>
  <c r="D119" i="9" s="1"/>
  <c r="M700" i="1"/>
  <c r="M696" i="1"/>
  <c r="C151" i="9" s="1"/>
  <c r="L708" i="1"/>
  <c r="M708" i="1" s="1"/>
  <c r="H183" i="9" s="1"/>
  <c r="L688" i="1"/>
  <c r="M688" i="1" s="1"/>
  <c r="L716" i="1"/>
  <c r="L677" i="1"/>
  <c r="M677" i="1" s="1"/>
  <c r="L668" i="1"/>
  <c r="L679" i="1"/>
  <c r="M679" i="1" s="1"/>
  <c r="L697" i="1"/>
  <c r="M697" i="1" s="1"/>
  <c r="D151" i="9" s="1"/>
  <c r="L694" i="1"/>
  <c r="M694" i="1" s="1"/>
  <c r="H119" i="9" s="1"/>
  <c r="L705" i="1"/>
  <c r="M705" i="1" s="1"/>
  <c r="E183" i="9" s="1"/>
  <c r="L686" i="1"/>
  <c r="M686" i="1" s="1"/>
  <c r="L698" i="1"/>
  <c r="M698" i="1" s="1"/>
  <c r="E151" i="9" s="1"/>
  <c r="C183" i="9"/>
  <c r="D87" i="9"/>
  <c r="C87" i="9"/>
  <c r="D215" i="9"/>
  <c r="G55" i="9"/>
  <c r="I119" i="9"/>
  <c r="C119" i="9"/>
  <c r="F23" i="9"/>
  <c r="H87" i="9"/>
  <c r="G23" i="9"/>
  <c r="D183" i="9"/>
  <c r="D23" i="9"/>
  <c r="F183" i="9"/>
  <c r="F119" i="9"/>
  <c r="E119" i="9"/>
  <c r="I183" i="9"/>
  <c r="F151" i="9"/>
  <c r="H23" i="9" l="1"/>
  <c r="I87" i="9"/>
  <c r="G87" i="9"/>
  <c r="I23" i="9"/>
  <c r="D55" i="9"/>
  <c r="E55" i="9"/>
  <c r="I151" i="9"/>
  <c r="F55" i="9"/>
  <c r="C55" i="9"/>
  <c r="L715" i="1"/>
  <c r="M668" i="1"/>
  <c r="M715" i="1" s="1"/>
  <c r="G151" i="9"/>
  <c r="C23" i="9" l="1"/>
</calcChain>
</file>

<file path=xl/sharedStrings.xml><?xml version="1.0" encoding="utf-8"?>
<sst xmlns="http://schemas.openxmlformats.org/spreadsheetml/2006/main" count="4401" uniqueCount="1018">
  <si>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</si>
  <si>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</si>
  <si>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</si>
  <si>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</si>
  <si>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</si>
  <si>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</si>
  <si>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</si>
  <si>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</si>
  <si>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</si>
  <si>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</si>
  <si>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</si>
  <si>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</si>
  <si>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</si>
  <si>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</si>
  <si>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</si>
  <si>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</si>
  <si>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</si>
  <si>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</si>
  <si>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</si>
  <si>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</si>
  <si>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</si>
  <si>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</si>
  <si>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</si>
  <si>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</si>
  <si>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</si>
  <si>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</si>
  <si>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</si>
  <si>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</si>
  <si>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</si>
  <si>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</si>
  <si>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</si>
  <si>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</si>
  <si>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</si>
  <si>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</si>
  <si>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</si>
  <si>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</si>
  <si>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</si>
  <si>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</si>
  <si>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</si>
  <si>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</si>
  <si>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</si>
  <si>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</si>
  <si>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</si>
  <si>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</si>
  <si>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</si>
  <si>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</si>
  <si>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</si>
  <si>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</si>
  <si>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</si>
  <si>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</si>
  <si>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</si>
  <si>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</si>
  <si>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</si>
  <si>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</si>
  <si>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</si>
  <si>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</si>
  <si>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</si>
  <si>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</si>
  <si>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</si>
  <si>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</si>
  <si>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</si>
  <si>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</si>
  <si>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</si>
  <si>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</si>
  <si>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</si>
  <si>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</si>
  <si>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</si>
  <si>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</si>
  <si>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</si>
  <si>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</si>
  <si>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</si>
  <si>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</si>
  <si>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</si>
  <si>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</si>
  <si>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</si>
  <si>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</si>
  <si>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</si>
  <si>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</si>
  <si>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</si>
  <si>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</si>
  <si>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</si>
  <si>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</si>
  <si>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</si>
  <si>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</si>
  <si>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</si>
  <si>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</si>
  <si>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</si>
  <si>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</si>
  <si>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</si>
  <si>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</si>
  <si>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</si>
  <si>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</si>
  <si>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</si>
  <si>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</si>
  <si>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</si>
  <si>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</si>
  <si>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</si>
  <si>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</si>
  <si>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</si>
  <si>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</si>
  <si>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</si>
  <si>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</si>
  <si>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</si>
  <si>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</si>
  <si>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</si>
  <si>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</si>
  <si>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</si>
  <si>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</si>
  <si>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</si>
  <si>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</si>
  <si>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</si>
  <si>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</si>
  <si>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</si>
  <si>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</si>
  <si>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</si>
  <si>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</si>
  <si>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</si>
  <si>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</si>
  <si>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</si>
  <si>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</si>
  <si>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</si>
  <si>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</si>
  <si>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</si>
  <si>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</si>
  <si>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</si>
  <si>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</si>
  <si>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</si>
  <si>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</si>
  <si>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</si>
  <si>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</si>
  <si>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</si>
  <si>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</si>
  <si>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</si>
  <si>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</si>
  <si>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</si>
  <si>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</si>
  <si>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</si>
  <si>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</si>
  <si>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</si>
  <si>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</si>
  <si>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</si>
  <si>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</si>
  <si>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</si>
  <si>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</si>
  <si>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</si>
  <si>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</si>
  <si>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</si>
  <si>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</si>
  <si>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</si>
  <si>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</si>
  <si>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</si>
  <si>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</si>
  <si>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</si>
  <si>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</si>
  <si>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</si>
  <si>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</si>
  <si>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</si>
  <si>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</si>
  <si>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</si>
  <si>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</si>
  <si>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</si>
  <si>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</si>
  <si>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</si>
  <si>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</si>
  <si>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</si>
  <si>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</si>
  <si>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</si>
  <si>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</si>
  <si>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</si>
  <si>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</si>
  <si>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</si>
  <si>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</si>
  <si>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</si>
  <si>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</si>
  <si>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</si>
  <si>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</si>
  <si>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</si>
  <si>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</si>
  <si>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</si>
  <si>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</si>
  <si>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</si>
  <si>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</si>
  <si>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</si>
  <si>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</si>
  <si>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</si>
  <si>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</si>
  <si>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</si>
  <si>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</si>
  <si>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</si>
  <si>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</si>
  <si>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</si>
  <si>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</si>
  <si>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</si>
  <si>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</si>
  <si>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</si>
  <si>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</si>
  <si>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</si>
  <si>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</si>
  <si>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</si>
  <si>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</si>
  <si>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</si>
  <si>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</si>
  <si>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</si>
  <si>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</si>
  <si>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</si>
  <si>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</si>
  <si>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</si>
  <si>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</si>
  <si>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</si>
  <si>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</si>
  <si>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</si>
  <si>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</si>
  <si>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</si>
  <si>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</si>
  <si>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</si>
  <si>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</si>
  <si>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</si>
  <si>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</si>
  <si>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</si>
  <si>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</si>
  <si>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</si>
  <si>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</si>
  <si>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</si>
  <si>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</si>
  <si>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</si>
  <si>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</si>
  <si>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</si>
  <si>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</si>
  <si>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</si>
  <si>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</si>
  <si>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</si>
  <si>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</si>
  <si>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</si>
  <si>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</si>
  <si>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</si>
  <si>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</si>
  <si>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</si>
  <si>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</si>
  <si>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</si>
  <si>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</si>
  <si>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</si>
  <si>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</si>
  <si>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</si>
  <si>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</si>
  <si>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</si>
  <si>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</si>
  <si>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</si>
  <si>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</si>
  <si>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</si>
  <si>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</si>
  <si>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</si>
  <si>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</si>
  <si>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</si>
  <si>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</si>
  <si>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</si>
  <si>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</si>
  <si>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</si>
  <si>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</si>
  <si>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</si>
  <si>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</si>
  <si>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</si>
  <si>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</si>
  <si>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</si>
  <si>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</si>
  <si>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</si>
  <si>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</si>
  <si>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</si>
  <si>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</si>
  <si>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</si>
  <si>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</si>
  <si>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</si>
  <si>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</si>
  <si>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</si>
  <si>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</si>
  <si>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</si>
  <si>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</si>
  <si>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</si>
  <si>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</si>
  <si>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</si>
  <si>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</si>
  <si>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</si>
  <si>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</si>
  <si>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</si>
  <si>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</si>
  <si>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</si>
  <si>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</si>
  <si>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</si>
  <si>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</si>
  <si>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</si>
  <si>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</si>
  <si>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</si>
  <si>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</si>
  <si>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</si>
  <si>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</si>
  <si>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</si>
  <si>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</si>
  <si>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</si>
  <si>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</si>
  <si>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</si>
  <si>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</si>
  <si>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</si>
  <si>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</si>
  <si>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</si>
  <si>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</si>
  <si>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</si>
  <si>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</si>
  <si>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</si>
  <si>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</si>
  <si>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</si>
  <si>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</si>
  <si>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</si>
  <si>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</si>
  <si>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</si>
  <si>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</si>
  <si>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</si>
  <si>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</si>
  <si>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</si>
  <si>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</si>
  <si>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</si>
  <si>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</si>
  <si>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</si>
  <si>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</si>
  <si>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</si>
  <si>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</si>
  <si>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</si>
  <si>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</si>
  <si>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</si>
  <si>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</si>
  <si>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</si>
  <si>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</si>
  <si>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</si>
  <si>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</si>
  <si>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</si>
  <si>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</si>
  <si>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</si>
  <si>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</si>
  <si>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</si>
  <si>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</si>
  <si>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</si>
  <si>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</si>
  <si>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</si>
  <si>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</si>
  <si>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</si>
  <si>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</si>
  <si>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</si>
  <si>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</si>
  <si>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</si>
  <si>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</si>
  <si>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</si>
  <si>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</si>
  <si>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</si>
  <si>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</si>
  <si>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</si>
  <si>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</si>
  <si>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</si>
  <si>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</si>
  <si>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</si>
  <si>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</si>
  <si>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</si>
  <si>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</si>
  <si>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</si>
  <si>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</si>
  <si>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</si>
  <si>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</si>
  <si>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</si>
  <si>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</si>
  <si>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</si>
  <si>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</si>
  <si>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</si>
  <si>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</si>
  <si>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</si>
  <si>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</si>
  <si>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</si>
  <si>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</si>
  <si>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</si>
  <si>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</si>
  <si>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</si>
  <si>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</si>
  <si>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</si>
  <si>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</si>
  <si>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</si>
  <si>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</si>
  <si>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</si>
  <si>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</si>
  <si>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</si>
  <si>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</si>
  <si>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</si>
  <si>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</si>
  <si>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</si>
  <si>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</si>
  <si>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</si>
  <si>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</si>
  <si>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</si>
  <si>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</si>
  <si>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</si>
  <si>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</si>
  <si>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</si>
  <si>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</si>
  <si>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</si>
  <si>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</si>
  <si>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</si>
  <si>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</si>
  <si>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</si>
  <si>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</si>
  <si>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</si>
  <si>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</si>
  <si>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</si>
  <si>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</si>
  <si>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</si>
  <si>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</si>
  <si>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</si>
  <si>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</si>
  <si>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</si>
  <si>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</si>
  <si>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</si>
  <si>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</si>
  <si>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</si>
  <si>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</si>
  <si>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</si>
  <si>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</si>
  <si>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</si>
  <si>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</si>
  <si>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</si>
  <si>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</si>
  <si>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</si>
  <si>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</si>
  <si>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</si>
  <si>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</si>
  <si>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</si>
  <si>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</si>
  <si>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</si>
  <si>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</si>
  <si>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</si>
  <si>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</si>
  <si>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</si>
  <si>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</si>
  <si>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</si>
  <si>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</si>
  <si>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</si>
  <si>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</si>
  <si>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</si>
  <si>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</si>
  <si>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</si>
  <si>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</si>
  <si>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</si>
  <si>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</si>
  <si>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</si>
  <si>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</si>
  <si>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</si>
  <si>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</si>
  <si>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</si>
  <si>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</si>
  <si>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</si>
  <si>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</si>
  <si>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</si>
  <si>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</si>
  <si>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</si>
  <si>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</si>
  <si>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</si>
  <si>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</si>
  <si>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</si>
  <si>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</si>
  <si>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</si>
  <si>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</si>
  <si>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</si>
  <si>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</si>
  <si>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</si>
  <si>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</si>
  <si>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</si>
  <si>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</si>
  <si>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</si>
  <si>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</si>
  <si>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</si>
  <si>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</si>
  <si>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</si>
  <si>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</si>
  <si>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</si>
  <si>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</si>
  <si>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</si>
  <si>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</si>
  <si>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</si>
  <si>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</si>
  <si>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</si>
  <si>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</si>
  <si>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</si>
  <si>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</si>
  <si>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</si>
  <si>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</si>
  <si>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</si>
  <si>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</si>
  <si>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</si>
  <si>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</si>
  <si>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</si>
  <si>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</si>
  <si>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</si>
  <si>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</si>
  <si>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</si>
  <si>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</si>
  <si>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</si>
  <si>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</si>
  <si>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</si>
  <si>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</si>
  <si>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</si>
  <si>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</si>
  <si>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</si>
  <si>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</si>
  <si>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</si>
  <si>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</si>
  <si>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</si>
  <si>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</si>
  <si>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</si>
  <si>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</si>
  <si>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</si>
  <si>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</si>
  <si>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</si>
  <si>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</si>
  <si>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</si>
  <si>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</si>
  <si>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</si>
  <si>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</si>
  <si>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</si>
  <si>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</si>
  <si>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</si>
  <si>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</si>
  <si>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</si>
  <si>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</si>
  <si>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</si>
  <si>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</si>
  <si>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</si>
  <si>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</si>
  <si>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</si>
  <si>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</si>
  <si>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</si>
  <si>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</si>
  <si>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</si>
  <si>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</si>
  <si>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</si>
  <si>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</si>
  <si>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</si>
  <si>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</si>
  <si>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</si>
  <si>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</si>
  <si>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</si>
  <si>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</si>
  <si>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</si>
  <si>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</si>
  <si>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</si>
  <si>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</si>
  <si>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</si>
  <si>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</si>
  <si>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</si>
  <si>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</si>
  <si>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</si>
  <si>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</si>
  <si>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</si>
  <si>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</si>
  <si>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</si>
  <si>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</si>
  <si>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</si>
  <si>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</si>
  <si>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</si>
  <si>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</si>
  <si>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</si>
  <si>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</si>
  <si>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</si>
  <si>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</si>
  <si>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</si>
  <si>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</si>
  <si>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</si>
  <si>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</si>
  <si>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</si>
  <si>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</si>
  <si>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</si>
  <si>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</si>
  <si>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</si>
  <si>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</si>
  <si>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</si>
  <si>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</si>
  <si>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</si>
  <si>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</si>
  <si>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</si>
  <si>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</si>
  <si>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</si>
  <si>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</si>
  <si>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</si>
  <si>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</si>
  <si>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</si>
  <si>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</si>
  <si>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</si>
  <si>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</si>
  <si>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</si>
  <si>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</si>
  <si>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</si>
  <si>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</si>
  <si>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</si>
  <si>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</si>
  <si>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</si>
  <si>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</si>
  <si>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</si>
  <si>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</si>
  <si>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</si>
  <si>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</si>
  <si>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</si>
  <si>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</si>
  <si>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</si>
  <si>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</si>
  <si>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</si>
  <si>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</si>
  <si>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</si>
  <si>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</si>
  <si>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</si>
  <si>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</si>
  <si>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</si>
  <si>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</si>
  <si>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</si>
  <si>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</si>
  <si>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</si>
  <si>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</si>
  <si>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</si>
  <si>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</si>
  <si>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</si>
  <si>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</si>
  <si>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</si>
  <si>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</si>
  <si>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</si>
  <si>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</si>
  <si>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</si>
  <si>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</si>
  <si>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</si>
  <si>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</si>
  <si>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</si>
  <si>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</si>
  <si>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</si>
  <si>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</si>
  <si>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</si>
  <si>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</si>
  <si>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</si>
  <si>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</si>
  <si>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</si>
  <si>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</si>
  <si>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</si>
  <si>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</si>
  <si>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</si>
  <si>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</si>
  <si>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</si>
  <si>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</si>
  <si>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</si>
  <si>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</si>
  <si>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</si>
  <si>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</si>
  <si>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</si>
  <si>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</si>
  <si>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</si>
  <si>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</si>
  <si>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</si>
  <si>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</si>
  <si>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</si>
  <si>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</si>
  <si>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</si>
  <si>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</si>
  <si>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</si>
  <si>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</si>
  <si>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</si>
  <si>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</si>
  <si>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</si>
  <si>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</si>
  <si>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</si>
  <si>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</si>
  <si>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</si>
  <si>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</si>
  <si>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</si>
  <si>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</si>
  <si>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</si>
  <si>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</si>
  <si>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</si>
  <si>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</si>
  <si>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</si>
  <si>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</si>
  <si>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</si>
  <si>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</si>
  <si>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</si>
  <si>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</si>
  <si>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</si>
  <si>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</si>
  <si>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</si>
  <si>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</si>
  <si>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</si>
  <si>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</si>
  <si>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</si>
  <si>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</si>
  <si>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</si>
  <si>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</si>
  <si>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</si>
  <si>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</si>
  <si>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</si>
  <si>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</si>
  <si>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</si>
  <si>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</si>
  <si>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</si>
  <si>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</si>
  <si>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</si>
  <si>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</si>
  <si>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</si>
  <si>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</si>
  <si>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</si>
  <si>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</si>
  <si>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</si>
  <si>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</si>
  <si>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</si>
  <si>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</si>
  <si>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</si>
  <si>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</si>
  <si>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</si>
  <si>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</si>
  <si>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</si>
  <si>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</si>
  <si>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</si>
  <si>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</si>
  <si>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</si>
  <si>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</si>
  <si>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</si>
  <si>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</si>
  <si>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</si>
  <si>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</si>
  <si>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</si>
  <si>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</si>
  <si>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</si>
  <si>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</si>
  <si>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</si>
  <si>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</si>
  <si>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</si>
  <si>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</si>
  <si>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</si>
  <si>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</si>
  <si>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</si>
  <si>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</si>
  <si>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</si>
  <si>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</si>
  <si>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</si>
  <si>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</si>
  <si>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</si>
  <si>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</si>
  <si>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</si>
  <si>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</si>
  <si>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</si>
  <si>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</si>
  <si>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</si>
  <si>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</si>
  <si>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</si>
  <si>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</si>
  <si>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</si>
  <si>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</si>
  <si>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</si>
  <si>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</si>
  <si>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</si>
  <si>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</si>
  <si>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</si>
  <si>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</si>
  <si>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</si>
  <si>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</si>
  <si>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</si>
  <si>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</si>
  <si>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</si>
  <si>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</si>
  <si>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</si>
  <si>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</si>
  <si>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</si>
  <si>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</si>
  <si>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</si>
  <si>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</si>
  <si>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</si>
  <si>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</si>
  <si>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</si>
  <si>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</si>
  <si>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</si>
  <si>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</si>
  <si>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</si>
  <si>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</si>
  <si>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</si>
  <si>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</si>
  <si>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</si>
  <si>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</si>
  <si>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</si>
  <si>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</si>
  <si>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</si>
  <si>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</si>
  <si>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</si>
  <si>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</si>
  <si>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</si>
  <si>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</si>
  <si>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</si>
  <si>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</si>
  <si>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</si>
  <si>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</si>
  <si>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</si>
  <si>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</si>
  <si>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</si>
  <si>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</si>
  <si>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</si>
  <si>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</si>
  <si>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</si>
  <si>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</si>
  <si>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</si>
  <si>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</si>
  <si>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</si>
  <si>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</si>
  <si>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</si>
  <si>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</si>
  <si>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</si>
  <si>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</si>
  <si>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</si>
  <si>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</si>
  <si>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</si>
  <si>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</si>
  <si>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</si>
  <si>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</si>
  <si>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</si>
  <si>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</si>
  <si>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</si>
  <si>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</si>
  <si>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</si>
  <si>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</si>
  <si>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</si>
  <si>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</si>
  <si>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</si>
  <si>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</si>
  <si>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</si>
  <si>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</si>
  <si>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</si>
  <si>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</si>
  <si>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</si>
  <si>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</si>
  <si>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</si>
  <si>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</si>
  <si>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</si>
  <si>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</si>
  <si>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</si>
  <si>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</si>
  <si>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</si>
  <si>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</si>
  <si>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</si>
  <si>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</si>
  <si>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</si>
  <si>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</si>
  <si>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</si>
  <si>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</si>
  <si>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</si>
  <si>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</si>
  <si>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</si>
  <si>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</si>
  <si>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</si>
  <si>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</si>
  <si>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</si>
  <si>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</si>
  <si>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</si>
  <si>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</si>
  <si>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</si>
  <si>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</si>
  <si>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</si>
  <si>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</si>
  <si>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</si>
  <si>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</si>
  <si>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</si>
  <si>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</si>
  <si>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</si>
  <si>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</si>
  <si>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</si>
  <si>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</si>
  <si>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</si>
  <si>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</si>
  <si>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</si>
  <si>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</si>
  <si>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</si>
  <si>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</si>
  <si>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</si>
  <si>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</si>
  <si>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</si>
  <si>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</si>
  <si>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</si>
  <si>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</si>
  <si>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</si>
  <si>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</si>
  <si>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</si>
  <si>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</si>
  <si>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</si>
  <si>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</si>
  <si>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</si>
  <si>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</si>
  <si>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</si>
  <si>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</si>
  <si>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</si>
  <si>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</si>
  <si>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</si>
  <si>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</si>
  <si>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</si>
  <si>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</si>
  <si>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</si>
  <si>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</si>
  <si>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</si>
  <si>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</si>
  <si>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</si>
  <si>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</si>
  <si>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</si>
  <si>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</si>
  <si>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</si>
  <si>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</si>
  <si>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</si>
  <si>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</si>
  <si>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</si>
  <si>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</si>
  <si>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</si>
  <si>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</si>
  <si>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</si>
  <si>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</si>
  <si>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</si>
  <si>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</si>
  <si>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</si>
  <si>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</si>
  <si>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</si>
  <si>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</si>
  <si>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</si>
  <si>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</si>
  <si>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</si>
  <si>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</si>
  <si>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</si>
  <si>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</si>
  <si>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</si>
  <si>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</si>
  <si>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</si>
  <si>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</si>
  <si>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</si>
  <si>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</si>
  <si>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</si>
  <si>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</si>
  <si>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</si>
  <si>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</si>
  <si>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</si>
  <si>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</si>
  <si>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</si>
  <si>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</si>
  <si>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</si>
  <si>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</si>
  <si>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</si>
  <si>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</si>
  <si>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</si>
  <si>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</si>
  <si>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</si>
  <si>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</si>
  <si>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</si>
  <si>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</si>
  <si>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</si>
  <si>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</si>
  <si>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</si>
  <si>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</si>
  <si>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</si>
  <si>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</si>
  <si>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</si>
  <si>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</si>
  <si>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</si>
  <si>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</si>
  <si>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</si>
  <si>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</si>
  <si>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</si>
  <si>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</si>
  <si>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</si>
  <si>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</si>
  <si>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</si>
  <si>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</si>
  <si>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</si>
  <si>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</si>
  <si>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</si>
  <si>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</si>
  <si>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</si>
  <si>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</si>
  <si>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</si>
  <si>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</si>
  <si>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</si>
  <si>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</si>
  <si>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</si>
  <si>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</si>
  <si>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</si>
  <si>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</si>
  <si>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</si>
  <si>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</si>
  <si>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</si>
  <si>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</si>
  <si>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</si>
  <si>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</si>
  <si>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</si>
  <si>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</si>
  <si>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</si>
  <si>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</si>
  <si>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</si>
  <si>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</si>
  <si>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</si>
  <si>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</si>
  <si>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</si>
  <si>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</si>
  <si>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</si>
  <si>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</si>
  <si>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</si>
  <si>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</si>
  <si>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</si>
  <si>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037</t>
  </si>
  <si>
    <t>Deaconess Hospital - MultiCare Health Systems</t>
  </si>
  <si>
    <t>800 W. 5th Avenue</t>
  </si>
  <si>
    <t>PO Box 248</t>
  </si>
  <si>
    <t>Spokane, WA  99210</t>
  </si>
  <si>
    <t>Spokane</t>
  </si>
  <si>
    <t>Laureen Driscoll</t>
  </si>
  <si>
    <t>Jason Hotchkiss</t>
  </si>
  <si>
    <t>509-458-5800</t>
  </si>
  <si>
    <t>509-473-7306</t>
  </si>
  <si>
    <t>FRANK TOMBARI</t>
  </si>
  <si>
    <t>`</t>
  </si>
  <si>
    <t>row 78</t>
  </si>
  <si>
    <t>I used 2018 allocation to calc a 2019 estimate using 2019 total hours</t>
  </si>
  <si>
    <t>Support is DEACONESS EVS Hours Breakdown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</si>
</sst>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0.0%"/>
    <numFmt numFmtId="168" formatCode="0.0%_);\(#0.0%\)"/>
    <numFmt numFmtId="169" formatCode="[$-409]mmm\-yy;@"/>
  </numFmts>
  <fonts count="36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 tint="4.9989318521683403E-2"/>
      <name val="Calibri"/>
      <family val="1"/>
      <scheme val="minor"/>
    </font>
    <font>
      <sz val="10"/>
      <name val="Calibri"/>
      <family val="2"/>
      <scheme val="minor"/>
    </font>
    <font>
      <sz val="12"/>
      <color indexed="12"/>
      <name val="Arial"/>
      <family val="2"/>
    </font>
    <font>
      <sz val="10"/>
      <color theme="8" tint="-0.49992370372631001"/>
      <name val="Segoe UI"/>
      <family val="2"/>
    </font>
    <font>
      <b/>
      <sz val="10"/>
      <name val="Verdana"/>
      <family val="2"/>
    </font>
    <font>
      <sz val="12"/>
      <color theme="3"/>
      <name val="Calibri"/>
      <family val="2"/>
      <scheme val="minor"/>
    </font>
    <font>
      <b/>
      <sz val="26"/>
      <color theme="3"/>
      <name val="Calibri"/>
      <family val="2"/>
      <scheme val="minor"/>
    </font>
    <font>
      <sz val="10"/>
      <color theme="1"/>
      <name val="Segoe UI"/>
      <family val="2"/>
    </font>
    <font>
      <sz val="9"/>
      <color theme="8" tint="-0.49992370372631001"/>
      <name val="Segoe UI"/>
      <family val="2"/>
    </font>
    <font>
      <sz val="10"/>
      <color theme="8" tint="-0.49992370372631001"/>
      <name val="Calibri"/>
      <family val="2"/>
      <scheme val="minor"/>
    </font>
    <font>
      <sz val="12"/>
      <name val="Helv"/>
    </font>
    <font>
      <sz val="8"/>
      <name val="Calibri"/>
      <family val="2"/>
      <scheme val="minor"/>
    </font>
    <font>
      <b/>
      <sz val="10"/>
      <color rgb="FFFF0000"/>
      <name val="Wingdings"/>
      <charset val="2"/>
    </font>
    <font>
      <sz val="14"/>
      <color theme="1" tint="4.9989318521683403E-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indexed="43"/>
        <bgColor indexed="15"/>
      </patternFill>
    </fill>
    <fill>
      <patternFill patternType="solid">
        <fgColor theme="3"/>
        <bgColor indexed="64"/>
      </patternFill>
    </fill>
    <fill>
      <patternFill patternType="solid">
        <fgColor theme="6"/>
        <bgColor indexed="15"/>
      </patternFill>
    </fill>
    <fill>
      <patternFill patternType="solid">
        <fgColor theme="0" tint="-4.992828150273141E-2"/>
        <bgColor indexed="15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8F5B6"/>
        <bgColor indexed="64"/>
      </patternFill>
    </fill>
    <fill>
      <patternFill patternType="solid">
        <fgColor theme="0" tint="-4.9897762993255407E-2"/>
        <bgColor indexed="15"/>
      </patternFill>
    </fill>
    <fill>
      <patternFill patternType="solid">
        <fgColor theme="5"/>
        <bgColor indexed="64"/>
      </patternFill>
    </fill>
    <fill>
      <patternFill patternType="solid">
        <fgColor theme="5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15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/>
      <bottom style="thick">
        <color theme="0" tint="-0.49992370372631001"/>
      </bottom>
      <diagonal/>
    </border>
    <border>
      <left/>
      <right/>
      <top style="thick">
        <color theme="0" tint="-0.49992370372631001"/>
      </top>
      <bottom/>
      <diagonal/>
    </border>
    <border>
      <left style="thin">
        <color theme="0" tint="-0.3499252296517838"/>
      </left>
      <right style="thin">
        <color theme="0" tint="-0.3499252296517838"/>
      </right>
      <top style="thin">
        <color theme="0" tint="-0.3499252296517838"/>
      </top>
      <bottom style="thin">
        <color theme="0" tint="-0.3499252296517838"/>
      </bottom>
      <diagonal/>
    </border>
    <border>
      <left/>
      <right/>
      <top style="medium">
        <color theme="0" tint="-0.49992370372631001"/>
      </top>
      <bottom style="double">
        <color theme="0" tint="-0.49992370372631001"/>
      </bottom>
      <diagonal/>
    </border>
    <border>
      <left/>
      <right/>
      <top style="medium">
        <color theme="0" tint="-0.49989318521683401"/>
      </top>
      <bottom style="double">
        <color theme="0" tint="-0.4998931852168340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ck">
        <color theme="0" tint="-0.49992370372631001"/>
      </top>
      <bottom style="thick">
        <color theme="0" tint="-0.49992370372631001"/>
      </bottom>
      <diagonal/>
    </border>
    <border>
      <left/>
      <right/>
      <top style="thick">
        <color theme="0" tint="-0.49989318521683401"/>
      </top>
      <bottom style="thick">
        <color theme="0" tint="-0.4998931852168340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63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2" fillId="0" borderId="0" applyFont="0" applyFill="0" applyBorder="0" applyAlignment="0" applyProtection="0"/>
    <xf numFmtId="37" fontId="16" fillId="0" borderId="0"/>
    <xf numFmtId="37" fontId="16" fillId="0" borderId="0"/>
    <xf numFmtId="0" fontId="19" fillId="0" borderId="0">
      <alignment vertical="center"/>
    </xf>
    <xf numFmtId="166" fontId="20" fillId="9" borderId="0">
      <alignment vertical="center"/>
    </xf>
    <xf numFmtId="37" fontId="21" fillId="10" borderId="0" applyNumberFormat="0">
      <protection locked="0"/>
    </xf>
    <xf numFmtId="0" fontId="18" fillId="11" borderId="33">
      <alignment horizontal="center" vertical="center" wrapText="1"/>
    </xf>
    <xf numFmtId="43" fontId="3" fillId="0" borderId="0" applyFont="0" applyFill="0" applyBorder="0" applyAlignment="0" applyProtection="0"/>
    <xf numFmtId="37" fontId="22" fillId="12" borderId="34">
      <alignment vertical="center" wrapText="1"/>
      <protection locked="0"/>
    </xf>
    <xf numFmtId="0" fontId="23" fillId="9" borderId="35">
      <alignment horizontal="center"/>
    </xf>
    <xf numFmtId="37" fontId="24" fillId="13" borderId="36" applyNumberFormat="0">
      <alignment vertical="top"/>
      <protection locked="0"/>
    </xf>
    <xf numFmtId="37" fontId="25" fillId="13" borderId="37" applyNumberFormat="0">
      <protection locked="0"/>
    </xf>
    <xf numFmtId="0" fontId="26" fillId="14" borderId="38">
      <alignment vertical="center"/>
      <protection locked="0"/>
    </xf>
    <xf numFmtId="38" fontId="22" fillId="15" borderId="38">
      <alignment vertical="center"/>
      <protection locked="0"/>
    </xf>
    <xf numFmtId="37" fontId="22" fillId="12" borderId="34" applyNumberFormat="0">
      <protection locked="0"/>
    </xf>
    <xf numFmtId="0" fontId="27" fillId="12" borderId="38">
      <alignment vertical="center" wrapText="1"/>
      <protection locked="0"/>
    </xf>
    <xf numFmtId="168" fontId="28" fillId="16" borderId="38">
      <alignment vertical="center"/>
      <protection locked="0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20" fillId="0" borderId="0">
      <alignment vertical="center"/>
    </xf>
    <xf numFmtId="168" fontId="20" fillId="0" borderId="0">
      <alignment vertical="center"/>
    </xf>
    <xf numFmtId="37" fontId="30" fillId="0" borderId="0">
      <alignment horizontal="left" vertical="center"/>
    </xf>
    <xf numFmtId="0" fontId="31" fillId="0" borderId="0">
      <alignment horizontal="right" vertical="center"/>
    </xf>
    <xf numFmtId="0" fontId="32" fillId="0" borderId="0">
      <alignment vertical="center"/>
    </xf>
    <xf numFmtId="0" fontId="17" fillId="9" borderId="39">
      <alignment vertical="center"/>
    </xf>
    <xf numFmtId="37" fontId="17" fillId="17" borderId="40" applyNumberFormat="0">
      <alignment vertical="center"/>
      <protection locked="0"/>
    </xf>
    <xf numFmtId="37" fontId="33" fillId="9" borderId="41">
      <alignment horizontal="left" vertical="center"/>
    </xf>
    <xf numFmtId="0" fontId="33" fillId="18" borderId="41">
      <alignment horizontal="left" vertical="center"/>
    </xf>
    <xf numFmtId="167" fontId="26" fillId="19" borderId="42">
      <alignment vertical="center"/>
    </xf>
    <xf numFmtId="38" fontId="26" fillId="19" borderId="42">
      <alignment vertical="center"/>
    </xf>
    <xf numFmtId="37" fontId="25" fillId="13" borderId="43" applyNumberFormat="0">
      <alignment vertical="center"/>
      <protection locked="0"/>
    </xf>
    <xf numFmtId="37" fontId="25" fillId="17" borderId="44" applyNumberFormat="0">
      <alignment vertical="center"/>
      <protection locked="0"/>
    </xf>
    <xf numFmtId="37" fontId="33" fillId="20" borderId="0">
      <alignment horizontal="left" vertical="center"/>
    </xf>
    <xf numFmtId="38" fontId="33" fillId="9" borderId="41">
      <alignment horizontal="left" vertical="center"/>
    </xf>
    <xf numFmtId="38" fontId="20" fillId="9" borderId="42">
      <alignment vertical="center"/>
    </xf>
    <xf numFmtId="167" fontId="20" fillId="9" borderId="42">
      <alignment vertical="center"/>
    </xf>
    <xf numFmtId="37" fontId="26" fillId="19" borderId="45" applyNumberFormat="0">
      <protection locked="0"/>
    </xf>
    <xf numFmtId="169" fontId="34" fillId="21" borderId="0">
      <alignment horizontal="right" vertical="center"/>
    </xf>
    <xf numFmtId="38" fontId="34" fillId="21" borderId="0">
      <alignment vertical="center"/>
    </xf>
    <xf numFmtId="0" fontId="34" fillId="21" borderId="0">
      <alignment horizontal="right" vertical="center"/>
    </xf>
    <xf numFmtId="37" fontId="34" fillId="21" borderId="0" applyNumberFormat="0">
      <alignment vertical="center"/>
      <protection locked="0"/>
    </xf>
    <xf numFmtId="0" fontId="25" fillId="13" borderId="37"/>
    <xf numFmtId="0" fontId="24" fillId="13" borderId="36">
      <alignment vertical="top"/>
    </xf>
    <xf numFmtId="0" fontId="25" fillId="9" borderId="43">
      <alignment vertical="center"/>
    </xf>
  </cellStyleXfs>
  <cellXfs count="286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8" fontId="11" fillId="8" borderId="14" xfId="0" applyNumberFormat="1" applyFont="1" applyFill="1" applyBorder="1" applyProtection="1">
      <protection locked="0"/>
    </xf>
    <xf numFmtId="37" fontId="11" fillId="8" borderId="1" xfId="11" quotePrefix="1" applyFont="1" applyFill="1" applyBorder="1" applyProtection="1">
      <protection locked="0"/>
    </xf>
    <xf numFmtId="37" fontId="11" fillId="0" borderId="1" xfId="11" quotePrefix="1" applyFont="1" applyBorder="1" applyProtection="1">
      <protection locked="0"/>
    </xf>
    <xf numFmtId="39" fontId="5" fillId="3" borderId="0" xfId="11" quotePrefix="1" applyNumberFormat="1" applyFont="1" applyFill="1" applyAlignment="1">
      <alignment horizontal="fill"/>
    </xf>
    <xf numFmtId="37" fontId="11" fillId="0" borderId="1" xfId="0" applyFont="1" applyFill="1" applyBorder="1" applyProtection="1">
      <protection locked="0"/>
    </xf>
    <xf numFmtId="37" fontId="11" fillId="0" borderId="1" xfId="0" quotePrefix="1" applyNumberFormat="1" applyFont="1" applyFill="1" applyBorder="1" applyProtection="1">
      <protection locked="0"/>
    </xf>
    <xf numFmtId="37" fontId="11" fillId="8" borderId="1" xfId="1" quotePrefix="1" applyNumberFormat="1" applyFont="1" applyFill="1" applyBorder="1" applyProtection="1">
      <protection locked="0"/>
    </xf>
    <xf numFmtId="37" fontId="35" fillId="0" borderId="0" xfId="0" applyFont="1" applyProtection="1"/>
    <xf numFmtId="38" fontId="11" fillId="8" borderId="1" xfId="0" applyNumberFormat="1" applyFont="1" applyFill="1" applyBorder="1" applyProtection="1">
      <protection locked="0"/>
    </xf>
    <xf numFmtId="37" fontId="11" fillId="3" borderId="0" xfId="0" applyFont="1" applyFill="1" applyAlignment="1" applyProtection="1">
      <alignment horizontal="center" vertical="center"/>
    </xf>
  </cellXfs>
  <cellStyles count="63">
    <cellStyle name="Alt Row Shade" xfId="13"/>
    <cellStyle name="Assumption" xfId="14"/>
    <cellStyle name="AXM_Header1 2" xfId="15"/>
    <cellStyle name="Comma" xfId="1" builtinId="3"/>
    <cellStyle name="Comma 10 10" xfId="9"/>
    <cellStyle name="Comma 2" xfId="16"/>
    <cellStyle name="Comment Cell" xfId="17"/>
    <cellStyle name="Dbl-Click" xfId="18"/>
    <cellStyle name="Double Line Subtitle" xfId="19"/>
    <cellStyle name="Double Line Title" xfId="20"/>
    <cellStyle name="Drop Down" xfId="21"/>
    <cellStyle name="Hyperlink" xfId="2" builtinId="8"/>
    <cellStyle name="Input #" xfId="22"/>
    <cellStyle name="Input Cell" xfId="23"/>
    <cellStyle name="Input Comment" xfId="24"/>
    <cellStyle name="Input Pct" xfId="25"/>
    <cellStyle name="Normal" xfId="0" builtinId="0"/>
    <cellStyle name="Normal - Style1" xfId="26"/>
    <cellStyle name="Normal - Style2" xfId="27"/>
    <cellStyle name="Normal - Style3" xfId="28"/>
    <cellStyle name="Normal - Style4" xfId="29"/>
    <cellStyle name="Normal - Style5" xfId="30"/>
    <cellStyle name="Normal 11" xfId="4"/>
    <cellStyle name="Normal 2" xfId="31"/>
    <cellStyle name="Normal 2 2" xfId="32"/>
    <cellStyle name="Normal 3" xfId="33"/>
    <cellStyle name="Normal 4" xfId="34"/>
    <cellStyle name="Normal 5" xfId="35"/>
    <cellStyle name="Normal 52" xfId="11"/>
    <cellStyle name="Normal 557" xfId="6"/>
    <cellStyle name="Normal 561" xfId="7"/>
    <cellStyle name="Normal 568" xfId="8"/>
    <cellStyle name="Normal 576" xfId="10"/>
    <cellStyle name="Normal 6" xfId="36"/>
    <cellStyle name="Normal 7" xfId="37"/>
    <cellStyle name="Normal 8" xfId="12"/>
    <cellStyle name="Number Cell" xfId="38"/>
    <cellStyle name="Percent" xfId="3" builtinId="5"/>
    <cellStyle name="Percent 460" xfId="5"/>
    <cellStyle name="Percent Cell" xfId="39"/>
    <cellStyle name="Place Cursor Here" xfId="40"/>
    <cellStyle name="Red Flag" xfId="41"/>
    <cellStyle name="Row Height" xfId="42"/>
    <cellStyle name="Section Header" xfId="43"/>
    <cellStyle name="Section Header 2" xfId="44"/>
    <cellStyle name="Section Subtotal" xfId="45"/>
    <cellStyle name="Section Total Label" xfId="46"/>
    <cellStyle name="Section Total Pct" xfId="47"/>
    <cellStyle name="Section Total#" xfId="48"/>
    <cellStyle name="Single Line Title" xfId="49"/>
    <cellStyle name="Single Line Title 2" xfId="50"/>
    <cellStyle name="Sub-Section Header" xfId="51"/>
    <cellStyle name="Sub-Section Total" xfId="52"/>
    <cellStyle name="Sub-Section Total #" xfId="53"/>
    <cellStyle name="Sub-Section Total Pct" xfId="54"/>
    <cellStyle name="Subtotals" xfId="55"/>
    <cellStyle name="Tab Hdr Date" xfId="56"/>
    <cellStyle name="Tab Hdr Left" xfId="57"/>
    <cellStyle name="Tab Hdr Right" xfId="58"/>
    <cellStyle name="Tab header" xfId="59"/>
    <cellStyle name="Title Double Line" xfId="60"/>
    <cellStyle name="Title Double Subtitle" xfId="61"/>
    <cellStyle name="Title Single" xfId="6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82" width="11.75" style="180"/>
    <col min="83" max="83" width="13.25" style="180" bestFit="1" customWidth="1"/>
    <col min="84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3" t="s">
        <v>994</v>
      </c>
    </row>
    <row r="17" spans="1:6" ht="12.75" customHeight="1" x14ac:dyDescent="0.25">
      <c r="A17" s="180" t="s">
        <v>966</v>
      </c>
      <c r="C17" s="273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970</v>
      </c>
      <c r="B20" s="269"/>
      <c r="C20" s="274"/>
      <c r="D20" s="269"/>
      <c r="E20" s="269"/>
      <c r="F20" s="269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1852334.3699999999</v>
      </c>
      <c r="D47" s="184">
        <v>1759483.02</v>
      </c>
      <c r="E47" s="184">
        <v>2158482.31</v>
      </c>
      <c r="F47" s="184">
        <v>406023.12</v>
      </c>
      <c r="G47" s="184"/>
      <c r="H47" s="184"/>
      <c r="I47" s="184"/>
      <c r="J47" s="184"/>
      <c r="K47" s="184"/>
      <c r="L47" s="184"/>
      <c r="M47" s="184"/>
      <c r="N47" s="184">
        <v>129440.9</v>
      </c>
      <c r="O47" s="184">
        <v>642060.23</v>
      </c>
      <c r="P47" s="184">
        <v>2023785.51</v>
      </c>
      <c r="Q47" s="184">
        <v>348297.99000000005</v>
      </c>
      <c r="R47" s="184">
        <v>57714.07</v>
      </c>
      <c r="S47" s="184">
        <v>288916.57</v>
      </c>
      <c r="T47" s="184">
        <v>65738.84</v>
      </c>
      <c r="U47" s="184">
        <v>863968.22</v>
      </c>
      <c r="V47" s="184">
        <v>57212.66</v>
      </c>
      <c r="W47" s="184">
        <v>119786.99</v>
      </c>
      <c r="X47" s="184">
        <v>267671.44999999995</v>
      </c>
      <c r="Y47" s="184">
        <v>1100510.71</v>
      </c>
      <c r="Z47" s="184">
        <v>9477.9599999999919</v>
      </c>
      <c r="AA47" s="184">
        <v>64760.81</v>
      </c>
      <c r="AB47" s="184">
        <v>764774.58</v>
      </c>
      <c r="AC47" s="184">
        <v>610326.65</v>
      </c>
      <c r="AD47" s="184">
        <v>8782.11</v>
      </c>
      <c r="AE47" s="184">
        <v>161924.75</v>
      </c>
      <c r="AF47" s="184"/>
      <c r="AG47" s="184">
        <v>1262237.9200000002</v>
      </c>
      <c r="AH47" s="184"/>
      <c r="AI47" s="184">
        <v>171817.25</v>
      </c>
      <c r="AJ47" s="184">
        <v>1653308.16</v>
      </c>
      <c r="AK47" s="184">
        <v>81302.150000000009</v>
      </c>
      <c r="AL47" s="184">
        <v>45040.91</v>
      </c>
      <c r="AM47" s="184"/>
      <c r="AN47" s="184">
        <v>23485.68</v>
      </c>
      <c r="AO47" s="184"/>
      <c r="AP47" s="184"/>
      <c r="AQ47" s="184"/>
      <c r="AR47" s="184"/>
      <c r="AS47" s="184"/>
      <c r="AT47" s="184"/>
      <c r="AU47" s="184"/>
      <c r="AV47" s="184">
        <v>451669.48000000004</v>
      </c>
      <c r="AW47" s="184">
        <v>0</v>
      </c>
      <c r="AX47" s="184">
        <v>0</v>
      </c>
      <c r="AY47" s="184">
        <v>760083.04</v>
      </c>
      <c r="AZ47" s="184"/>
      <c r="BA47" s="184">
        <v>29947.259999999995</v>
      </c>
      <c r="BB47" s="184"/>
      <c r="BC47" s="184">
        <v>99394.349999999991</v>
      </c>
      <c r="BD47" s="184">
        <v>190579.3</v>
      </c>
      <c r="BE47" s="184">
        <v>519346.14</v>
      </c>
      <c r="BF47" s="184">
        <v>715965.57</v>
      </c>
      <c r="BG47" s="184">
        <v>82176.56</v>
      </c>
      <c r="BH47" s="184">
        <v>0</v>
      </c>
      <c r="BI47" s="184"/>
      <c r="BJ47" s="184">
        <v>4.5499999999999998E-13</v>
      </c>
      <c r="BK47" s="184">
        <v>0</v>
      </c>
      <c r="BL47" s="184">
        <v>689894.81</v>
      </c>
      <c r="BM47" s="184"/>
      <c r="BN47" s="184">
        <v>4029887.2699999996</v>
      </c>
      <c r="BO47" s="184"/>
      <c r="BP47" s="184">
        <v>0</v>
      </c>
      <c r="BQ47" s="184"/>
      <c r="BR47" s="184">
        <v>156233.70000000001</v>
      </c>
      <c r="BS47" s="184"/>
      <c r="BT47" s="184">
        <v>9779.1200000000008</v>
      </c>
      <c r="BU47" s="184"/>
      <c r="BV47" s="184">
        <v>0</v>
      </c>
      <c r="BW47" s="184">
        <v>0</v>
      </c>
      <c r="BX47" s="184">
        <v>556914.4</v>
      </c>
      <c r="BY47" s="184">
        <v>271078.15000000002</v>
      </c>
      <c r="BZ47" s="184">
        <v>453451.20999999996</v>
      </c>
      <c r="CA47" s="184">
        <v>475059.57</v>
      </c>
      <c r="CB47" s="184"/>
      <c r="CC47" s="184">
        <v>1594993.1800000002</v>
      </c>
      <c r="CD47" s="195"/>
      <c r="CE47" s="195">
        <f>SUM(C47:CC47)</f>
        <v>28085119</v>
      </c>
    </row>
    <row r="48" spans="1:83" ht="12.6" customHeight="1" x14ac:dyDescent="0.25">
      <c r="A48" s="175" t="s">
        <v>205</v>
      </c>
      <c r="B48" s="183"/>
      <c r="C48" s="241">
        <f>ROUND(((B48/CE61)*C61),0)</f>
        <v>0</v>
      </c>
      <c r="D48" s="241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521198.68999999994</v>
      </c>
      <c r="D51" s="184">
        <v>157193.66999999998</v>
      </c>
      <c r="E51" s="184">
        <v>820.29000000000008</v>
      </c>
      <c r="F51" s="184">
        <v>155.72999999999999</v>
      </c>
      <c r="G51" s="184"/>
      <c r="H51" s="184"/>
      <c r="I51" s="184"/>
      <c r="J51" s="184"/>
      <c r="K51" s="184"/>
      <c r="L51" s="184"/>
      <c r="M51" s="184"/>
      <c r="N51" s="184">
        <v>0</v>
      </c>
      <c r="O51" s="184">
        <v>200186.21000000002</v>
      </c>
      <c r="P51" s="184">
        <v>3007423.3800000004</v>
      </c>
      <c r="Q51" s="184">
        <v>7536.02</v>
      </c>
      <c r="R51" s="184">
        <v>309928.8</v>
      </c>
      <c r="S51" s="184">
        <v>19242.669999999998</v>
      </c>
      <c r="T51" s="184">
        <v>5693.869999999999</v>
      </c>
      <c r="U51" s="184">
        <v>216863.8</v>
      </c>
      <c r="V51" s="184">
        <v>25601.639999999996</v>
      </c>
      <c r="W51" s="184">
        <v>148799.11000000002</v>
      </c>
      <c r="X51" s="184">
        <v>115958.56999999998</v>
      </c>
      <c r="Y51" s="184">
        <v>1158062.4400000002</v>
      </c>
      <c r="Z51" s="184">
        <v>0</v>
      </c>
      <c r="AA51" s="184">
        <v>28015.400000000005</v>
      </c>
      <c r="AB51" s="184">
        <v>66521.91</v>
      </c>
      <c r="AC51" s="184">
        <v>154086.12</v>
      </c>
      <c r="AD51" s="184">
        <v>19679.400000000005</v>
      </c>
      <c r="AE51" s="184">
        <v>0</v>
      </c>
      <c r="AF51" s="184"/>
      <c r="AG51" s="184">
        <v>438547.29</v>
      </c>
      <c r="AH51" s="184"/>
      <c r="AI51" s="184">
        <v>2958</v>
      </c>
      <c r="AJ51" s="184">
        <v>79362.720000000001</v>
      </c>
      <c r="AK51" s="184">
        <v>1096.2</v>
      </c>
      <c r="AL51" s="184">
        <v>0</v>
      </c>
      <c r="AM51" s="184"/>
      <c r="AN51" s="184">
        <v>70653.600000000006</v>
      </c>
      <c r="AO51" s="184"/>
      <c r="AP51" s="184"/>
      <c r="AQ51" s="184"/>
      <c r="AR51" s="184"/>
      <c r="AS51" s="184"/>
      <c r="AT51" s="184"/>
      <c r="AU51" s="184"/>
      <c r="AV51" s="184">
        <v>82102.42</v>
      </c>
      <c r="AW51" s="184">
        <v>0</v>
      </c>
      <c r="AX51" s="184">
        <v>0</v>
      </c>
      <c r="AY51" s="184">
        <v>62068.88</v>
      </c>
      <c r="AZ51" s="184"/>
      <c r="BA51" s="184">
        <v>0</v>
      </c>
      <c r="BB51" s="184"/>
      <c r="BC51" s="184">
        <v>2923.1999999999994</v>
      </c>
      <c r="BD51" s="184">
        <v>1628.64</v>
      </c>
      <c r="BE51" s="184">
        <v>123643.28000000001</v>
      </c>
      <c r="BF51" s="184">
        <v>9531.7199999999975</v>
      </c>
      <c r="BG51" s="184">
        <v>0</v>
      </c>
      <c r="BH51" s="184">
        <v>3047270.15</v>
      </c>
      <c r="BI51" s="184"/>
      <c r="BJ51" s="184">
        <v>0</v>
      </c>
      <c r="BK51" s="184">
        <v>0</v>
      </c>
      <c r="BL51" s="184">
        <v>0</v>
      </c>
      <c r="BM51" s="184"/>
      <c r="BN51" s="184">
        <v>3709496.3799999994</v>
      </c>
      <c r="BO51" s="184"/>
      <c r="BP51" s="184">
        <v>0</v>
      </c>
      <c r="BQ51" s="184"/>
      <c r="BR51" s="184">
        <v>696</v>
      </c>
      <c r="BS51" s="184"/>
      <c r="BT51" s="184">
        <v>0</v>
      </c>
      <c r="BU51" s="184"/>
      <c r="BV51" s="184">
        <v>0</v>
      </c>
      <c r="BW51" s="184">
        <v>0</v>
      </c>
      <c r="BX51" s="184">
        <v>0</v>
      </c>
      <c r="BY51" s="184">
        <v>341944.99</v>
      </c>
      <c r="BZ51" s="184">
        <v>0</v>
      </c>
      <c r="CA51" s="184">
        <v>0</v>
      </c>
      <c r="CB51" s="184"/>
      <c r="CC51" s="184">
        <v>7198843.6499999994</v>
      </c>
      <c r="CD51" s="195"/>
      <c r="CE51" s="195">
        <f>SUM(C51:CD51)</f>
        <v>21335734.84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281">
        <v>10133</v>
      </c>
      <c r="D59" s="281">
        <v>16283</v>
      </c>
      <c r="E59" s="281">
        <v>21005</v>
      </c>
      <c r="F59" s="281">
        <v>2177</v>
      </c>
      <c r="G59" s="281"/>
      <c r="H59" s="281"/>
      <c r="I59" s="281"/>
      <c r="J59" s="281"/>
      <c r="K59" s="281"/>
      <c r="L59" s="281"/>
      <c r="M59" s="281"/>
      <c r="N59" s="281">
        <v>1596</v>
      </c>
      <c r="O59" s="184">
        <v>1367</v>
      </c>
      <c r="P59" s="185">
        <v>1587745</v>
      </c>
      <c r="Q59" s="185">
        <v>1104675</v>
      </c>
      <c r="R59" s="185">
        <v>1851503</v>
      </c>
      <c r="S59" s="244"/>
      <c r="T59" s="244"/>
      <c r="U59" s="220">
        <v>751498</v>
      </c>
      <c r="V59" s="185">
        <v>13701</v>
      </c>
      <c r="W59" s="185">
        <v>37049</v>
      </c>
      <c r="X59" s="185">
        <v>22906</v>
      </c>
      <c r="Y59" s="185">
        <v>162716</v>
      </c>
      <c r="Z59" s="185">
        <v>4179</v>
      </c>
      <c r="AA59" s="185">
        <v>18568</v>
      </c>
      <c r="AB59" s="244"/>
      <c r="AC59" s="185">
        <v>104570</v>
      </c>
      <c r="AD59" s="185">
        <v>6090</v>
      </c>
      <c r="AE59" s="185">
        <v>18142</v>
      </c>
      <c r="AF59" s="185"/>
      <c r="AG59" s="185">
        <v>34440</v>
      </c>
      <c r="AH59" s="185"/>
      <c r="AI59" s="185">
        <v>3</v>
      </c>
      <c r="AJ59" s="185">
        <v>36309</v>
      </c>
      <c r="AK59" s="185">
        <v>10992</v>
      </c>
      <c r="AL59" s="185">
        <v>4349</v>
      </c>
      <c r="AM59" s="185"/>
      <c r="AN59" s="185">
        <v>999</v>
      </c>
      <c r="AO59" s="185"/>
      <c r="AP59" s="185"/>
      <c r="AQ59" s="185"/>
      <c r="AR59" s="185"/>
      <c r="AS59" s="185"/>
      <c r="AT59" s="185"/>
      <c r="AU59" s="185"/>
      <c r="AV59" s="244"/>
      <c r="AW59" s="244"/>
      <c r="AX59" s="244"/>
      <c r="AY59" s="185">
        <v>145747</v>
      </c>
      <c r="AZ59" s="185"/>
      <c r="BA59" s="244"/>
      <c r="BB59" s="244"/>
      <c r="BC59" s="244"/>
      <c r="BD59" s="244"/>
      <c r="BE59" s="185">
        <v>871026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>
        <v>96.079880808756201</v>
      </c>
      <c r="D60" s="187">
        <v>105.73477464305003</v>
      </c>
      <c r="E60" s="187">
        <v>132.20027874901368</v>
      </c>
      <c r="F60" s="219">
        <v>23.167876024223581</v>
      </c>
      <c r="G60" s="187">
        <v>0</v>
      </c>
      <c r="H60" s="187">
        <v>0</v>
      </c>
      <c r="I60" s="187">
        <v>0</v>
      </c>
      <c r="J60" s="219">
        <v>0</v>
      </c>
      <c r="K60" s="187">
        <v>0</v>
      </c>
      <c r="L60" s="187">
        <v>0</v>
      </c>
      <c r="M60" s="187">
        <v>0</v>
      </c>
      <c r="N60" s="187">
        <v>9.1915993138093697</v>
      </c>
      <c r="O60" s="187">
        <v>35.522784926640718</v>
      </c>
      <c r="P60" s="217">
        <v>115.86356368275841</v>
      </c>
      <c r="Q60" s="217">
        <v>18.701684244013475</v>
      </c>
      <c r="R60" s="217">
        <v>4.0235712323255379</v>
      </c>
      <c r="S60" s="217">
        <v>19.758161641129014</v>
      </c>
      <c r="T60" s="217">
        <v>3.1698349310726255</v>
      </c>
      <c r="U60" s="217">
        <v>54.549134924034369</v>
      </c>
      <c r="V60" s="217">
        <v>4.0244342460240503</v>
      </c>
      <c r="W60" s="217">
        <v>6.6617513689504451</v>
      </c>
      <c r="X60" s="217">
        <v>14.893430134946106</v>
      </c>
      <c r="Y60" s="217">
        <v>59.01264656725855</v>
      </c>
      <c r="Z60" s="217">
        <v>3.0458821913635781</v>
      </c>
      <c r="AA60" s="217">
        <v>3.0983390406714606</v>
      </c>
      <c r="AB60" s="217">
        <v>40.601630131424436</v>
      </c>
      <c r="AC60" s="217">
        <v>34.910874652751943</v>
      </c>
      <c r="AD60" s="217">
        <v>0.57313219170231078</v>
      </c>
      <c r="AE60" s="217">
        <v>8.8892568480973626</v>
      </c>
      <c r="AF60" s="217">
        <v>0</v>
      </c>
      <c r="AG60" s="217">
        <v>74.415312318573243</v>
      </c>
      <c r="AH60" s="217">
        <v>0</v>
      </c>
      <c r="AI60" s="217">
        <v>9.7539486288008295</v>
      </c>
      <c r="AJ60" s="217">
        <v>88.647108207034634</v>
      </c>
      <c r="AK60" s="217">
        <v>4.272785615853044</v>
      </c>
      <c r="AL60" s="217">
        <v>2.5238595886953621</v>
      </c>
      <c r="AM60" s="217">
        <v>0</v>
      </c>
      <c r="AN60" s="217">
        <v>1.925925342201928</v>
      </c>
      <c r="AO60" s="217">
        <v>0</v>
      </c>
      <c r="AP60" s="217">
        <v>0</v>
      </c>
      <c r="AQ60" s="217">
        <v>0</v>
      </c>
      <c r="AR60" s="217">
        <v>0</v>
      </c>
      <c r="AS60" s="217">
        <v>0</v>
      </c>
      <c r="AT60" s="217">
        <v>0</v>
      </c>
      <c r="AU60" s="217">
        <v>0</v>
      </c>
      <c r="AV60" s="217">
        <v>26.247377393664742</v>
      </c>
      <c r="AW60" s="217">
        <v>0</v>
      </c>
      <c r="AX60" s="217">
        <v>0</v>
      </c>
      <c r="AY60" s="217">
        <v>54.042147937802447</v>
      </c>
      <c r="AZ60" s="217">
        <v>0</v>
      </c>
      <c r="BA60" s="217">
        <v>2.8689883557713718</v>
      </c>
      <c r="BB60" s="217">
        <v>0</v>
      </c>
      <c r="BC60" s="217">
        <v>7.4018958893970019</v>
      </c>
      <c r="BD60" s="217">
        <v>12.851995203718905</v>
      </c>
      <c r="BE60" s="217">
        <v>32.033318488762553</v>
      </c>
      <c r="BF60" s="217">
        <v>64.167408210388018</v>
      </c>
      <c r="BG60" s="217">
        <v>5.7790705471535535</v>
      </c>
      <c r="BH60" s="217">
        <v>0</v>
      </c>
      <c r="BI60" s="217">
        <v>0</v>
      </c>
      <c r="BJ60" s="217">
        <v>0</v>
      </c>
      <c r="BK60" s="217">
        <v>0</v>
      </c>
      <c r="BL60" s="217">
        <v>47.163300678470783</v>
      </c>
      <c r="BM60" s="217">
        <v>0</v>
      </c>
      <c r="BN60" s="217">
        <v>206.72644997168126</v>
      </c>
      <c r="BO60" s="217">
        <v>0</v>
      </c>
      <c r="BP60" s="217">
        <v>0</v>
      </c>
      <c r="BQ60" s="217">
        <v>0</v>
      </c>
      <c r="BR60" s="217">
        <v>1.0065999998621098</v>
      </c>
      <c r="BS60" s="217">
        <v>0</v>
      </c>
      <c r="BT60" s="217">
        <v>0.64653630128129636</v>
      </c>
      <c r="BU60" s="217">
        <v>0</v>
      </c>
      <c r="BV60" s="217">
        <v>0</v>
      </c>
      <c r="BW60" s="217">
        <v>0</v>
      </c>
      <c r="BX60" s="217">
        <v>29.321585612421696</v>
      </c>
      <c r="BY60" s="217">
        <v>13.589071231015195</v>
      </c>
      <c r="BZ60" s="217">
        <v>29.61941643429871</v>
      </c>
      <c r="CA60" s="217">
        <v>28.030435612598573</v>
      </c>
      <c r="CB60" s="217">
        <v>0</v>
      </c>
      <c r="CC60" s="217">
        <v>31.984658899728132</v>
      </c>
      <c r="CD60" s="245" t="s">
        <v>221</v>
      </c>
      <c r="CE60" s="247">
        <f t="shared" ref="CE60:CE70" si="0">SUM(C60:CD60)</f>
        <v>1568.6937189631924</v>
      </c>
    </row>
    <row r="61" spans="1:84" ht="12.6" customHeight="1" x14ac:dyDescent="0.25">
      <c r="A61" s="171" t="s">
        <v>235</v>
      </c>
      <c r="B61" s="175"/>
      <c r="C61" s="184">
        <v>9674790.3100000005</v>
      </c>
      <c r="D61" s="184">
        <v>8128312.1199999992</v>
      </c>
      <c r="E61" s="184">
        <v>9819382.790000001</v>
      </c>
      <c r="F61" s="185">
        <v>2049547.5100000002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414785.58</v>
      </c>
      <c r="O61" s="184">
        <v>3243805.89</v>
      </c>
      <c r="P61" s="185">
        <v>9978892.8100000005</v>
      </c>
      <c r="Q61" s="185">
        <v>1865290.54</v>
      </c>
      <c r="R61" s="185">
        <v>178292.94999999998</v>
      </c>
      <c r="S61" s="185">
        <v>958806.81</v>
      </c>
      <c r="T61" s="185">
        <v>358782.02999999997</v>
      </c>
      <c r="U61" s="185">
        <v>3584880.01</v>
      </c>
      <c r="V61" s="185">
        <v>190281.8</v>
      </c>
      <c r="W61" s="185">
        <v>585593.03</v>
      </c>
      <c r="X61" s="185">
        <v>1236859.5999999999</v>
      </c>
      <c r="Y61" s="185">
        <v>5602908.8799999999</v>
      </c>
      <c r="Z61" s="185">
        <v>318040.75</v>
      </c>
      <c r="AA61" s="185">
        <v>388222.85</v>
      </c>
      <c r="AB61" s="185">
        <v>3902907.9899999998</v>
      </c>
      <c r="AC61" s="185">
        <v>2769372.58</v>
      </c>
      <c r="AD61" s="185">
        <v>58553.55</v>
      </c>
      <c r="AE61" s="185">
        <v>796035.52999999991</v>
      </c>
      <c r="AF61" s="185">
        <v>0</v>
      </c>
      <c r="AG61" s="185">
        <v>6654690.4600000009</v>
      </c>
      <c r="AH61" s="185">
        <v>0</v>
      </c>
      <c r="AI61" s="185">
        <v>817287.66</v>
      </c>
      <c r="AJ61" s="185">
        <v>9964570.0499999989</v>
      </c>
      <c r="AK61" s="185">
        <v>407587.77999999997</v>
      </c>
      <c r="AL61" s="185">
        <v>228885.88</v>
      </c>
      <c r="AM61" s="185">
        <v>0</v>
      </c>
      <c r="AN61" s="185">
        <v>197212.39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3222315.24</v>
      </c>
      <c r="AW61" s="185">
        <v>0</v>
      </c>
      <c r="AX61" s="185">
        <v>0</v>
      </c>
      <c r="AY61" s="185">
        <v>2233986.2999999998</v>
      </c>
      <c r="AZ61" s="185">
        <v>0</v>
      </c>
      <c r="BA61" s="185">
        <v>107473.59999999998</v>
      </c>
      <c r="BB61" s="185">
        <v>0</v>
      </c>
      <c r="BC61" s="185">
        <v>255357.74000000002</v>
      </c>
      <c r="BD61" s="185">
        <v>604285.97000000009</v>
      </c>
      <c r="BE61" s="185">
        <v>2350189.5099999998</v>
      </c>
      <c r="BF61" s="185">
        <v>2468017.3499999996</v>
      </c>
      <c r="BG61" s="185">
        <v>244803.11000000002</v>
      </c>
      <c r="BH61" s="185">
        <v>0</v>
      </c>
      <c r="BI61" s="185">
        <v>0</v>
      </c>
      <c r="BJ61" s="185">
        <v>0</v>
      </c>
      <c r="BK61" s="185">
        <v>0</v>
      </c>
      <c r="BL61" s="185">
        <v>2293778.4900000002</v>
      </c>
      <c r="BM61" s="185">
        <v>0</v>
      </c>
      <c r="BN61" s="185">
        <v>16166637.52</v>
      </c>
      <c r="BO61" s="185">
        <v>0</v>
      </c>
      <c r="BP61" s="185">
        <v>0</v>
      </c>
      <c r="BQ61" s="185">
        <v>0</v>
      </c>
      <c r="BR61" s="185">
        <v>71829.91</v>
      </c>
      <c r="BS61" s="185">
        <v>0</v>
      </c>
      <c r="BT61" s="185">
        <v>40175.279999999999</v>
      </c>
      <c r="BU61" s="185">
        <v>0</v>
      </c>
      <c r="BV61" s="185">
        <v>0</v>
      </c>
      <c r="BW61" s="185">
        <v>0</v>
      </c>
      <c r="BX61" s="185">
        <v>2979603.9599999995</v>
      </c>
      <c r="BY61" s="185">
        <v>1447339.06</v>
      </c>
      <c r="BZ61" s="185">
        <v>1895609.79</v>
      </c>
      <c r="CA61" s="185">
        <v>2400389.5499999998</v>
      </c>
      <c r="CB61" s="185">
        <v>0</v>
      </c>
      <c r="CC61" s="185">
        <v>2051696.19</v>
      </c>
      <c r="CD61" s="245" t="s">
        <v>221</v>
      </c>
      <c r="CE61" s="195">
        <f t="shared" si="0"/>
        <v>125208068.69999996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1852334</v>
      </c>
      <c r="D62" s="195">
        <f t="shared" si="1"/>
        <v>1759483</v>
      </c>
      <c r="E62" s="195">
        <f t="shared" si="1"/>
        <v>2158482</v>
      </c>
      <c r="F62" s="195">
        <f t="shared" si="1"/>
        <v>406023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129441</v>
      </c>
      <c r="O62" s="195">
        <f t="shared" si="1"/>
        <v>642060</v>
      </c>
      <c r="P62" s="195">
        <f t="shared" si="1"/>
        <v>2023786</v>
      </c>
      <c r="Q62" s="195">
        <f t="shared" si="1"/>
        <v>348298</v>
      </c>
      <c r="R62" s="195">
        <f t="shared" si="1"/>
        <v>57714</v>
      </c>
      <c r="S62" s="195">
        <f t="shared" si="1"/>
        <v>288917</v>
      </c>
      <c r="T62" s="195">
        <f t="shared" si="1"/>
        <v>65739</v>
      </c>
      <c r="U62" s="195">
        <f t="shared" si="1"/>
        <v>863968</v>
      </c>
      <c r="V62" s="195">
        <f t="shared" si="1"/>
        <v>57213</v>
      </c>
      <c r="W62" s="195">
        <f t="shared" si="1"/>
        <v>119787</v>
      </c>
      <c r="X62" s="195">
        <f t="shared" si="1"/>
        <v>267671</v>
      </c>
      <c r="Y62" s="195">
        <f t="shared" si="1"/>
        <v>1100511</v>
      </c>
      <c r="Z62" s="195">
        <f t="shared" si="1"/>
        <v>9478</v>
      </c>
      <c r="AA62" s="195">
        <f t="shared" si="1"/>
        <v>64761</v>
      </c>
      <c r="AB62" s="195">
        <f t="shared" si="1"/>
        <v>764775</v>
      </c>
      <c r="AC62" s="195">
        <f t="shared" si="1"/>
        <v>610327</v>
      </c>
      <c r="AD62" s="195">
        <f t="shared" si="1"/>
        <v>8782</v>
      </c>
      <c r="AE62" s="195">
        <f t="shared" si="1"/>
        <v>161925</v>
      </c>
      <c r="AF62" s="195">
        <f t="shared" si="1"/>
        <v>0</v>
      </c>
      <c r="AG62" s="195">
        <f t="shared" si="1"/>
        <v>1262238</v>
      </c>
      <c r="AH62" s="195">
        <f t="shared" si="1"/>
        <v>0</v>
      </c>
      <c r="AI62" s="195">
        <f t="shared" si="1"/>
        <v>171817</v>
      </c>
      <c r="AJ62" s="195">
        <f t="shared" si="1"/>
        <v>1653308</v>
      </c>
      <c r="AK62" s="195">
        <f t="shared" si="1"/>
        <v>81302</v>
      </c>
      <c r="AL62" s="195">
        <f t="shared" si="1"/>
        <v>45041</v>
      </c>
      <c r="AM62" s="195">
        <f t="shared" si="1"/>
        <v>0</v>
      </c>
      <c r="AN62" s="195">
        <f t="shared" si="1"/>
        <v>23486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451669</v>
      </c>
      <c r="AW62" s="195">
        <f t="shared" si="1"/>
        <v>0</v>
      </c>
      <c r="AX62" s="195">
        <f t="shared" si="1"/>
        <v>0</v>
      </c>
      <c r="AY62" s="195">
        <f>ROUND(AY47+AY48,0)</f>
        <v>760083</v>
      </c>
      <c r="AZ62" s="195">
        <f>ROUND(AZ47+AZ48,0)</f>
        <v>0</v>
      </c>
      <c r="BA62" s="195">
        <f>ROUND(BA47+BA48,0)</f>
        <v>29947</v>
      </c>
      <c r="BB62" s="195">
        <f t="shared" si="1"/>
        <v>0</v>
      </c>
      <c r="BC62" s="195">
        <f t="shared" si="1"/>
        <v>99394</v>
      </c>
      <c r="BD62" s="195">
        <f t="shared" si="1"/>
        <v>190579</v>
      </c>
      <c r="BE62" s="195">
        <f t="shared" si="1"/>
        <v>519346</v>
      </c>
      <c r="BF62" s="195">
        <f t="shared" si="1"/>
        <v>715966</v>
      </c>
      <c r="BG62" s="195">
        <f t="shared" si="1"/>
        <v>82177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689895</v>
      </c>
      <c r="BM62" s="195">
        <f t="shared" si="1"/>
        <v>0</v>
      </c>
      <c r="BN62" s="195">
        <f t="shared" si="1"/>
        <v>4029887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156234</v>
      </c>
      <c r="BS62" s="195">
        <f t="shared" si="2"/>
        <v>0</v>
      </c>
      <c r="BT62" s="195">
        <f t="shared" si="2"/>
        <v>9779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556914</v>
      </c>
      <c r="BY62" s="195">
        <f t="shared" si="2"/>
        <v>271078</v>
      </c>
      <c r="BZ62" s="195">
        <f t="shared" si="2"/>
        <v>453451</v>
      </c>
      <c r="CA62" s="195">
        <f t="shared" si="2"/>
        <v>475060</v>
      </c>
      <c r="CB62" s="195">
        <f t="shared" si="2"/>
        <v>0</v>
      </c>
      <c r="CC62" s="195">
        <f t="shared" si="2"/>
        <v>1594993</v>
      </c>
      <c r="CD62" s="245" t="s">
        <v>221</v>
      </c>
      <c r="CE62" s="195">
        <f t="shared" si="0"/>
        <v>28085119</v>
      </c>
      <c r="CF62" s="248"/>
    </row>
    <row r="63" spans="1:84" ht="12.6" customHeight="1" x14ac:dyDescent="0.25">
      <c r="A63" s="171" t="s">
        <v>236</v>
      </c>
      <c r="B63" s="175"/>
      <c r="C63" s="184">
        <v>594360.40999999992</v>
      </c>
      <c r="D63" s="184">
        <v>0</v>
      </c>
      <c r="E63" s="184">
        <v>687.5</v>
      </c>
      <c r="F63" s="185">
        <v>9450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1939650.02</v>
      </c>
      <c r="P63" s="185">
        <v>870000</v>
      </c>
      <c r="Q63" s="185">
        <v>0</v>
      </c>
      <c r="R63" s="185">
        <v>2971557.5699999994</v>
      </c>
      <c r="S63" s="185">
        <v>0</v>
      </c>
      <c r="T63" s="185">
        <v>0</v>
      </c>
      <c r="U63" s="185">
        <v>86491</v>
      </c>
      <c r="V63" s="185">
        <v>0</v>
      </c>
      <c r="W63" s="185">
        <v>14600</v>
      </c>
      <c r="X63" s="185">
        <v>0</v>
      </c>
      <c r="Y63" s="185">
        <v>455587.00000000006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5584925.5</v>
      </c>
      <c r="AH63" s="185">
        <v>0</v>
      </c>
      <c r="AI63" s="185">
        <v>0</v>
      </c>
      <c r="AJ63" s="185">
        <v>97740.22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85.05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21250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1043412.2000000001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48861.789999999994</v>
      </c>
      <c r="BY63" s="185">
        <v>17400</v>
      </c>
      <c r="BZ63" s="185">
        <v>0</v>
      </c>
      <c r="CA63" s="185">
        <v>0</v>
      </c>
      <c r="CB63" s="185">
        <v>0</v>
      </c>
      <c r="CC63" s="185">
        <v>5724757.4399999995</v>
      </c>
      <c r="CD63" s="245" t="s">
        <v>221</v>
      </c>
      <c r="CE63" s="195">
        <f t="shared" si="0"/>
        <v>19480815.699999999</v>
      </c>
      <c r="CF63" s="248"/>
    </row>
    <row r="64" spans="1:84" ht="12.6" customHeight="1" x14ac:dyDescent="0.25">
      <c r="A64" s="171" t="s">
        <v>237</v>
      </c>
      <c r="B64" s="175"/>
      <c r="C64" s="184">
        <v>1237740.22</v>
      </c>
      <c r="D64" s="184">
        <v>865191.50000000012</v>
      </c>
      <c r="E64" s="185">
        <v>1160904.7</v>
      </c>
      <c r="F64" s="185">
        <v>118653.88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12937.31</v>
      </c>
      <c r="O64" s="184">
        <v>412094.12000000005</v>
      </c>
      <c r="P64" s="185">
        <v>29208408.299999997</v>
      </c>
      <c r="Q64" s="185">
        <v>246701.18</v>
      </c>
      <c r="R64" s="185">
        <v>597164.13</v>
      </c>
      <c r="S64" s="185">
        <v>523799.62999999995</v>
      </c>
      <c r="T64" s="185">
        <v>252051.00999999998</v>
      </c>
      <c r="U64" s="185">
        <v>4798352.5600000005</v>
      </c>
      <c r="V64" s="185">
        <v>5441.45</v>
      </c>
      <c r="W64" s="185">
        <v>28987.05</v>
      </c>
      <c r="X64" s="185">
        <v>334545.95999999996</v>
      </c>
      <c r="Y64" s="185">
        <v>13739970.029999999</v>
      </c>
      <c r="Z64" s="185">
        <v>-93761.55</v>
      </c>
      <c r="AA64" s="185">
        <v>477238.32999999996</v>
      </c>
      <c r="AB64" s="185">
        <v>8469946.9000000004</v>
      </c>
      <c r="AC64" s="185">
        <v>719404.09</v>
      </c>
      <c r="AD64" s="185">
        <v>16394.870000000003</v>
      </c>
      <c r="AE64" s="185">
        <v>1440.22</v>
      </c>
      <c r="AF64" s="185">
        <v>0</v>
      </c>
      <c r="AG64" s="185">
        <v>1027994.54</v>
      </c>
      <c r="AH64" s="185">
        <v>0</v>
      </c>
      <c r="AI64" s="185">
        <v>93770.29</v>
      </c>
      <c r="AJ64" s="185">
        <v>37289041.990000002</v>
      </c>
      <c r="AK64" s="185">
        <v>796.29</v>
      </c>
      <c r="AL64" s="185">
        <v>1192.3800000000001</v>
      </c>
      <c r="AM64" s="185">
        <v>0</v>
      </c>
      <c r="AN64" s="185">
        <v>31743.21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564327.81000000006</v>
      </c>
      <c r="AW64" s="185">
        <v>31.21</v>
      </c>
      <c r="AX64" s="185">
        <v>0</v>
      </c>
      <c r="AY64" s="185">
        <v>1962786.5399999996</v>
      </c>
      <c r="AZ64" s="185">
        <v>0</v>
      </c>
      <c r="BA64" s="185">
        <v>0</v>
      </c>
      <c r="BB64" s="185">
        <v>0</v>
      </c>
      <c r="BC64" s="185">
        <v>4052.5599999999995</v>
      </c>
      <c r="BD64" s="185">
        <v>-449198.25000000012</v>
      </c>
      <c r="BE64" s="185">
        <v>778332.24999999988</v>
      </c>
      <c r="BF64" s="185">
        <v>261899.21999999997</v>
      </c>
      <c r="BG64" s="185">
        <v>2.52</v>
      </c>
      <c r="BH64" s="185">
        <v>-27.71</v>
      </c>
      <c r="BI64" s="185">
        <v>0</v>
      </c>
      <c r="BJ64" s="185">
        <v>0</v>
      </c>
      <c r="BK64" s="185">
        <v>0</v>
      </c>
      <c r="BL64" s="185">
        <v>55783.489999999991</v>
      </c>
      <c r="BM64" s="185">
        <v>0</v>
      </c>
      <c r="BN64" s="185">
        <v>688204.0900000002</v>
      </c>
      <c r="BO64" s="185">
        <v>0</v>
      </c>
      <c r="BP64" s="185">
        <v>0</v>
      </c>
      <c r="BQ64" s="185">
        <v>0</v>
      </c>
      <c r="BR64" s="185">
        <v>29543.86</v>
      </c>
      <c r="BS64" s="185">
        <v>0</v>
      </c>
      <c r="BT64" s="185">
        <v>0</v>
      </c>
      <c r="BU64" s="185">
        <v>0</v>
      </c>
      <c r="BV64" s="185">
        <v>137.72999999999999</v>
      </c>
      <c r="BW64" s="185">
        <v>0</v>
      </c>
      <c r="BX64" s="185">
        <v>-14435.38</v>
      </c>
      <c r="BY64" s="185">
        <v>5931.31</v>
      </c>
      <c r="BZ64" s="185">
        <v>2204.4699999999998</v>
      </c>
      <c r="CA64" s="185">
        <v>13027.35</v>
      </c>
      <c r="CB64" s="185">
        <v>0</v>
      </c>
      <c r="CC64" s="185">
        <v>545369.59999999998</v>
      </c>
      <c r="CD64" s="245" t="s">
        <v>221</v>
      </c>
      <c r="CE64" s="195">
        <f t="shared" si="0"/>
        <v>106026117.26000001</v>
      </c>
      <c r="CF64" s="248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1011.06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476.3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8833.0499999999993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512</v>
      </c>
      <c r="AZ65" s="185">
        <v>0</v>
      </c>
      <c r="BA65" s="185">
        <v>0</v>
      </c>
      <c r="BB65" s="185">
        <v>0</v>
      </c>
      <c r="BC65" s="185">
        <v>0</v>
      </c>
      <c r="BD65" s="185">
        <v>328.76</v>
      </c>
      <c r="BE65" s="185">
        <v>2913569.0999999996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470.09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336818.1999999999</v>
      </c>
      <c r="CD65" s="245" t="s">
        <v>221</v>
      </c>
      <c r="CE65" s="195">
        <f t="shared" si="0"/>
        <v>3262018.5599999991</v>
      </c>
      <c r="CF65" s="248"/>
    </row>
    <row r="66" spans="1:84" ht="12.6" customHeight="1" x14ac:dyDescent="0.25">
      <c r="A66" s="171" t="s">
        <v>239</v>
      </c>
      <c r="B66" s="175"/>
      <c r="C66" s="184">
        <v>17452.11</v>
      </c>
      <c r="D66" s="184">
        <v>20237.86</v>
      </c>
      <c r="E66" s="184">
        <v>11570.12</v>
      </c>
      <c r="F66" s="184">
        <v>57246.09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49903.54</v>
      </c>
      <c r="O66" s="185">
        <v>56805.36</v>
      </c>
      <c r="P66" s="185">
        <v>2631730.56</v>
      </c>
      <c r="Q66" s="185">
        <v>775</v>
      </c>
      <c r="R66" s="185">
        <v>21492.9</v>
      </c>
      <c r="S66" s="184">
        <v>215077.52</v>
      </c>
      <c r="T66" s="184">
        <v>9643.1</v>
      </c>
      <c r="U66" s="185">
        <v>734513.77</v>
      </c>
      <c r="V66" s="185">
        <v>1915.84</v>
      </c>
      <c r="W66" s="185">
        <v>339780.27</v>
      </c>
      <c r="X66" s="185">
        <v>262846.36</v>
      </c>
      <c r="Y66" s="185">
        <v>865746.62</v>
      </c>
      <c r="Z66" s="185">
        <v>2921128.04</v>
      </c>
      <c r="AA66" s="185">
        <v>36521.089999999997</v>
      </c>
      <c r="AB66" s="185">
        <v>291736.93</v>
      </c>
      <c r="AC66" s="185">
        <v>75701.119999999995</v>
      </c>
      <c r="AD66" s="185">
        <v>945487.78</v>
      </c>
      <c r="AE66" s="185">
        <v>609.55999999999995</v>
      </c>
      <c r="AF66" s="185">
        <v>0</v>
      </c>
      <c r="AG66" s="185">
        <v>455953.25</v>
      </c>
      <c r="AH66" s="185">
        <v>0</v>
      </c>
      <c r="AI66" s="185">
        <v>1309.54</v>
      </c>
      <c r="AJ66" s="185">
        <v>2974668.77</v>
      </c>
      <c r="AK66" s="185">
        <v>0</v>
      </c>
      <c r="AL66" s="185">
        <v>0</v>
      </c>
      <c r="AM66" s="185">
        <v>0</v>
      </c>
      <c r="AN66" s="185">
        <v>52306.22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246593.92000000001</v>
      </c>
      <c r="AW66" s="185">
        <v>1786811</v>
      </c>
      <c r="AX66" s="185">
        <v>0</v>
      </c>
      <c r="AY66" s="185">
        <v>28567.119999999999</v>
      </c>
      <c r="AZ66" s="185">
        <v>0</v>
      </c>
      <c r="BA66" s="185">
        <v>1208339.92</v>
      </c>
      <c r="BB66" s="185">
        <v>0</v>
      </c>
      <c r="BC66" s="185">
        <v>217.6</v>
      </c>
      <c r="BD66" s="185">
        <v>1455.18</v>
      </c>
      <c r="BE66" s="185">
        <v>3198708.35</v>
      </c>
      <c r="BF66" s="185">
        <v>549370.54</v>
      </c>
      <c r="BG66" s="185">
        <v>-25378.29</v>
      </c>
      <c r="BH66" s="185">
        <v>1.8189999999999998E-12</v>
      </c>
      <c r="BI66" s="185">
        <v>0</v>
      </c>
      <c r="BJ66" s="185">
        <v>0</v>
      </c>
      <c r="BK66" s="185">
        <v>0</v>
      </c>
      <c r="BL66" s="185">
        <v>40759.25</v>
      </c>
      <c r="BM66" s="185">
        <v>0</v>
      </c>
      <c r="BN66" s="185">
        <v>9483827.1899999995</v>
      </c>
      <c r="BO66" s="185">
        <v>0</v>
      </c>
      <c r="BP66" s="185">
        <v>0</v>
      </c>
      <c r="BQ66" s="185">
        <v>0</v>
      </c>
      <c r="BR66" s="185">
        <v>16823.21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292680.8</v>
      </c>
      <c r="BY66" s="185">
        <v>11437.4</v>
      </c>
      <c r="BZ66" s="185">
        <v>19.600000000000001</v>
      </c>
      <c r="CA66" s="185">
        <v>6665.06</v>
      </c>
      <c r="CB66" s="185">
        <v>0</v>
      </c>
      <c r="CC66" s="185">
        <v>1573457.76</v>
      </c>
      <c r="CD66" s="245" t="s">
        <v>221</v>
      </c>
      <c r="CE66" s="195">
        <f t="shared" si="0"/>
        <v>31472514.929999996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521199</v>
      </c>
      <c r="D67" s="195">
        <f>ROUND(D51+D52,0)</f>
        <v>157194</v>
      </c>
      <c r="E67" s="195">
        <f t="shared" ref="E67:BP67" si="3">ROUND(E51+E52,0)</f>
        <v>820</v>
      </c>
      <c r="F67" s="195">
        <f t="shared" si="3"/>
        <v>156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200186</v>
      </c>
      <c r="P67" s="195">
        <f t="shared" si="3"/>
        <v>3007423</v>
      </c>
      <c r="Q67" s="195">
        <f t="shared" si="3"/>
        <v>7536</v>
      </c>
      <c r="R67" s="195">
        <f t="shared" si="3"/>
        <v>309929</v>
      </c>
      <c r="S67" s="195">
        <f t="shared" si="3"/>
        <v>19243</v>
      </c>
      <c r="T67" s="195">
        <f t="shared" si="3"/>
        <v>5694</v>
      </c>
      <c r="U67" s="195">
        <f t="shared" si="3"/>
        <v>216864</v>
      </c>
      <c r="V67" s="195">
        <f t="shared" si="3"/>
        <v>25602</v>
      </c>
      <c r="W67" s="195">
        <f t="shared" si="3"/>
        <v>148799</v>
      </c>
      <c r="X67" s="195">
        <f t="shared" si="3"/>
        <v>115959</v>
      </c>
      <c r="Y67" s="195">
        <f t="shared" si="3"/>
        <v>1158062</v>
      </c>
      <c r="Z67" s="195">
        <f t="shared" si="3"/>
        <v>0</v>
      </c>
      <c r="AA67" s="195">
        <f t="shared" si="3"/>
        <v>28015</v>
      </c>
      <c r="AB67" s="195">
        <f t="shared" si="3"/>
        <v>66522</v>
      </c>
      <c r="AC67" s="195">
        <f t="shared" si="3"/>
        <v>154086</v>
      </c>
      <c r="AD67" s="195">
        <f t="shared" si="3"/>
        <v>19679</v>
      </c>
      <c r="AE67" s="195">
        <f t="shared" si="3"/>
        <v>0</v>
      </c>
      <c r="AF67" s="195">
        <f t="shared" si="3"/>
        <v>0</v>
      </c>
      <c r="AG67" s="195">
        <f t="shared" si="3"/>
        <v>438547</v>
      </c>
      <c r="AH67" s="195">
        <f t="shared" si="3"/>
        <v>0</v>
      </c>
      <c r="AI67" s="195">
        <f t="shared" si="3"/>
        <v>2958</v>
      </c>
      <c r="AJ67" s="195">
        <f t="shared" si="3"/>
        <v>79363</v>
      </c>
      <c r="AK67" s="195">
        <f t="shared" si="3"/>
        <v>1096</v>
      </c>
      <c r="AL67" s="195">
        <f t="shared" si="3"/>
        <v>0</v>
      </c>
      <c r="AM67" s="195">
        <f t="shared" si="3"/>
        <v>0</v>
      </c>
      <c r="AN67" s="195">
        <f t="shared" si="3"/>
        <v>70654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82102</v>
      </c>
      <c r="AW67" s="195">
        <f t="shared" si="3"/>
        <v>0</v>
      </c>
      <c r="AX67" s="195">
        <f t="shared" si="3"/>
        <v>0</v>
      </c>
      <c r="AY67" s="195">
        <f t="shared" si="3"/>
        <v>62069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2923</v>
      </c>
      <c r="BD67" s="195">
        <f t="shared" si="3"/>
        <v>1629</v>
      </c>
      <c r="BE67" s="195">
        <f t="shared" si="3"/>
        <v>123643</v>
      </c>
      <c r="BF67" s="195">
        <f t="shared" si="3"/>
        <v>9532</v>
      </c>
      <c r="BG67" s="195">
        <f t="shared" si="3"/>
        <v>0</v>
      </c>
      <c r="BH67" s="195">
        <f t="shared" si="3"/>
        <v>3047270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3709496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696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341945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7198844</v>
      </c>
      <c r="CD67" s="245" t="s">
        <v>221</v>
      </c>
      <c r="CE67" s="195">
        <f t="shared" si="0"/>
        <v>21335735</v>
      </c>
      <c r="CF67" s="248"/>
    </row>
    <row r="68" spans="1:84" ht="12.6" customHeight="1" x14ac:dyDescent="0.25">
      <c r="A68" s="171" t="s">
        <v>240</v>
      </c>
      <c r="B68" s="175"/>
      <c r="C68" s="184">
        <v>21369.070000000003</v>
      </c>
      <c r="D68" s="184">
        <v>91782.84</v>
      </c>
      <c r="E68" s="184">
        <v>134872.6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1345637.2000000002</v>
      </c>
      <c r="Q68" s="185">
        <v>0</v>
      </c>
      <c r="R68" s="185">
        <v>0</v>
      </c>
      <c r="S68" s="185">
        <v>750</v>
      </c>
      <c r="T68" s="185">
        <v>0</v>
      </c>
      <c r="U68" s="185">
        <v>128283.81999999998</v>
      </c>
      <c r="V68" s="185">
        <v>0</v>
      </c>
      <c r="W68" s="185">
        <v>0</v>
      </c>
      <c r="X68" s="185">
        <v>0</v>
      </c>
      <c r="Y68" s="185">
        <v>192249.86000000002</v>
      </c>
      <c r="Z68" s="185">
        <v>41000</v>
      </c>
      <c r="AA68" s="185">
        <v>0</v>
      </c>
      <c r="AB68" s="185">
        <v>236413.07</v>
      </c>
      <c r="AC68" s="185">
        <v>75500.739999999991</v>
      </c>
      <c r="AD68" s="185">
        <v>0</v>
      </c>
      <c r="AE68" s="185">
        <v>0</v>
      </c>
      <c r="AF68" s="185">
        <v>0</v>
      </c>
      <c r="AG68" s="185">
        <v>345164.27999999997</v>
      </c>
      <c r="AH68" s="185">
        <v>0</v>
      </c>
      <c r="AI68" s="185">
        <v>0</v>
      </c>
      <c r="AJ68" s="185">
        <v>903861.41999999993</v>
      </c>
      <c r="AK68" s="185">
        <v>0</v>
      </c>
      <c r="AL68" s="185">
        <v>0</v>
      </c>
      <c r="AM68" s="185">
        <v>0</v>
      </c>
      <c r="AN68" s="185">
        <v>67433.34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21604.86</v>
      </c>
      <c r="AW68" s="185">
        <v>0</v>
      </c>
      <c r="AX68" s="185">
        <v>0</v>
      </c>
      <c r="AY68" s="185">
        <v>3882.61</v>
      </c>
      <c r="AZ68" s="185">
        <v>0</v>
      </c>
      <c r="BA68" s="185">
        <v>0</v>
      </c>
      <c r="BB68" s="185">
        <v>0</v>
      </c>
      <c r="BC68" s="185">
        <v>0</v>
      </c>
      <c r="BD68" s="185">
        <v>90048.829999999987</v>
      </c>
      <c r="BE68" s="185">
        <v>1950.4000000000003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52116.189999999995</v>
      </c>
      <c r="BM68" s="185">
        <v>0</v>
      </c>
      <c r="BN68" s="185">
        <v>408426.29999999993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1527029.9599999997</v>
      </c>
      <c r="CD68" s="245" t="s">
        <v>221</v>
      </c>
      <c r="CE68" s="195">
        <f t="shared" si="0"/>
        <v>5689377.3899999987</v>
      </c>
      <c r="CF68" s="248"/>
    </row>
    <row r="69" spans="1:84" ht="12.6" customHeight="1" x14ac:dyDescent="0.25">
      <c r="A69" s="171" t="s">
        <v>241</v>
      </c>
      <c r="B69" s="175"/>
      <c r="C69" s="184">
        <v>45130.75</v>
      </c>
      <c r="D69" s="184">
        <v>6959.75</v>
      </c>
      <c r="E69" s="185">
        <v>23733.1</v>
      </c>
      <c r="F69" s="185">
        <v>6024.56</v>
      </c>
      <c r="G69" s="184"/>
      <c r="H69" s="184"/>
      <c r="I69" s="185"/>
      <c r="J69" s="185"/>
      <c r="K69" s="185"/>
      <c r="L69" s="185"/>
      <c r="M69" s="184"/>
      <c r="N69" s="184">
        <v>110</v>
      </c>
      <c r="O69" s="184">
        <v>68774.069999999992</v>
      </c>
      <c r="P69" s="185">
        <v>24740.13</v>
      </c>
      <c r="Q69" s="185">
        <v>429</v>
      </c>
      <c r="R69" s="220">
        <v>0</v>
      </c>
      <c r="S69" s="185">
        <v>0</v>
      </c>
      <c r="T69" s="184">
        <v>0</v>
      </c>
      <c r="U69" s="185">
        <v>74742.14</v>
      </c>
      <c r="V69" s="185">
        <v>0</v>
      </c>
      <c r="W69" s="184">
        <v>762.63</v>
      </c>
      <c r="X69" s="185">
        <v>8700</v>
      </c>
      <c r="Y69" s="185">
        <v>-1195.4900000000002</v>
      </c>
      <c r="Z69" s="185">
        <v>0</v>
      </c>
      <c r="AA69" s="185">
        <v>353.56000000000131</v>
      </c>
      <c r="AB69" s="185">
        <v>35055.609999999993</v>
      </c>
      <c r="AC69" s="185">
        <v>1179.5999999999999</v>
      </c>
      <c r="AD69" s="185">
        <v>0</v>
      </c>
      <c r="AE69" s="185">
        <v>100.25</v>
      </c>
      <c r="AF69" s="185"/>
      <c r="AG69" s="185">
        <v>15694.87</v>
      </c>
      <c r="AH69" s="185"/>
      <c r="AI69" s="185">
        <v>220</v>
      </c>
      <c r="AJ69" s="185">
        <v>110180.09000000003</v>
      </c>
      <c r="AK69" s="185">
        <v>0</v>
      </c>
      <c r="AL69" s="185">
        <v>0</v>
      </c>
      <c r="AM69" s="185"/>
      <c r="AN69" s="185">
        <v>5149</v>
      </c>
      <c r="AO69" s="184"/>
      <c r="AP69" s="185"/>
      <c r="AQ69" s="184"/>
      <c r="AR69" s="184"/>
      <c r="AS69" s="184"/>
      <c r="AT69" s="184"/>
      <c r="AU69" s="185"/>
      <c r="AV69" s="185">
        <v>31245.85</v>
      </c>
      <c r="AW69" s="185">
        <v>0</v>
      </c>
      <c r="AX69" s="185">
        <v>0</v>
      </c>
      <c r="AY69" s="185">
        <v>2002.3400000000001</v>
      </c>
      <c r="AZ69" s="185"/>
      <c r="BA69" s="185">
        <v>0</v>
      </c>
      <c r="BB69" s="185"/>
      <c r="BC69" s="185">
        <v>0</v>
      </c>
      <c r="BD69" s="185">
        <v>13981.44</v>
      </c>
      <c r="BE69" s="185">
        <v>801383.79</v>
      </c>
      <c r="BF69" s="185">
        <v>0</v>
      </c>
      <c r="BG69" s="185">
        <v>0</v>
      </c>
      <c r="BH69" s="220">
        <v>0</v>
      </c>
      <c r="BI69" s="185"/>
      <c r="BJ69" s="185">
        <v>0</v>
      </c>
      <c r="BK69" s="185">
        <v>0</v>
      </c>
      <c r="BL69" s="185">
        <v>83465.249999999985</v>
      </c>
      <c r="BM69" s="185"/>
      <c r="BN69" s="185">
        <v>1626940.7499999998</v>
      </c>
      <c r="BO69" s="185"/>
      <c r="BP69" s="185">
        <v>0</v>
      </c>
      <c r="BQ69" s="185"/>
      <c r="BR69" s="185">
        <v>84147.04</v>
      </c>
      <c r="BS69" s="185"/>
      <c r="BT69" s="185">
        <v>2966.61</v>
      </c>
      <c r="BU69" s="185"/>
      <c r="BV69" s="185">
        <v>-13.37</v>
      </c>
      <c r="BW69" s="185">
        <v>0</v>
      </c>
      <c r="BX69" s="185">
        <v>4039.29</v>
      </c>
      <c r="BY69" s="185">
        <v>5834.87</v>
      </c>
      <c r="BZ69" s="185">
        <v>2886.46</v>
      </c>
      <c r="CA69" s="185">
        <v>43733.13</v>
      </c>
      <c r="CB69" s="185"/>
      <c r="CC69" s="185">
        <v>11094862.870000001</v>
      </c>
      <c r="CD69" s="188">
        <v>11691764.650000002</v>
      </c>
      <c r="CE69" s="195">
        <f t="shared" si="0"/>
        <v>25916084.590000004</v>
      </c>
      <c r="CF69" s="248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2083.3200000000002</v>
      </c>
      <c r="F70" s="185">
        <v>1500</v>
      </c>
      <c r="G70" s="184"/>
      <c r="H70" s="184"/>
      <c r="I70" s="184"/>
      <c r="J70" s="185"/>
      <c r="K70" s="185"/>
      <c r="L70" s="185"/>
      <c r="M70" s="184"/>
      <c r="N70" s="184">
        <v>0</v>
      </c>
      <c r="O70" s="184">
        <v>98.97999999999999</v>
      </c>
      <c r="P70" s="184">
        <v>2551.7399999999998</v>
      </c>
      <c r="Q70" s="184">
        <v>0</v>
      </c>
      <c r="R70" s="184">
        <v>0</v>
      </c>
      <c r="S70" s="184">
        <v>0</v>
      </c>
      <c r="T70" s="184">
        <v>0</v>
      </c>
      <c r="U70" s="185">
        <v>416.96</v>
      </c>
      <c r="V70" s="184">
        <v>0</v>
      </c>
      <c r="W70" s="184">
        <v>0</v>
      </c>
      <c r="X70" s="185">
        <v>0</v>
      </c>
      <c r="Y70" s="185">
        <v>-840.07999999999947</v>
      </c>
      <c r="Z70" s="185">
        <v>12950</v>
      </c>
      <c r="AA70" s="185">
        <v>0</v>
      </c>
      <c r="AB70" s="185">
        <v>0</v>
      </c>
      <c r="AC70" s="185">
        <v>0</v>
      </c>
      <c r="AD70" s="185">
        <v>0</v>
      </c>
      <c r="AE70" s="185">
        <v>493.52</v>
      </c>
      <c r="AF70" s="185"/>
      <c r="AG70" s="185">
        <v>518414</v>
      </c>
      <c r="AH70" s="185"/>
      <c r="AI70" s="185">
        <v>0</v>
      </c>
      <c r="AJ70" s="185">
        <v>9950</v>
      </c>
      <c r="AK70" s="185">
        <v>0</v>
      </c>
      <c r="AL70" s="185">
        <v>0</v>
      </c>
      <c r="AM70" s="185"/>
      <c r="AN70" s="185">
        <v>0</v>
      </c>
      <c r="AO70" s="185"/>
      <c r="AP70" s="185"/>
      <c r="AQ70" s="185"/>
      <c r="AR70" s="185"/>
      <c r="AS70" s="185"/>
      <c r="AT70" s="185"/>
      <c r="AU70" s="185"/>
      <c r="AV70" s="185">
        <v>0</v>
      </c>
      <c r="AW70" s="185">
        <v>0</v>
      </c>
      <c r="AX70" s="185">
        <v>0</v>
      </c>
      <c r="AY70" s="185">
        <v>1326221.83</v>
      </c>
      <c r="AZ70" s="185"/>
      <c r="BA70" s="185">
        <v>0</v>
      </c>
      <c r="BB70" s="185"/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/>
      <c r="BJ70" s="185">
        <v>0</v>
      </c>
      <c r="BK70" s="185">
        <v>0</v>
      </c>
      <c r="BL70" s="185">
        <v>0</v>
      </c>
      <c r="BM70" s="185"/>
      <c r="BN70" s="185">
        <v>3235.4</v>
      </c>
      <c r="BO70" s="185"/>
      <c r="BP70" s="185">
        <v>0</v>
      </c>
      <c r="BQ70" s="185"/>
      <c r="BR70" s="185">
        <v>0</v>
      </c>
      <c r="BS70" s="185"/>
      <c r="BT70" s="185">
        <v>0</v>
      </c>
      <c r="BU70" s="185"/>
      <c r="BV70" s="185">
        <v>342.85</v>
      </c>
      <c r="BW70" s="185">
        <v>0</v>
      </c>
      <c r="BX70" s="185">
        <v>0</v>
      </c>
      <c r="BY70" s="185">
        <v>495.04</v>
      </c>
      <c r="BZ70" s="185">
        <v>0</v>
      </c>
      <c r="CA70" s="185">
        <v>390</v>
      </c>
      <c r="CB70" s="185"/>
      <c r="CC70" s="185">
        <v>3937625.6599999992</v>
      </c>
      <c r="CD70" s="188"/>
      <c r="CE70" s="195">
        <f t="shared" si="0"/>
        <v>5815929.2199999988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13964375.870000001</v>
      </c>
      <c r="D71" s="195">
        <f t="shared" ref="D71:AI71" si="5">SUM(D61:D69)-D70</f>
        <v>11029161.069999998</v>
      </c>
      <c r="E71" s="195">
        <f t="shared" si="5"/>
        <v>13308369.489999998</v>
      </c>
      <c r="F71" s="195">
        <f t="shared" si="5"/>
        <v>2645601.04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607177.43000000017</v>
      </c>
      <c r="O71" s="195">
        <f t="shared" si="5"/>
        <v>6563276.4800000004</v>
      </c>
      <c r="P71" s="195">
        <f t="shared" si="5"/>
        <v>49089077.320000008</v>
      </c>
      <c r="Q71" s="195">
        <f t="shared" si="5"/>
        <v>2469029.7200000002</v>
      </c>
      <c r="R71" s="195">
        <f t="shared" si="5"/>
        <v>4136150.5499999993</v>
      </c>
      <c r="S71" s="195">
        <f t="shared" si="5"/>
        <v>2006593.96</v>
      </c>
      <c r="T71" s="195">
        <f t="shared" si="5"/>
        <v>691909.1399999999</v>
      </c>
      <c r="U71" s="195">
        <f t="shared" si="5"/>
        <v>10487678.34</v>
      </c>
      <c r="V71" s="195">
        <f t="shared" si="5"/>
        <v>280454.08999999997</v>
      </c>
      <c r="W71" s="195">
        <f t="shared" si="5"/>
        <v>1238308.98</v>
      </c>
      <c r="X71" s="195">
        <f t="shared" si="5"/>
        <v>2226581.92</v>
      </c>
      <c r="Y71" s="195">
        <f t="shared" si="5"/>
        <v>23114679.98</v>
      </c>
      <c r="Z71" s="195">
        <f t="shared" si="5"/>
        <v>3182935.24</v>
      </c>
      <c r="AA71" s="195">
        <f t="shared" si="5"/>
        <v>995111.83</v>
      </c>
      <c r="AB71" s="195">
        <f t="shared" si="5"/>
        <v>13767833.800000001</v>
      </c>
      <c r="AC71" s="195">
        <f t="shared" si="5"/>
        <v>4405571.13</v>
      </c>
      <c r="AD71" s="195">
        <f t="shared" si="5"/>
        <v>1048897.2000000002</v>
      </c>
      <c r="AE71" s="195">
        <f t="shared" si="5"/>
        <v>959617.03999999992</v>
      </c>
      <c r="AF71" s="195">
        <f t="shared" si="5"/>
        <v>0</v>
      </c>
      <c r="AG71" s="195">
        <f t="shared" si="5"/>
        <v>15266793.899999999</v>
      </c>
      <c r="AH71" s="195">
        <f t="shared" si="5"/>
        <v>0</v>
      </c>
      <c r="AI71" s="195">
        <f t="shared" si="5"/>
        <v>1087362.49</v>
      </c>
      <c r="AJ71" s="195">
        <f t="shared" ref="AJ71:BO71" si="6">SUM(AJ61:AJ69)-AJ70</f>
        <v>53071616.590000011</v>
      </c>
      <c r="AK71" s="195">
        <f t="shared" si="6"/>
        <v>490782.06999999995</v>
      </c>
      <c r="AL71" s="195">
        <f t="shared" si="6"/>
        <v>275119.26</v>
      </c>
      <c r="AM71" s="195">
        <f t="shared" si="6"/>
        <v>0</v>
      </c>
      <c r="AN71" s="195">
        <f t="shared" si="6"/>
        <v>447984.16000000003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4619858.6800000006</v>
      </c>
      <c r="AW71" s="195">
        <f t="shared" si="6"/>
        <v>1786842.21</v>
      </c>
      <c r="AX71" s="195">
        <f t="shared" si="6"/>
        <v>0</v>
      </c>
      <c r="AY71" s="195">
        <f t="shared" si="6"/>
        <v>3727752.129999999</v>
      </c>
      <c r="AZ71" s="195">
        <f t="shared" si="6"/>
        <v>0</v>
      </c>
      <c r="BA71" s="195">
        <f t="shared" si="6"/>
        <v>1345760.52</v>
      </c>
      <c r="BB71" s="195">
        <f t="shared" si="6"/>
        <v>0</v>
      </c>
      <c r="BC71" s="195">
        <f t="shared" si="6"/>
        <v>361944.89999999997</v>
      </c>
      <c r="BD71" s="195">
        <f t="shared" si="6"/>
        <v>453109.93</v>
      </c>
      <c r="BE71" s="195">
        <f t="shared" si="6"/>
        <v>10687122.399999999</v>
      </c>
      <c r="BF71" s="195">
        <f t="shared" si="6"/>
        <v>4026035.1099999994</v>
      </c>
      <c r="BG71" s="195">
        <f t="shared" si="6"/>
        <v>301604.34000000003</v>
      </c>
      <c r="BH71" s="195">
        <f t="shared" si="6"/>
        <v>3047242.29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3215797.6700000004</v>
      </c>
      <c r="BM71" s="195">
        <f t="shared" si="6"/>
        <v>0</v>
      </c>
      <c r="BN71" s="195">
        <f t="shared" si="6"/>
        <v>37154065.739999995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359274.02</v>
      </c>
      <c r="BS71" s="195">
        <f t="shared" si="7"/>
        <v>0</v>
      </c>
      <c r="BT71" s="195">
        <f t="shared" si="7"/>
        <v>52920.89</v>
      </c>
      <c r="BU71" s="195">
        <f t="shared" si="7"/>
        <v>0</v>
      </c>
      <c r="BV71" s="195">
        <f t="shared" si="7"/>
        <v>-218.49000000000004</v>
      </c>
      <c r="BW71" s="195">
        <f t="shared" si="7"/>
        <v>0</v>
      </c>
      <c r="BX71" s="195">
        <f t="shared" si="7"/>
        <v>3867664.4599999995</v>
      </c>
      <c r="BY71" s="195">
        <f t="shared" si="7"/>
        <v>2100470.6</v>
      </c>
      <c r="BZ71" s="195">
        <f t="shared" si="7"/>
        <v>2354171.3200000003</v>
      </c>
      <c r="CA71" s="195">
        <f t="shared" si="7"/>
        <v>2938485.09</v>
      </c>
      <c r="CB71" s="195">
        <f t="shared" si="7"/>
        <v>0</v>
      </c>
      <c r="CC71" s="195">
        <f t="shared" si="7"/>
        <v>27710203.359999999</v>
      </c>
      <c r="CD71" s="241">
        <f>CD69-CD70</f>
        <v>11691764.650000002</v>
      </c>
      <c r="CE71" s="195">
        <f>SUM(CE61:CE69)-CE70</f>
        <v>360659921.90999997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/>
      <c r="CF72" s="248"/>
    </row>
    <row r="73" spans="1:84" ht="12.6" customHeight="1" x14ac:dyDescent="0.25">
      <c r="A73" s="171" t="s">
        <v>245</v>
      </c>
      <c r="B73" s="175"/>
      <c r="C73" s="184">
        <v>39016739.189999998</v>
      </c>
      <c r="D73" s="184">
        <v>37874843</v>
      </c>
      <c r="E73" s="185">
        <v>42769505</v>
      </c>
      <c r="F73" s="185">
        <v>8061892.8700000001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15697561.620000001</v>
      </c>
      <c r="P73" s="185">
        <v>269395510</v>
      </c>
      <c r="Q73" s="185">
        <v>8617603</v>
      </c>
      <c r="R73" s="185">
        <v>16127914.000000002</v>
      </c>
      <c r="S73" s="185">
        <v>0</v>
      </c>
      <c r="T73" s="185">
        <v>4939572</v>
      </c>
      <c r="U73" s="185">
        <v>57474742.939999998</v>
      </c>
      <c r="V73" s="185">
        <v>1884714</v>
      </c>
      <c r="W73" s="185">
        <v>5902343</v>
      </c>
      <c r="X73" s="185">
        <v>23934440</v>
      </c>
      <c r="Y73" s="185">
        <v>103905273</v>
      </c>
      <c r="Z73" s="185">
        <v>270546</v>
      </c>
      <c r="AA73" s="185">
        <v>7839996</v>
      </c>
      <c r="AB73" s="185">
        <v>86675786.219999999</v>
      </c>
      <c r="AC73" s="185">
        <v>40067351</v>
      </c>
      <c r="AD73" s="185">
        <v>10213987</v>
      </c>
      <c r="AE73" s="185">
        <v>4528580.08</v>
      </c>
      <c r="AF73" s="185">
        <v>0</v>
      </c>
      <c r="AG73" s="185">
        <v>25693121</v>
      </c>
      <c r="AH73" s="185">
        <v>0</v>
      </c>
      <c r="AI73" s="185">
        <v>1220416</v>
      </c>
      <c r="AJ73" s="185">
        <v>517000.4</v>
      </c>
      <c r="AK73" s="185">
        <v>3629777.23</v>
      </c>
      <c r="AL73" s="185">
        <v>2263864.09</v>
      </c>
      <c r="AM73" s="185">
        <v>0</v>
      </c>
      <c r="AN73" s="185">
        <v>1060178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8276298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77">
        <v>-5211</v>
      </c>
      <c r="CD73" s="245" t="s">
        <v>221</v>
      </c>
      <c r="CE73" s="195">
        <f t="shared" ref="CE73:CE80" si="8">SUM(C73:CD73)</f>
        <v>827854343.6400001</v>
      </c>
      <c r="CF73" s="248"/>
    </row>
    <row r="74" spans="1:84" ht="12.6" customHeight="1" x14ac:dyDescent="0.25">
      <c r="A74" s="171" t="s">
        <v>246</v>
      </c>
      <c r="B74" s="175"/>
      <c r="C74" s="184">
        <v>145800</v>
      </c>
      <c r="D74" s="184">
        <v>5301927</v>
      </c>
      <c r="E74" s="185">
        <v>5470413</v>
      </c>
      <c r="F74" s="185">
        <v>121743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2210787</v>
      </c>
      <c r="P74" s="185">
        <v>216288351</v>
      </c>
      <c r="Q74" s="185">
        <v>14226529</v>
      </c>
      <c r="R74" s="185">
        <v>15103826</v>
      </c>
      <c r="S74" s="185">
        <v>0</v>
      </c>
      <c r="T74" s="185">
        <v>297080</v>
      </c>
      <c r="U74" s="185">
        <v>41394895</v>
      </c>
      <c r="V74" s="185">
        <v>1951566</v>
      </c>
      <c r="W74" s="185">
        <v>15927240</v>
      </c>
      <c r="X74" s="185">
        <v>45280792</v>
      </c>
      <c r="Y74" s="185">
        <v>117740932</v>
      </c>
      <c r="Z74" s="185">
        <v>35783040</v>
      </c>
      <c r="AA74" s="185">
        <v>10123875</v>
      </c>
      <c r="AB74" s="185">
        <v>37497539.960000001</v>
      </c>
      <c r="AC74" s="185">
        <v>5221187</v>
      </c>
      <c r="AD74" s="185">
        <v>393340</v>
      </c>
      <c r="AE74" s="185">
        <v>623278.71</v>
      </c>
      <c r="AF74" s="185">
        <v>0</v>
      </c>
      <c r="AG74" s="185">
        <v>111202990.12</v>
      </c>
      <c r="AH74" s="185">
        <v>0</v>
      </c>
      <c r="AI74" s="185">
        <v>7084778</v>
      </c>
      <c r="AJ74" s="185">
        <v>175880644.75</v>
      </c>
      <c r="AK74" s="185">
        <v>388234.34</v>
      </c>
      <c r="AL74" s="185">
        <v>230550.09</v>
      </c>
      <c r="AM74" s="185">
        <v>0</v>
      </c>
      <c r="AN74" s="185">
        <v>1349849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18000077.100000001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885241265.07000017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39162539.189999998</v>
      </c>
      <c r="D75" s="195">
        <f t="shared" si="9"/>
        <v>43176770</v>
      </c>
      <c r="E75" s="195">
        <f t="shared" si="9"/>
        <v>48239918</v>
      </c>
      <c r="F75" s="195">
        <f t="shared" si="9"/>
        <v>8183635.8700000001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17908348.620000001</v>
      </c>
      <c r="P75" s="195">
        <f t="shared" si="9"/>
        <v>485683861</v>
      </c>
      <c r="Q75" s="195">
        <f t="shared" si="9"/>
        <v>22844132</v>
      </c>
      <c r="R75" s="195">
        <f t="shared" si="9"/>
        <v>31231740</v>
      </c>
      <c r="S75" s="195">
        <f t="shared" si="9"/>
        <v>0</v>
      </c>
      <c r="T75" s="195">
        <f t="shared" si="9"/>
        <v>5236652</v>
      </c>
      <c r="U75" s="195">
        <f t="shared" si="9"/>
        <v>98869637.939999998</v>
      </c>
      <c r="V75" s="195">
        <f t="shared" si="9"/>
        <v>3836280</v>
      </c>
      <c r="W75" s="195">
        <f t="shared" si="9"/>
        <v>21829583</v>
      </c>
      <c r="X75" s="195">
        <f t="shared" si="9"/>
        <v>69215232</v>
      </c>
      <c r="Y75" s="195">
        <f t="shared" si="9"/>
        <v>221646205</v>
      </c>
      <c r="Z75" s="195">
        <f t="shared" si="9"/>
        <v>36053586</v>
      </c>
      <c r="AA75" s="195">
        <f t="shared" si="9"/>
        <v>17963871</v>
      </c>
      <c r="AB75" s="195">
        <f t="shared" si="9"/>
        <v>124173326.18000001</v>
      </c>
      <c r="AC75" s="195">
        <f t="shared" si="9"/>
        <v>45288538</v>
      </c>
      <c r="AD75" s="195">
        <f t="shared" si="9"/>
        <v>10607327</v>
      </c>
      <c r="AE75" s="195">
        <f t="shared" si="9"/>
        <v>5151858.79</v>
      </c>
      <c r="AF75" s="195">
        <f t="shared" si="9"/>
        <v>0</v>
      </c>
      <c r="AG75" s="195">
        <f t="shared" si="9"/>
        <v>136896111.12</v>
      </c>
      <c r="AH75" s="195">
        <f t="shared" si="9"/>
        <v>0</v>
      </c>
      <c r="AI75" s="195">
        <f t="shared" si="9"/>
        <v>8305194</v>
      </c>
      <c r="AJ75" s="195">
        <f t="shared" si="9"/>
        <v>176397645.15000001</v>
      </c>
      <c r="AK75" s="195">
        <f t="shared" si="9"/>
        <v>4018011.57</v>
      </c>
      <c r="AL75" s="195">
        <f t="shared" si="9"/>
        <v>2494414.1799999997</v>
      </c>
      <c r="AM75" s="195">
        <f t="shared" si="9"/>
        <v>0</v>
      </c>
      <c r="AN75" s="195">
        <f t="shared" si="9"/>
        <v>2410027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26276375.100000001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1713100819.71</v>
      </c>
      <c r="CF75" s="248"/>
    </row>
    <row r="76" spans="1:84" ht="12.6" customHeight="1" x14ac:dyDescent="0.25">
      <c r="A76" s="171" t="s">
        <v>248</v>
      </c>
      <c r="B76" s="175"/>
      <c r="C76" s="184">
        <v>33795</v>
      </c>
      <c r="D76" s="184">
        <v>7529</v>
      </c>
      <c r="E76" s="185">
        <v>88391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9596</v>
      </c>
      <c r="P76" s="185">
        <v>41677</v>
      </c>
      <c r="Q76" s="185">
        <v>11695</v>
      </c>
      <c r="R76" s="185">
        <v>812</v>
      </c>
      <c r="S76" s="185">
        <v>18221</v>
      </c>
      <c r="T76" s="185">
        <v>1636</v>
      </c>
      <c r="U76" s="185">
        <v>17849</v>
      </c>
      <c r="V76" s="185">
        <v>10636</v>
      </c>
      <c r="W76" s="185">
        <v>5116</v>
      </c>
      <c r="X76" s="185">
        <v>6002</v>
      </c>
      <c r="Y76" s="185">
        <v>25337</v>
      </c>
      <c r="Z76" s="185"/>
      <c r="AA76" s="185">
        <v>2205</v>
      </c>
      <c r="AB76" s="185">
        <v>12909</v>
      </c>
      <c r="AC76" s="185">
        <v>6421</v>
      </c>
      <c r="AD76" s="185"/>
      <c r="AE76" s="185">
        <v>2581</v>
      </c>
      <c r="AF76" s="185"/>
      <c r="AG76" s="185">
        <v>21473</v>
      </c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189545</v>
      </c>
      <c r="AW76" s="185"/>
      <c r="AX76" s="185"/>
      <c r="AY76" s="185">
        <v>12105</v>
      </c>
      <c r="AZ76" s="185"/>
      <c r="BA76" s="185">
        <v>4542</v>
      </c>
      <c r="BB76" s="185"/>
      <c r="BC76" s="185"/>
      <c r="BD76" s="185"/>
      <c r="BE76" s="185">
        <v>252325</v>
      </c>
      <c r="BF76" s="185">
        <v>7666</v>
      </c>
      <c r="BG76" s="185"/>
      <c r="BH76" s="185">
        <v>1797</v>
      </c>
      <c r="BI76" s="185"/>
      <c r="BJ76" s="185"/>
      <c r="BK76" s="185"/>
      <c r="BL76" s="185"/>
      <c r="BM76" s="185"/>
      <c r="BN76" s="185">
        <v>47336</v>
      </c>
      <c r="BO76" s="185"/>
      <c r="BP76" s="185"/>
      <c r="BQ76" s="185"/>
      <c r="BR76" s="185">
        <v>3107</v>
      </c>
      <c r="BS76" s="185">
        <v>1458</v>
      </c>
      <c r="BT76" s="185"/>
      <c r="BU76" s="185"/>
      <c r="BV76" s="185">
        <v>8482</v>
      </c>
      <c r="BW76" s="185"/>
      <c r="BX76" s="185">
        <v>890</v>
      </c>
      <c r="BY76" s="185">
        <v>13470</v>
      </c>
      <c r="BZ76" s="185"/>
      <c r="CA76" s="185">
        <v>1139</v>
      </c>
      <c r="CB76" s="185"/>
      <c r="CC76" s="185">
        <v>3283</v>
      </c>
      <c r="CD76" s="245" t="s">
        <v>221</v>
      </c>
      <c r="CE76" s="195">
        <f t="shared" si="8"/>
        <v>871026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8354</v>
      </c>
      <c r="D77" s="184">
        <v>50619</v>
      </c>
      <c r="E77" s="184">
        <v>43434</v>
      </c>
      <c r="F77" s="184">
        <v>8960</v>
      </c>
      <c r="G77" s="184"/>
      <c r="H77" s="184"/>
      <c r="I77" s="184"/>
      <c r="J77" s="184"/>
      <c r="K77" s="184"/>
      <c r="L77" s="184"/>
      <c r="M77" s="184"/>
      <c r="N77" s="184"/>
      <c r="O77" s="184">
        <v>3900</v>
      </c>
      <c r="P77" s="184">
        <v>22238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4892</v>
      </c>
      <c r="AH77" s="184"/>
      <c r="AI77" s="184">
        <v>1236</v>
      </c>
      <c r="AJ77" s="184"/>
      <c r="AK77" s="184"/>
      <c r="AL77" s="184">
        <v>1069</v>
      </c>
      <c r="AM77" s="184"/>
      <c r="AN77" s="184"/>
      <c r="AO77" s="184"/>
      <c r="AP77" s="184"/>
      <c r="AQ77" s="184"/>
      <c r="AR77" s="184"/>
      <c r="AS77" s="184"/>
      <c r="AT77" s="184"/>
      <c r="AU77" s="184"/>
      <c r="AV77" s="184">
        <v>1045</v>
      </c>
      <c r="AW77" s="184"/>
      <c r="AX77" s="245" t="s">
        <v>221</v>
      </c>
      <c r="AY77" s="245" t="s">
        <v>221</v>
      </c>
      <c r="AZ77" s="184"/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145747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7828.3869516731347</v>
      </c>
      <c r="D78" s="184">
        <v>1744.0427684316328</v>
      </c>
      <c r="E78" s="184">
        <v>20475.187188795386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2222.8495691154135</v>
      </c>
      <c r="P78" s="184">
        <v>9654.1998220115765</v>
      </c>
      <c r="Q78" s="184">
        <v>2709.0689569408878</v>
      </c>
      <c r="R78" s="184">
        <v>188.09439872047892</v>
      </c>
      <c r="S78" s="184">
        <v>4220.773447150058</v>
      </c>
      <c r="T78" s="184">
        <v>378.96851761909301</v>
      </c>
      <c r="U78" s="184">
        <v>4134.6021216278668</v>
      </c>
      <c r="V78" s="184">
        <v>2463.7586512204603</v>
      </c>
      <c r="W78" s="184">
        <v>1185.0873692782884</v>
      </c>
      <c r="X78" s="184">
        <v>1390.3233757639341</v>
      </c>
      <c r="Y78" s="184">
        <v>5869.147512784205</v>
      </c>
      <c r="Z78" s="184">
        <v>0</v>
      </c>
      <c r="AA78" s="184">
        <v>510.77358273233506</v>
      </c>
      <c r="AB78" s="184">
        <v>2990.2839816288947</v>
      </c>
      <c r="AC78" s="184">
        <v>1487.3819386504865</v>
      </c>
      <c r="AD78" s="184">
        <v>0</v>
      </c>
      <c r="AE78" s="184">
        <v>597.87148164723658</v>
      </c>
      <c r="AF78" s="184">
        <v>0</v>
      </c>
      <c r="AG78" s="184">
        <v>4974.0776154246851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43906.838430385687</v>
      </c>
      <c r="AW78" s="184">
        <v>0</v>
      </c>
      <c r="AX78" s="245" t="s">
        <v>221</v>
      </c>
      <c r="AY78" s="245" t="s">
        <v>221</v>
      </c>
      <c r="AZ78" s="245" t="s">
        <v>221</v>
      </c>
      <c r="BA78" s="184"/>
      <c r="BB78" s="184"/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/>
      <c r="BI78" s="184"/>
      <c r="BJ78" s="245" t="s">
        <v>221</v>
      </c>
      <c r="BK78" s="184"/>
      <c r="BL78" s="184"/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5" t="s">
        <v>221</v>
      </c>
      <c r="CD78" s="245" t="s">
        <v>221</v>
      </c>
      <c r="CE78" s="195">
        <f t="shared" si="8"/>
        <v>118931.71768160175</v>
      </c>
      <c r="CF78" s="195"/>
    </row>
    <row r="79" spans="1:84" ht="12.6" customHeight="1" x14ac:dyDescent="0.25">
      <c r="A79" s="171" t="s">
        <v>251</v>
      </c>
      <c r="B79" s="175"/>
      <c r="C79" s="221">
        <v>106724.43900000001</v>
      </c>
      <c r="D79" s="221">
        <v>131472.13500000001</v>
      </c>
      <c r="E79" s="184">
        <v>651173.75099999993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40215.006000000001</v>
      </c>
      <c r="P79" s="184">
        <v>454738.91399999999</v>
      </c>
      <c r="Q79" s="184"/>
      <c r="R79" s="184"/>
      <c r="S79" s="184"/>
      <c r="T79" s="184"/>
      <c r="U79" s="184"/>
      <c r="V79" s="184"/>
      <c r="W79" s="184"/>
      <c r="X79" s="184"/>
      <c r="Y79" s="184">
        <v>9899.0784000000003</v>
      </c>
      <c r="Z79" s="184"/>
      <c r="AA79" s="184"/>
      <c r="AB79" s="184"/>
      <c r="AC79" s="184">
        <v>11755.1556</v>
      </c>
      <c r="AD79" s="184"/>
      <c r="AE79" s="184"/>
      <c r="AF79" s="184"/>
      <c r="AG79" s="184">
        <v>105177.70800000001</v>
      </c>
      <c r="AH79" s="184"/>
      <c r="AI79" s="184">
        <v>9744.4053000000004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25830.696</v>
      </c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1546731.2883000001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69.334098620639168</v>
      </c>
      <c r="D80" s="187">
        <v>62.708565059902938</v>
      </c>
      <c r="E80" s="187">
        <v>74.15149861997925</v>
      </c>
      <c r="F80" s="187">
        <v>13.476136299523818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0.29700136982232861</v>
      </c>
      <c r="O80" s="187">
        <v>17.78743629893323</v>
      </c>
      <c r="P80" s="187">
        <v>48.626588349503216</v>
      </c>
      <c r="Q80" s="187">
        <v>12.472585614729786</v>
      </c>
      <c r="R80" s="187">
        <v>0</v>
      </c>
      <c r="S80" s="187">
        <v>0</v>
      </c>
      <c r="T80" s="187">
        <v>2.7179417804495967</v>
      </c>
      <c r="U80" s="187">
        <v>0</v>
      </c>
      <c r="V80" s="187">
        <v>0</v>
      </c>
      <c r="W80" s="187">
        <v>7.0632876702653044E-2</v>
      </c>
      <c r="X80" s="187">
        <v>1.9665636983607451</v>
      </c>
      <c r="Y80" s="187">
        <v>7.6399869852547964</v>
      </c>
      <c r="Z80" s="187">
        <v>1.8102479449575002</v>
      </c>
      <c r="AA80" s="187">
        <v>0.41105342460122557</v>
      </c>
      <c r="AB80" s="187">
        <v>0</v>
      </c>
      <c r="AC80" s="187">
        <v>0</v>
      </c>
      <c r="AD80" s="187">
        <v>0.5783869862221388</v>
      </c>
      <c r="AE80" s="187">
        <v>0</v>
      </c>
      <c r="AF80" s="187">
        <v>0</v>
      </c>
      <c r="AG80" s="187">
        <v>41.093044514918766</v>
      </c>
      <c r="AH80" s="187">
        <v>0</v>
      </c>
      <c r="AI80" s="187">
        <v>4.9687678075385255</v>
      </c>
      <c r="AJ80" s="187">
        <v>20.235350682159545</v>
      </c>
      <c r="AK80" s="187">
        <v>0</v>
      </c>
      <c r="AL80" s="187">
        <v>0</v>
      </c>
      <c r="AM80" s="187">
        <v>0</v>
      </c>
      <c r="AN80" s="187">
        <v>4.2791095884549164E-2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8.6234917796406183</v>
      </c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78">
        <v>0.78820479441257485</v>
      </c>
      <c r="BZ80" s="278">
        <v>5.9560794512388933</v>
      </c>
      <c r="CA80" s="278">
        <v>5.536592464994988</v>
      </c>
      <c r="CB80" s="279"/>
      <c r="CC80" s="278">
        <v>0.87413698618162528</v>
      </c>
      <c r="CD80" s="245" t="s">
        <v>221</v>
      </c>
      <c r="CE80" s="251">
        <f t="shared" si="8"/>
        <v>402.16718350655248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2" t="s">
        <v>1001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1003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1004</v>
      </c>
      <c r="D84" s="202"/>
      <c r="E84" s="201"/>
    </row>
    <row r="85" spans="1:5" ht="12.6" customHeight="1" x14ac:dyDescent="0.25">
      <c r="A85" s="173" t="s">
        <v>987</v>
      </c>
      <c r="B85" s="172"/>
      <c r="C85" s="267" t="s">
        <v>1005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7" t="s">
        <v>1006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1007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1008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76" t="s">
        <v>1009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76" t="s">
        <v>1010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76" t="s">
        <v>1013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1011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66" t="s">
        <v>1012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>
        <v>1</v>
      </c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10111</v>
      </c>
      <c r="D111" s="174">
        <v>51194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1384</v>
      </c>
      <c r="D114" s="174">
        <v>1968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85</v>
      </c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>
        <v>30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34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64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279</v>
      </c>
    </row>
    <row r="128" spans="1:5" ht="12.6" customHeight="1" x14ac:dyDescent="0.25">
      <c r="A128" s="173" t="s">
        <v>292</v>
      </c>
      <c r="B128" s="172" t="s">
        <v>256</v>
      </c>
      <c r="C128" s="189">
        <v>388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26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 t="s">
        <v>1014</v>
      </c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4485.5193516960408</v>
      </c>
      <c r="C138" s="189">
        <v>2801.99442033478</v>
      </c>
      <c r="D138" s="174">
        <v>2823.4862279691788</v>
      </c>
      <c r="E138" s="175">
        <f>SUM(B138:D138)</f>
        <v>10111</v>
      </c>
    </row>
    <row r="139" spans="1:6" ht="12.6" customHeight="1" x14ac:dyDescent="0.25">
      <c r="A139" s="173" t="s">
        <v>215</v>
      </c>
      <c r="B139" s="174">
        <v>22858.522935942041</v>
      </c>
      <c r="C139" s="174">
        <v>9948.0723837154655</v>
      </c>
      <c r="D139" s="174">
        <v>18387.404680342494</v>
      </c>
      <c r="E139" s="175">
        <f>SUM(B139:D139)</f>
        <v>51194</v>
      </c>
    </row>
    <row r="140" spans="1:6" ht="12.6" customHeight="1" x14ac:dyDescent="0.25">
      <c r="A140" s="173" t="s">
        <v>298</v>
      </c>
      <c r="B140" s="174">
        <v>22677.687256193309</v>
      </c>
      <c r="C140" s="174">
        <v>9869.3723541142481</v>
      </c>
      <c r="D140" s="174">
        <v>18241.940389692441</v>
      </c>
      <c r="E140" s="175">
        <f>SUM(B140:D140)</f>
        <v>50789</v>
      </c>
    </row>
    <row r="141" spans="1:6" ht="12.6" customHeight="1" x14ac:dyDescent="0.25">
      <c r="A141" s="173" t="s">
        <v>245</v>
      </c>
      <c r="B141" s="174">
        <v>442816912.70434034</v>
      </c>
      <c r="C141" s="189">
        <v>157527847.46798</v>
      </c>
      <c r="D141" s="174">
        <v>227509583.46767977</v>
      </c>
      <c r="E141" s="175">
        <f>SUM(B141:D141)</f>
        <v>827854343.6400001</v>
      </c>
      <c r="F141" s="199"/>
    </row>
    <row r="142" spans="1:6" ht="12.6" customHeight="1" x14ac:dyDescent="0.25">
      <c r="A142" s="173" t="s">
        <v>246</v>
      </c>
      <c r="B142" s="174">
        <v>395267175.08780217</v>
      </c>
      <c r="C142" s="189">
        <v>172021021.64254034</v>
      </c>
      <c r="D142" s="174">
        <v>317953068.33965755</v>
      </c>
      <c r="E142" s="175">
        <f>SUM(B142:D142)</f>
        <v>885241265.07000005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v>7570837.2699999996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/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12276861.35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8227674.8299999991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9745.5499999999993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28085118.999999996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>
        <v>3134549.7499999995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2554827.64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5689377.3899999997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v>3213500.2599999993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3213500.2599999993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v>89062.9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2509429.94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2598492.84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5879771.5500000017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5879771.5500000017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19229634</v>
      </c>
      <c r="C195" s="189"/>
      <c r="D195" s="189">
        <v>6224913</v>
      </c>
      <c r="E195" s="175">
        <f t="shared" ref="E195:E203" si="10">SUM(B195:C195)-D195</f>
        <v>13004721</v>
      </c>
    </row>
    <row r="196" spans="1:8" ht="12.6" customHeight="1" x14ac:dyDescent="0.25">
      <c r="A196" s="173" t="s">
        <v>333</v>
      </c>
      <c r="B196" s="174">
        <v>716319</v>
      </c>
      <c r="C196" s="189"/>
      <c r="D196" s="189">
        <v>282492</v>
      </c>
      <c r="E196" s="175">
        <f t="shared" si="10"/>
        <v>433827</v>
      </c>
    </row>
    <row r="197" spans="1:8" ht="12.6" customHeight="1" x14ac:dyDescent="0.25">
      <c r="A197" s="173" t="s">
        <v>334</v>
      </c>
      <c r="B197" s="174">
        <v>127155675.63000005</v>
      </c>
      <c r="C197" s="189"/>
      <c r="D197" s="189">
        <v>10761022.359999999</v>
      </c>
      <c r="E197" s="175">
        <f t="shared" si="10"/>
        <v>116394653.27000006</v>
      </c>
    </row>
    <row r="198" spans="1:8" ht="12.6" customHeight="1" x14ac:dyDescent="0.25">
      <c r="A198" s="173" t="s">
        <v>335</v>
      </c>
      <c r="B198" s="280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1338563.7699999996</v>
      </c>
      <c r="C199" s="189">
        <v>159998.98000000001</v>
      </c>
      <c r="D199" s="174">
        <v>0</v>
      </c>
      <c r="E199" s="175">
        <f t="shared" si="10"/>
        <v>1498562.7499999995</v>
      </c>
    </row>
    <row r="200" spans="1:8" ht="12.6" customHeight="1" x14ac:dyDescent="0.25">
      <c r="A200" s="173" t="s">
        <v>337</v>
      </c>
      <c r="B200" s="174">
        <v>46787378.909999996</v>
      </c>
      <c r="C200" s="189">
        <v>11130370.600000001</v>
      </c>
      <c r="D200" s="174">
        <v>703969.20000000007</v>
      </c>
      <c r="E200" s="175">
        <f t="shared" si="10"/>
        <v>57213780.309999995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311050</v>
      </c>
      <c r="C202" s="189">
        <v>40750</v>
      </c>
      <c r="D202" s="174">
        <v>0</v>
      </c>
      <c r="E202" s="175">
        <f t="shared" si="10"/>
        <v>351800</v>
      </c>
    </row>
    <row r="203" spans="1:8" ht="12.6" customHeight="1" x14ac:dyDescent="0.25">
      <c r="A203" s="173" t="s">
        <v>340</v>
      </c>
      <c r="B203" s="174">
        <v>0</v>
      </c>
      <c r="C203" s="189">
        <v>0</v>
      </c>
      <c r="D203" s="174">
        <v>0</v>
      </c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195538621.31000006</v>
      </c>
      <c r="C204" s="191">
        <f>SUM(C195:C203)</f>
        <v>11331119.580000002</v>
      </c>
      <c r="D204" s="175">
        <f>SUM(D195:D203)</f>
        <v>17972396.559999999</v>
      </c>
      <c r="E204" s="175">
        <f>SUM(E195:E203)</f>
        <v>188897344.33000004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178575.3</v>
      </c>
      <c r="C209" s="189">
        <v>85420.199999999983</v>
      </c>
      <c r="D209" s="174">
        <v>67260</v>
      </c>
      <c r="E209" s="175">
        <f t="shared" ref="E209:E216" si="11">SUM(B209:C209)-D209</f>
        <v>196735.5</v>
      </c>
      <c r="H209" s="255"/>
    </row>
    <row r="210" spans="1:8" ht="12.6" customHeight="1" x14ac:dyDescent="0.25">
      <c r="A210" s="173" t="s">
        <v>334</v>
      </c>
      <c r="B210" s="174">
        <v>9684047.1999999993</v>
      </c>
      <c r="C210" s="189">
        <v>6217952.4999999907</v>
      </c>
      <c r="D210" s="174">
        <v>1008900</v>
      </c>
      <c r="E210" s="175">
        <f t="shared" si="11"/>
        <v>14893099.69999999</v>
      </c>
      <c r="H210" s="255"/>
    </row>
    <row r="211" spans="1:8" ht="12.6" customHeight="1" x14ac:dyDescent="0.2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5"/>
    </row>
    <row r="212" spans="1:8" ht="12.6" customHeight="1" x14ac:dyDescent="0.25">
      <c r="A212" s="173" t="s">
        <v>336</v>
      </c>
      <c r="B212" s="174">
        <v>169181.17</v>
      </c>
      <c r="C212" s="189">
        <v>131453.45000000001</v>
      </c>
      <c r="D212" s="174">
        <v>0</v>
      </c>
      <c r="E212" s="175">
        <f t="shared" si="11"/>
        <v>300634.62</v>
      </c>
      <c r="H212" s="255"/>
    </row>
    <row r="213" spans="1:8" ht="12.6" customHeight="1" x14ac:dyDescent="0.25">
      <c r="A213" s="173" t="s">
        <v>337</v>
      </c>
      <c r="B213" s="174">
        <v>15204316.23</v>
      </c>
      <c r="C213" s="189">
        <v>11515027.910000172</v>
      </c>
      <c r="D213" s="174">
        <v>430357.1</v>
      </c>
      <c r="E213" s="175">
        <f t="shared" si="11"/>
        <v>26288987.04000017</v>
      </c>
      <c r="H213" s="255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>
        <v>58600.03</v>
      </c>
      <c r="C215" s="189">
        <v>73025.00999999998</v>
      </c>
      <c r="D215" s="174">
        <v>0</v>
      </c>
      <c r="E215" s="175">
        <f t="shared" si="11"/>
        <v>131625.03999999998</v>
      </c>
      <c r="H215" s="255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25294719.93</v>
      </c>
      <c r="C217" s="191">
        <f>SUM(C208:C216)</f>
        <v>18022879.070000164</v>
      </c>
      <c r="D217" s="175">
        <f>SUM(D208:D216)</f>
        <v>1506517.1</v>
      </c>
      <c r="E217" s="175">
        <f>SUM(E208:E216)</f>
        <v>41811081.900000162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85" t="s">
        <v>991</v>
      </c>
      <c r="C220" s="285"/>
      <c r="D220" s="205"/>
      <c r="E220" s="205"/>
    </row>
    <row r="221" spans="1:8" ht="12.6" customHeight="1" x14ac:dyDescent="0.25">
      <c r="A221" s="268" t="s">
        <v>991</v>
      </c>
      <c r="B221" s="205"/>
      <c r="C221" s="189">
        <v>6257980.6899999985</v>
      </c>
      <c r="D221" s="172">
        <f>C221</f>
        <v>6257980.6899999985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v>691660819.01634705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270571939.13937271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9428981.1471986882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90697216.296023145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247113828.92105833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1309472784.52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>
        <v>5632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8521025.390328398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12558489.589671606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21079514.980000004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v>13623087.259999998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13623087.259999998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1350433367.45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2069.29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48704005.710000016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6360119.3500000024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2021223.44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8381542.299999998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1689422.1000000003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54438143.49000001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v>13004721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433827.00000000006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116394653.27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1498562.7499999998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57213780.310000002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351800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188897344.32999998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41811081.899999999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147086262.42999998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334388.06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334388.06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>
        <v>20538012.09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7883332.9200000009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28421345.010000002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230280138.98999998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3353266.6599999997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2720166.59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>
        <v>790000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883154.59000000008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7746587.8399999999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245571832.25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104405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245676237.25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245676237.25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>
        <v>-23142686.099999998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230280138.99000001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230280138.98999998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827854343.6400001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885241265.07000017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1713095608.7100003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6257980.6899999995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v>1309472784.52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21079514.980000004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13623087.259999998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1350433367.45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362662241.26000023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v>5815929.2199999997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5815929.2199999997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368478170.48000026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125208068.69999996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28085119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19480815.699999999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106026117.26000001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3262018.5599999991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32243589.809999991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21335734.84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5689377.3899999987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3213500.2599999993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2598492.84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5879771.5500000017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14224319.940000005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367246925.8499999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1231244.6300003529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1231244.6300003529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1231244.6300003529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Deaconess Hospital - MultiCare Health Systems   H-0     FYE 12/31/2019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10111</v>
      </c>
      <c r="C414" s="194">
        <f>E138</f>
        <v>10111</v>
      </c>
      <c r="D414" s="179"/>
    </row>
    <row r="415" spans="1:5" ht="12.6" customHeight="1" x14ac:dyDescent="0.25">
      <c r="A415" s="179" t="s">
        <v>464</v>
      </c>
      <c r="B415" s="179">
        <f>D111</f>
        <v>51194</v>
      </c>
      <c r="C415" s="179">
        <f>E139</f>
        <v>51194</v>
      </c>
      <c r="D415" s="194">
        <f>SUM(C59:H59)+N59</f>
        <v>51194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1384</v>
      </c>
    </row>
    <row r="424" spans="1:7" ht="12.6" customHeight="1" x14ac:dyDescent="0.25">
      <c r="A424" s="179" t="s">
        <v>980</v>
      </c>
      <c r="B424" s="179">
        <f>D114</f>
        <v>1968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125208068.69999996</v>
      </c>
      <c r="C427" s="179">
        <f t="shared" ref="C427:C434" si="13">CE61</f>
        <v>125208068.69999996</v>
      </c>
      <c r="D427" s="179"/>
    </row>
    <row r="428" spans="1:7" ht="12.6" customHeight="1" x14ac:dyDescent="0.25">
      <c r="A428" s="179" t="s">
        <v>3</v>
      </c>
      <c r="B428" s="179">
        <f t="shared" si="12"/>
        <v>28085119</v>
      </c>
      <c r="C428" s="179">
        <f t="shared" si="13"/>
        <v>28085119</v>
      </c>
      <c r="D428" s="179">
        <f>D173</f>
        <v>28085118.999999996</v>
      </c>
    </row>
    <row r="429" spans="1:7" ht="12.6" customHeight="1" x14ac:dyDescent="0.25">
      <c r="A429" s="179" t="s">
        <v>236</v>
      </c>
      <c r="B429" s="179">
        <f t="shared" si="12"/>
        <v>19480815.699999999</v>
      </c>
      <c r="C429" s="179">
        <f t="shared" si="13"/>
        <v>19480815.699999999</v>
      </c>
      <c r="D429" s="179"/>
    </row>
    <row r="430" spans="1:7" ht="12.6" customHeight="1" x14ac:dyDescent="0.25">
      <c r="A430" s="179" t="s">
        <v>237</v>
      </c>
      <c r="B430" s="179">
        <f t="shared" si="12"/>
        <v>106026117.26000001</v>
      </c>
      <c r="C430" s="179">
        <f t="shared" si="13"/>
        <v>106026117.26000001</v>
      </c>
      <c r="D430" s="179"/>
    </row>
    <row r="431" spans="1:7" ht="12.6" customHeight="1" x14ac:dyDescent="0.25">
      <c r="A431" s="179" t="s">
        <v>444</v>
      </c>
      <c r="B431" s="179">
        <f t="shared" si="12"/>
        <v>3262018.5599999991</v>
      </c>
      <c r="C431" s="179">
        <f t="shared" si="13"/>
        <v>3262018.5599999991</v>
      </c>
      <c r="D431" s="179"/>
    </row>
    <row r="432" spans="1:7" ht="12.6" customHeight="1" x14ac:dyDescent="0.25">
      <c r="A432" s="179" t="s">
        <v>445</v>
      </c>
      <c r="B432" s="179">
        <f t="shared" si="12"/>
        <v>32243589.809999991</v>
      </c>
      <c r="C432" s="179">
        <f t="shared" si="13"/>
        <v>31472514.929999996</v>
      </c>
      <c r="D432" s="179"/>
    </row>
    <row r="433" spans="1:7" ht="12.6" customHeight="1" x14ac:dyDescent="0.25">
      <c r="A433" s="179" t="s">
        <v>6</v>
      </c>
      <c r="B433" s="179">
        <f t="shared" si="12"/>
        <v>21335734.84</v>
      </c>
      <c r="C433" s="179">
        <f t="shared" si="13"/>
        <v>21335735</v>
      </c>
      <c r="D433" s="179">
        <f>C217</f>
        <v>18022879.070000164</v>
      </c>
    </row>
    <row r="434" spans="1:7" ht="12.6" customHeight="1" x14ac:dyDescent="0.25">
      <c r="A434" s="179" t="s">
        <v>474</v>
      </c>
      <c r="B434" s="179">
        <f t="shared" si="12"/>
        <v>5689377.3899999987</v>
      </c>
      <c r="C434" s="179">
        <f t="shared" si="13"/>
        <v>5689377.3899999987</v>
      </c>
      <c r="D434" s="179">
        <f>D177</f>
        <v>5689377.3899999997</v>
      </c>
    </row>
    <row r="435" spans="1:7" ht="12.6" customHeight="1" x14ac:dyDescent="0.25">
      <c r="A435" s="179" t="s">
        <v>447</v>
      </c>
      <c r="B435" s="179">
        <f t="shared" si="12"/>
        <v>3213500.2599999993</v>
      </c>
      <c r="C435" s="179"/>
      <c r="D435" s="179">
        <f>D181</f>
        <v>3213500.2599999993</v>
      </c>
    </row>
    <row r="436" spans="1:7" ht="12.6" customHeight="1" x14ac:dyDescent="0.25">
      <c r="A436" s="179" t="s">
        <v>475</v>
      </c>
      <c r="B436" s="179">
        <f t="shared" si="12"/>
        <v>2598492.84</v>
      </c>
      <c r="C436" s="179"/>
      <c r="D436" s="179">
        <f>D186</f>
        <v>2598492.84</v>
      </c>
    </row>
    <row r="437" spans="1:7" ht="12.6" customHeight="1" x14ac:dyDescent="0.25">
      <c r="A437" s="194" t="s">
        <v>449</v>
      </c>
      <c r="B437" s="194">
        <f t="shared" si="12"/>
        <v>5879771.5500000017</v>
      </c>
      <c r="C437" s="194"/>
      <c r="D437" s="194">
        <f>D190</f>
        <v>5879771.5500000017</v>
      </c>
    </row>
    <row r="438" spans="1:7" ht="12.6" customHeight="1" x14ac:dyDescent="0.25">
      <c r="A438" s="194" t="s">
        <v>476</v>
      </c>
      <c r="B438" s="194">
        <f>C386+C387+C388</f>
        <v>11691764.650000002</v>
      </c>
      <c r="C438" s="194">
        <f>CD69</f>
        <v>11691764.650000002</v>
      </c>
      <c r="D438" s="194">
        <f>D181+D186+D190</f>
        <v>11691764.650000002</v>
      </c>
    </row>
    <row r="439" spans="1:7" ht="12.6" customHeight="1" x14ac:dyDescent="0.25">
      <c r="A439" s="179" t="s">
        <v>451</v>
      </c>
      <c r="B439" s="194">
        <f>C389</f>
        <v>14224319.940000005</v>
      </c>
      <c r="C439" s="194">
        <f>SUM(C69:CC69)</f>
        <v>14224319.940000001</v>
      </c>
      <c r="D439" s="179"/>
    </row>
    <row r="440" spans="1:7" ht="12.6" customHeight="1" x14ac:dyDescent="0.25">
      <c r="A440" s="179" t="s">
        <v>477</v>
      </c>
      <c r="B440" s="194">
        <f>B438+B439</f>
        <v>25916084.590000007</v>
      </c>
      <c r="C440" s="194">
        <f>CE69</f>
        <v>25916084.590000004</v>
      </c>
      <c r="D440" s="179"/>
    </row>
    <row r="441" spans="1:7" ht="12.6" customHeight="1" x14ac:dyDescent="0.25">
      <c r="A441" s="179" t="s">
        <v>478</v>
      </c>
      <c r="B441" s="179">
        <f>D390</f>
        <v>367246925.8499999</v>
      </c>
      <c r="C441" s="179">
        <f>SUM(C427:C437)+C440</f>
        <v>366475851.13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6257980.6899999985</v>
      </c>
      <c r="C444" s="179">
        <f>C363</f>
        <v>6257980.6899999995</v>
      </c>
      <c r="D444" s="179"/>
    </row>
    <row r="445" spans="1:7" ht="12.6" customHeight="1" x14ac:dyDescent="0.25">
      <c r="A445" s="179" t="s">
        <v>343</v>
      </c>
      <c r="B445" s="179">
        <f>D229</f>
        <v>1309472784.52</v>
      </c>
      <c r="C445" s="179">
        <f>C364</f>
        <v>1309472784.52</v>
      </c>
      <c r="D445" s="179"/>
    </row>
    <row r="446" spans="1:7" ht="12.6" customHeight="1" x14ac:dyDescent="0.25">
      <c r="A446" s="179" t="s">
        <v>351</v>
      </c>
      <c r="B446" s="179">
        <f>D236</f>
        <v>21079514.980000004</v>
      </c>
      <c r="C446" s="179">
        <f>C365</f>
        <v>21079514.980000004</v>
      </c>
      <c r="D446" s="179"/>
    </row>
    <row r="447" spans="1:7" ht="12.6" customHeight="1" x14ac:dyDescent="0.25">
      <c r="A447" s="179" t="s">
        <v>356</v>
      </c>
      <c r="B447" s="179">
        <f>D240</f>
        <v>13623087.259999998</v>
      </c>
      <c r="C447" s="179">
        <f>C366</f>
        <v>13623087.259999998</v>
      </c>
      <c r="D447" s="179"/>
    </row>
    <row r="448" spans="1:7" ht="12.6" customHeight="1" x14ac:dyDescent="0.25">
      <c r="A448" s="179" t="s">
        <v>358</v>
      </c>
      <c r="B448" s="179">
        <f>D242</f>
        <v>1350433367.45</v>
      </c>
      <c r="C448" s="179">
        <f>D367</f>
        <v>1350433367.45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5632</v>
      </c>
    </row>
    <row r="454" spans="1:7" ht="12.6" customHeight="1" x14ac:dyDescent="0.25">
      <c r="A454" s="179" t="s">
        <v>168</v>
      </c>
      <c r="B454" s="179">
        <f>C233</f>
        <v>8521025.390328398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12558489.589671606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5815929.2199999997</v>
      </c>
      <c r="C458" s="194">
        <f>CE70</f>
        <v>5815929.2199999988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827854343.6400001</v>
      </c>
      <c r="C463" s="194">
        <f>CE73</f>
        <v>827854343.6400001</v>
      </c>
      <c r="D463" s="194">
        <f>E141+E147+E153</f>
        <v>827854343.6400001</v>
      </c>
    </row>
    <row r="464" spans="1:7" ht="12.6" customHeight="1" x14ac:dyDescent="0.25">
      <c r="A464" s="179" t="s">
        <v>246</v>
      </c>
      <c r="B464" s="194">
        <f>C360</f>
        <v>885241265.07000017</v>
      </c>
      <c r="C464" s="194">
        <f>CE74</f>
        <v>885241265.07000017</v>
      </c>
      <c r="D464" s="194">
        <f>E142+E148+E154</f>
        <v>885241265.07000005</v>
      </c>
    </row>
    <row r="465" spans="1:7" ht="12.6" customHeight="1" x14ac:dyDescent="0.25">
      <c r="A465" s="179" t="s">
        <v>247</v>
      </c>
      <c r="B465" s="194">
        <f>D361</f>
        <v>1713095608.7100003</v>
      </c>
      <c r="C465" s="194">
        <f>CE75</f>
        <v>1713100819.71</v>
      </c>
      <c r="D465" s="194">
        <f>D463+D464</f>
        <v>1713095608.71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13004721</v>
      </c>
      <c r="C468" s="179">
        <f>E195</f>
        <v>13004721</v>
      </c>
      <c r="D468" s="179"/>
    </row>
    <row r="469" spans="1:7" ht="12.6" customHeight="1" x14ac:dyDescent="0.25">
      <c r="A469" s="179" t="s">
        <v>333</v>
      </c>
      <c r="B469" s="179">
        <f t="shared" si="14"/>
        <v>433827.00000000006</v>
      </c>
      <c r="C469" s="179">
        <f>E196</f>
        <v>433827</v>
      </c>
      <c r="D469" s="179"/>
    </row>
    <row r="470" spans="1:7" ht="12.6" customHeight="1" x14ac:dyDescent="0.25">
      <c r="A470" s="179" t="s">
        <v>334</v>
      </c>
      <c r="B470" s="179">
        <f t="shared" si="14"/>
        <v>116394653.27</v>
      </c>
      <c r="C470" s="179">
        <f>E197</f>
        <v>116394653.27000006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1498562.7499999998</v>
      </c>
      <c r="C472" s="179">
        <f>E199</f>
        <v>1498562.7499999995</v>
      </c>
      <c r="D472" s="179"/>
    </row>
    <row r="473" spans="1:7" ht="12.6" customHeight="1" x14ac:dyDescent="0.25">
      <c r="A473" s="179" t="s">
        <v>495</v>
      </c>
      <c r="B473" s="179">
        <f t="shared" si="14"/>
        <v>57213780.310000002</v>
      </c>
      <c r="C473" s="179">
        <f>SUM(E200:E201)</f>
        <v>57213780.309999995</v>
      </c>
      <c r="D473" s="179"/>
    </row>
    <row r="474" spans="1:7" ht="12.6" customHeight="1" x14ac:dyDescent="0.25">
      <c r="A474" s="179" t="s">
        <v>339</v>
      </c>
      <c r="B474" s="179">
        <f t="shared" si="14"/>
        <v>351800</v>
      </c>
      <c r="C474" s="179">
        <f>E202</f>
        <v>351800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188897344.32999998</v>
      </c>
      <c r="C476" s="179">
        <f>E204</f>
        <v>188897344.33000004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41811081.899999999</v>
      </c>
      <c r="C478" s="179">
        <f>E217</f>
        <v>41811081.900000162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230280138.98999998</v>
      </c>
    </row>
    <row r="482" spans="1:12" ht="12.6" customHeight="1" x14ac:dyDescent="0.25">
      <c r="A482" s="180" t="s">
        <v>499</v>
      </c>
      <c r="C482" s="180">
        <f>D339</f>
        <v>230280138.99000001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037</v>
      </c>
      <c r="B493" s="257" t="str">
        <f>RIGHT('Prior Year'!C82,4)</f>
        <v>2018</v>
      </c>
      <c r="C493" s="257" t="str">
        <f>RIGHT(C82,4)</f>
        <v>2019</v>
      </c>
      <c r="D493" s="257" t="str">
        <f>RIGHT('Prior Year'!C82,4)</f>
        <v>2018</v>
      </c>
      <c r="E493" s="257" t="str">
        <f>RIGHT(C82,4)</f>
        <v>2019</v>
      </c>
      <c r="F493" s="257" t="str">
        <f>RIGHT('Prior Year'!C82,4)</f>
        <v>2018</v>
      </c>
      <c r="G493" s="257" t="str">
        <f>RIGHT(C82,4)</f>
        <v>2019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f>'Prior Year'!C71</f>
        <v>12759809.899999999</v>
      </c>
      <c r="C496" s="236">
        <f>C71</f>
        <v>13964375.870000001</v>
      </c>
      <c r="D496" s="236">
        <f>'Prior Year'!C59</f>
        <v>8755</v>
      </c>
      <c r="E496" s="180">
        <f>C59</f>
        <v>10133</v>
      </c>
      <c r="F496" s="259">
        <f t="shared" ref="F496:G511" si="15">IF(B496=0,"",IF(D496=0,"",B496/D496))</f>
        <v>1457.4311707595657</v>
      </c>
      <c r="G496" s="260">
        <f t="shared" si="15"/>
        <v>1378.1087407480511</v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f>'Prior Year'!D71</f>
        <v>9859089.6699999999</v>
      </c>
      <c r="C497" s="236">
        <f>D71</f>
        <v>11029161.069999998</v>
      </c>
      <c r="D497" s="236">
        <f>'Prior Year'!D59</f>
        <v>17572</v>
      </c>
      <c r="E497" s="180">
        <f>D59</f>
        <v>16283</v>
      </c>
      <c r="F497" s="259">
        <f t="shared" si="15"/>
        <v>561.06815786478489</v>
      </c>
      <c r="G497" s="259">
        <f t="shared" si="15"/>
        <v>677.34207885524768</v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f>'Prior Year'!E71</f>
        <v>11969101.090000002</v>
      </c>
      <c r="C498" s="236">
        <f>E71</f>
        <v>13308369.489999998</v>
      </c>
      <c r="D498" s="236">
        <f>'Prior Year'!E59</f>
        <v>23085</v>
      </c>
      <c r="E498" s="180">
        <f>E59</f>
        <v>21005</v>
      </c>
      <c r="F498" s="259">
        <f t="shared" si="15"/>
        <v>518.47957938055026</v>
      </c>
      <c r="G498" s="259">
        <f t="shared" si="15"/>
        <v>633.58102785051176</v>
      </c>
      <c r="H498" s="261" t="str">
        <f t="shared" si="16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f>'Prior Year'!F71</f>
        <v>3641646.93</v>
      </c>
      <c r="C499" s="236">
        <f>F71</f>
        <v>2645601.04</v>
      </c>
      <c r="D499" s="236">
        <f>'Prior Year'!F59</f>
        <v>4308</v>
      </c>
      <c r="E499" s="180">
        <f>F59</f>
        <v>2177</v>
      </c>
      <c r="F499" s="259">
        <f t="shared" si="15"/>
        <v>845.32194289693598</v>
      </c>
      <c r="G499" s="259">
        <f t="shared" si="15"/>
        <v>1215.25082223243</v>
      </c>
      <c r="H499" s="261">
        <f t="shared" si="16"/>
        <v>0.4376189242973394</v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f>'Prior Year'!G71</f>
        <v>0</v>
      </c>
      <c r="C500" s="236">
        <f>G71</f>
        <v>0</v>
      </c>
      <c r="D500" s="236">
        <f>'Prior Year'!G59</f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f>'Prior Year'!H71</f>
        <v>0</v>
      </c>
      <c r="C501" s="236">
        <f>H71</f>
        <v>0</v>
      </c>
      <c r="D501" s="236">
        <f>'Prior Year'!H59</f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f>'Prior Year'!I71</f>
        <v>0</v>
      </c>
      <c r="C502" s="236">
        <f>I71</f>
        <v>0</v>
      </c>
      <c r="D502" s="236">
        <f>'Prior Year'!I59</f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f>'Prior Year'!J71</f>
        <v>0</v>
      </c>
      <c r="C503" s="236">
        <f>J71</f>
        <v>0</v>
      </c>
      <c r="D503" s="236">
        <f>'Prior Year'!J59</f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f>'Prior Year'!K71</f>
        <v>0</v>
      </c>
      <c r="C504" s="236">
        <f>K71</f>
        <v>0</v>
      </c>
      <c r="D504" s="236">
        <f>'Prior Year'!K59</f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f>'Prior Year'!L71</f>
        <v>0</v>
      </c>
      <c r="C505" s="236">
        <f>L71</f>
        <v>0</v>
      </c>
      <c r="D505" s="236">
        <f>'Prior Year'!L59</f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f>'Prior Year'!M71</f>
        <v>0</v>
      </c>
      <c r="C506" s="236">
        <f>M71</f>
        <v>0</v>
      </c>
      <c r="D506" s="236">
        <f>'Prior Year'!M59</f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f>'Prior Year'!N71</f>
        <v>434035.78</v>
      </c>
      <c r="C507" s="236">
        <f>N71</f>
        <v>607177.43000000017</v>
      </c>
      <c r="D507" s="236">
        <f>'Prior Year'!N59</f>
        <v>936</v>
      </c>
      <c r="E507" s="180">
        <f>N59</f>
        <v>1596</v>
      </c>
      <c r="F507" s="259">
        <f t="shared" si="15"/>
        <v>463.7134401709402</v>
      </c>
      <c r="G507" s="259">
        <f t="shared" si="15"/>
        <v>380.43698621553898</v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f>'Prior Year'!O71</f>
        <v>4150265.2800000003</v>
      </c>
      <c r="C508" s="236">
        <f>O71</f>
        <v>6563276.4800000004</v>
      </c>
      <c r="D508" s="236">
        <f>'Prior Year'!O59</f>
        <v>1329</v>
      </c>
      <c r="E508" s="180">
        <f>O59</f>
        <v>1367</v>
      </c>
      <c r="F508" s="259">
        <f t="shared" si="15"/>
        <v>3122.8482167042889</v>
      </c>
      <c r="G508" s="259">
        <f t="shared" si="15"/>
        <v>4801.226393562546</v>
      </c>
      <c r="H508" s="261">
        <f t="shared" si="16"/>
        <v>0.53745108964326826</v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f>'Prior Year'!P71</f>
        <v>44724574.850000001</v>
      </c>
      <c r="C509" s="236">
        <f>P71</f>
        <v>49089077.320000008</v>
      </c>
      <c r="D509" s="236">
        <f>'Prior Year'!P59</f>
        <v>1457858</v>
      </c>
      <c r="E509" s="180">
        <f>P59</f>
        <v>1587745</v>
      </c>
      <c r="F509" s="259">
        <f t="shared" si="15"/>
        <v>30.678279263138112</v>
      </c>
      <c r="G509" s="259">
        <f t="shared" si="15"/>
        <v>30.917481913027601</v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f>'Prior Year'!Q71</f>
        <v>2306503.2699999996</v>
      </c>
      <c r="C510" s="236">
        <f>Q71</f>
        <v>2469029.7200000002</v>
      </c>
      <c r="D510" s="236">
        <f>'Prior Year'!Q59</f>
        <v>999457.39436619717</v>
      </c>
      <c r="E510" s="180">
        <f>Q59</f>
        <v>1104675</v>
      </c>
      <c r="F510" s="259">
        <f t="shared" si="15"/>
        <v>2.3077554711200685</v>
      </c>
      <c r="G510" s="259">
        <f t="shared" si="15"/>
        <v>2.2350734107316632</v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f>'Prior Year'!R71</f>
        <v>3762205.4499999997</v>
      </c>
      <c r="C511" s="236">
        <f>R71</f>
        <v>4136150.5499999993</v>
      </c>
      <c r="D511" s="236">
        <f>'Prior Year'!R59</f>
        <v>1562437</v>
      </c>
      <c r="E511" s="180">
        <f>R59</f>
        <v>1851503</v>
      </c>
      <c r="F511" s="259">
        <f t="shared" si="15"/>
        <v>2.4079085748737388</v>
      </c>
      <c r="G511" s="259">
        <f t="shared" si="15"/>
        <v>2.2339421270178872</v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f>'Prior Year'!S71</f>
        <v>1654756.56</v>
      </c>
      <c r="C512" s="236">
        <f>S71</f>
        <v>2006593.96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f>'Prior Year'!T71</f>
        <v>634091.32000000007</v>
      </c>
      <c r="C513" s="236">
        <f>T71</f>
        <v>691909.1399999999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f>'Prior Year'!U71</f>
        <v>8752404.2299999986</v>
      </c>
      <c r="C514" s="236">
        <f>U71</f>
        <v>10487678.34</v>
      </c>
      <c r="D514" s="236">
        <f>'Prior Year'!U59</f>
        <v>709344</v>
      </c>
      <c r="E514" s="180">
        <f>U59</f>
        <v>751498</v>
      </c>
      <c r="F514" s="259">
        <f t="shared" si="17"/>
        <v>12.338730192967022</v>
      </c>
      <c r="G514" s="259">
        <f t="shared" si="17"/>
        <v>13.955696941309224</v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f>'Prior Year'!V71</f>
        <v>207284.37999999998</v>
      </c>
      <c r="C515" s="236">
        <f>V71</f>
        <v>280454.08999999997</v>
      </c>
      <c r="D515" s="236">
        <f>'Prior Year'!V59</f>
        <v>14084</v>
      </c>
      <c r="E515" s="180">
        <f>V59</f>
        <v>13701</v>
      </c>
      <c r="F515" s="259">
        <f t="shared" si="17"/>
        <v>14.717720817949445</v>
      </c>
      <c r="G515" s="259">
        <f t="shared" si="17"/>
        <v>20.469607327932266</v>
      </c>
      <c r="H515" s="261">
        <f t="shared" si="16"/>
        <v>0.39081367156849001</v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f>'Prior Year'!W71</f>
        <v>1062606.06</v>
      </c>
      <c r="C516" s="236">
        <f>W71</f>
        <v>1238308.98</v>
      </c>
      <c r="D516" s="236">
        <f>'Prior Year'!W59</f>
        <v>35154.795070422537</v>
      </c>
      <c r="E516" s="180">
        <f>W59</f>
        <v>37049</v>
      </c>
      <c r="F516" s="259">
        <f t="shared" si="17"/>
        <v>30.226489953116609</v>
      </c>
      <c r="G516" s="259">
        <f t="shared" si="17"/>
        <v>33.423546654430616</v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f>'Prior Year'!X71</f>
        <v>1832651.52</v>
      </c>
      <c r="C517" s="236">
        <f>X71</f>
        <v>2226581.92</v>
      </c>
      <c r="D517" s="236">
        <f>'Prior Year'!X59</f>
        <v>19640</v>
      </c>
      <c r="E517" s="180">
        <f>X59</f>
        <v>22906</v>
      </c>
      <c r="F517" s="259">
        <f t="shared" si="17"/>
        <v>93.312195519348265</v>
      </c>
      <c r="G517" s="259">
        <f t="shared" si="17"/>
        <v>97.205182921505283</v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f>'Prior Year'!Y71</f>
        <v>19566329.789999999</v>
      </c>
      <c r="C518" s="236">
        <f>Y71</f>
        <v>23114679.98</v>
      </c>
      <c r="D518" s="236">
        <f>'Prior Year'!Y59</f>
        <v>142749</v>
      </c>
      <c r="E518" s="180">
        <f>Y59</f>
        <v>162716</v>
      </c>
      <c r="F518" s="259">
        <f t="shared" si="17"/>
        <v>137.0680690582771</v>
      </c>
      <c r="G518" s="259">
        <f t="shared" si="17"/>
        <v>142.05536013667987</v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f>'Prior Year'!Z71</f>
        <v>4122214.7300000004</v>
      </c>
      <c r="C519" s="236">
        <f>Z71</f>
        <v>3182935.24</v>
      </c>
      <c r="D519" s="236">
        <f>'Prior Year'!Z59</f>
        <v>4882</v>
      </c>
      <c r="E519" s="180">
        <f>Z59</f>
        <v>4179</v>
      </c>
      <c r="F519" s="259">
        <f t="shared" si="17"/>
        <v>844.37007988529297</v>
      </c>
      <c r="G519" s="259">
        <f t="shared" si="17"/>
        <v>761.64997367791341</v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f>'Prior Year'!AA71</f>
        <v>1123409.45</v>
      </c>
      <c r="C520" s="236">
        <f>AA71</f>
        <v>995111.83</v>
      </c>
      <c r="D520" s="236">
        <f>'Prior Year'!AA59</f>
        <v>15718</v>
      </c>
      <c r="E520" s="180">
        <f>AA59</f>
        <v>18568</v>
      </c>
      <c r="F520" s="259">
        <f t="shared" si="17"/>
        <v>71.472798702124948</v>
      </c>
      <c r="G520" s="259">
        <f t="shared" si="17"/>
        <v>53.592838754847044</v>
      </c>
      <c r="H520" s="261">
        <f t="shared" si="16"/>
        <v>-0.25016454192308435</v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f>'Prior Year'!AB71</f>
        <v>13340636.620000003</v>
      </c>
      <c r="C521" s="236">
        <f>AB71</f>
        <v>13767833.800000001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f>'Prior Year'!AC71</f>
        <v>3828820.5300000003</v>
      </c>
      <c r="C522" s="236">
        <f>AC71</f>
        <v>4405571.13</v>
      </c>
      <c r="D522" s="236">
        <f>'Prior Year'!AC59</f>
        <v>58327</v>
      </c>
      <c r="E522" s="180">
        <f>AC59</f>
        <v>104570</v>
      </c>
      <c r="F522" s="259">
        <f t="shared" si="17"/>
        <v>65.64405043976204</v>
      </c>
      <c r="G522" s="259">
        <f t="shared" si="17"/>
        <v>42.130354116859522</v>
      </c>
      <c r="H522" s="261">
        <f t="shared" si="16"/>
        <v>-0.35819996123608722</v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f>'Prior Year'!AD71</f>
        <v>967247.22999999986</v>
      </c>
      <c r="C523" s="236">
        <f>AD71</f>
        <v>1048897.2000000002</v>
      </c>
      <c r="D523" s="236">
        <f>'Prior Year'!AD59</f>
        <v>5445</v>
      </c>
      <c r="E523" s="180">
        <f>AD59</f>
        <v>6090</v>
      </c>
      <c r="F523" s="259">
        <f t="shared" si="17"/>
        <v>177.63952800734617</v>
      </c>
      <c r="G523" s="259">
        <f t="shared" si="17"/>
        <v>172.23270935960593</v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f>'Prior Year'!AE71</f>
        <v>838249.70000000007</v>
      </c>
      <c r="C524" s="236">
        <f>AE71</f>
        <v>959617.03999999992</v>
      </c>
      <c r="D524" s="236">
        <f>'Prior Year'!AE59</f>
        <v>23370</v>
      </c>
      <c r="E524" s="180">
        <f>AE59</f>
        <v>18142</v>
      </c>
      <c r="F524" s="259">
        <f t="shared" si="17"/>
        <v>35.868622165169022</v>
      </c>
      <c r="G524" s="259">
        <f t="shared" si="17"/>
        <v>52.894776761106819</v>
      </c>
      <c r="H524" s="261">
        <f t="shared" si="16"/>
        <v>0.47468103228318048</v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f>'Prior Year'!AF71</f>
        <v>0</v>
      </c>
      <c r="C525" s="236">
        <f>AF71</f>
        <v>0</v>
      </c>
      <c r="D525" s="236">
        <f>'Prior Year'!AF59</f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f>'Prior Year'!AG71</f>
        <v>14005204.609999999</v>
      </c>
      <c r="C526" s="236">
        <f>AG71</f>
        <v>15266793.899999999</v>
      </c>
      <c r="D526" s="236">
        <f>'Prior Year'!AG59</f>
        <v>51521</v>
      </c>
      <c r="E526" s="180">
        <f>AG59</f>
        <v>34440</v>
      </c>
      <c r="F526" s="259">
        <f t="shared" si="17"/>
        <v>271.83487529356961</v>
      </c>
      <c r="G526" s="259">
        <f t="shared" si="17"/>
        <v>443.28669860627173</v>
      </c>
      <c r="H526" s="261">
        <f t="shared" si="16"/>
        <v>0.63072048105505862</v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f>'Prior Year'!AH71</f>
        <v>0</v>
      </c>
      <c r="C527" s="236">
        <f>AH71</f>
        <v>0</v>
      </c>
      <c r="D527" s="236">
        <f>'Prior Year'!AH59</f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f>'Prior Year'!AI71</f>
        <v>938134.05000000016</v>
      </c>
      <c r="C528" s="236">
        <f>AI71</f>
        <v>1087362.49</v>
      </c>
      <c r="D528" s="236">
        <f>'Prior Year'!AI59</f>
        <v>0</v>
      </c>
      <c r="E528" s="180">
        <f>AI59</f>
        <v>3</v>
      </c>
      <c r="F528" s="259" t="str">
        <f t="shared" ref="F528:G540" si="18">IF(B528=0,"",IF(D528=0,"",B528/D528))</f>
        <v/>
      </c>
      <c r="G528" s="259">
        <f t="shared" si="18"/>
        <v>362454.16333333333</v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f>'Prior Year'!AJ71</f>
        <v>6686163.7699999996</v>
      </c>
      <c r="C529" s="236">
        <f>AJ71</f>
        <v>53071616.590000011</v>
      </c>
      <c r="D529" s="236">
        <f>'Prior Year'!AJ59</f>
        <v>3630</v>
      </c>
      <c r="E529" s="180">
        <f>AJ59</f>
        <v>36309</v>
      </c>
      <c r="F529" s="259">
        <f t="shared" si="18"/>
        <v>1841.9183939393938</v>
      </c>
      <c r="G529" s="259">
        <f t="shared" si="18"/>
        <v>1461.6656088022257</v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f>'Prior Year'!AK71</f>
        <v>377741.21</v>
      </c>
      <c r="C530" s="236">
        <f>AK71</f>
        <v>490782.06999999995</v>
      </c>
      <c r="D530" s="236">
        <f>'Prior Year'!AK59</f>
        <v>11150</v>
      </c>
      <c r="E530" s="180">
        <f>AK59</f>
        <v>10992</v>
      </c>
      <c r="F530" s="259">
        <f t="shared" si="18"/>
        <v>33.878135426008967</v>
      </c>
      <c r="G530" s="259">
        <f t="shared" si="18"/>
        <v>44.649023835516736</v>
      </c>
      <c r="H530" s="261">
        <f t="shared" si="16"/>
        <v>0.31793037822378878</v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f>'Prior Year'!AL71</f>
        <v>202609.41</v>
      </c>
      <c r="C531" s="236">
        <f>AL71</f>
        <v>275119.26</v>
      </c>
      <c r="D531" s="236">
        <f>'Prior Year'!AL59</f>
        <v>3759</v>
      </c>
      <c r="E531" s="180">
        <f>AL59</f>
        <v>4349</v>
      </c>
      <c r="F531" s="259">
        <f t="shared" si="18"/>
        <v>53.8998164405427</v>
      </c>
      <c r="G531" s="259">
        <f t="shared" si="18"/>
        <v>63.260349505633478</v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f>'Prior Year'!AM71</f>
        <v>0</v>
      </c>
      <c r="C532" s="236">
        <f>AM71</f>
        <v>0</v>
      </c>
      <c r="D532" s="236">
        <f>'Prior Year'!AM59</f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f>'Prior Year'!AN71</f>
        <v>404263.67</v>
      </c>
      <c r="C533" s="236">
        <f>AN71</f>
        <v>447984.16000000003</v>
      </c>
      <c r="D533" s="236">
        <f>'Prior Year'!AN59</f>
        <v>1714</v>
      </c>
      <c r="E533" s="180">
        <f>AN59</f>
        <v>999</v>
      </c>
      <c r="F533" s="259">
        <f t="shared" si="18"/>
        <v>235.85978413068844</v>
      </c>
      <c r="G533" s="259">
        <f t="shared" si="18"/>
        <v>448.43259259259264</v>
      </c>
      <c r="H533" s="261">
        <f t="shared" si="16"/>
        <v>0.90126771397415895</v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f>'Prior Year'!AO71</f>
        <v>0</v>
      </c>
      <c r="C534" s="236">
        <f>AO71</f>
        <v>0</v>
      </c>
      <c r="D534" s="236">
        <f>'Prior Year'!AO59</f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f>'Prior Year'!AP71</f>
        <v>0</v>
      </c>
      <c r="C535" s="236">
        <f>AP71</f>
        <v>0</v>
      </c>
      <c r="D535" s="236">
        <f>'Prior Year'!AP59</f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f>'Prior Year'!AQ71</f>
        <v>0</v>
      </c>
      <c r="C536" s="236">
        <f>AQ71</f>
        <v>0</v>
      </c>
      <c r="D536" s="236">
        <f>'Prior Year'!AQ59</f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f>'Prior Year'!AR71</f>
        <v>0</v>
      </c>
      <c r="C537" s="236">
        <f>AR71</f>
        <v>0</v>
      </c>
      <c r="D537" s="236">
        <f>'Prior Year'!AR59</f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f>'Prior Year'!AS71</f>
        <v>0</v>
      </c>
      <c r="C538" s="236">
        <f>AS71</f>
        <v>0</v>
      </c>
      <c r="D538" s="236">
        <f>'Prior Year'!AS59</f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f>'Prior Year'!AT71</f>
        <v>0</v>
      </c>
      <c r="C539" s="236">
        <f>AT71</f>
        <v>0</v>
      </c>
      <c r="D539" s="236">
        <f>'Prior Year'!AT59</f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f>'Prior Year'!AU71</f>
        <v>0</v>
      </c>
      <c r="C540" s="236">
        <f>AU71</f>
        <v>0</v>
      </c>
      <c r="D540" s="236">
        <f>'Prior Year'!AU59</f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f>'Prior Year'!AV71</f>
        <v>3686494.5500000003</v>
      </c>
      <c r="C541" s="236">
        <f>AV71</f>
        <v>4619858.6800000006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f>'Prior Year'!AW71</f>
        <v>1646209</v>
      </c>
      <c r="C542" s="236">
        <f>AW71</f>
        <v>1786842.21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f>'Prior Year'!AX71</f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f>'Prior Year'!AY71</f>
        <v>4992960.0999999987</v>
      </c>
      <c r="C544" s="236">
        <f>AY71</f>
        <v>3727752.129999999</v>
      </c>
      <c r="D544" s="236">
        <f>'Prior Year'!AY59</f>
        <v>145747</v>
      </c>
      <c r="E544" s="180">
        <f>AY59</f>
        <v>145747</v>
      </c>
      <c r="F544" s="259">
        <f t="shared" ref="F544:G550" si="19">IF(B544=0,"",IF(D544=0,"",B544/D544))</f>
        <v>34.25772125669824</v>
      </c>
      <c r="G544" s="259">
        <f t="shared" si="19"/>
        <v>25.576870398704596</v>
      </c>
      <c r="H544" s="261">
        <f t="shared" si="16"/>
        <v>-0.2533983738424026</v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f>'Prior Year'!AZ71</f>
        <v>0</v>
      </c>
      <c r="C545" s="236">
        <f>AZ71</f>
        <v>0</v>
      </c>
      <c r="D545" s="236">
        <f>'Prior Year'!AZ59</f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f>'Prior Year'!BA71</f>
        <v>1370758.27</v>
      </c>
      <c r="C546" s="236">
        <f>BA71</f>
        <v>1345760.52</v>
      </c>
      <c r="D546" s="236">
        <f>'Prior Year'!BA59</f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f>'Prior Year'!BB71</f>
        <v>0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f>'Prior Year'!BC71</f>
        <v>283100.46999999997</v>
      </c>
      <c r="C548" s="236">
        <f>BC71</f>
        <v>361944.89999999997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f>'Prior Year'!BD71</f>
        <v>688863.91</v>
      </c>
      <c r="C549" s="236">
        <f>BD71</f>
        <v>453109.93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f>'Prior Year'!BE71</f>
        <v>9202417.6699999981</v>
      </c>
      <c r="C550" s="236">
        <f>BE71</f>
        <v>10687122.399999999</v>
      </c>
      <c r="D550" s="236">
        <f>'Prior Year'!BE59</f>
        <v>871026</v>
      </c>
      <c r="E550" s="180">
        <f>BE59</f>
        <v>871026</v>
      </c>
      <c r="F550" s="259">
        <f t="shared" si="19"/>
        <v>10.565032123036509</v>
      </c>
      <c r="G550" s="259">
        <f t="shared" si="19"/>
        <v>12.269579094079853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f>'Prior Year'!BF71</f>
        <v>3316625.5799999996</v>
      </c>
      <c r="C551" s="236">
        <f>BF71</f>
        <v>4026035.1099999994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f>'Prior Year'!BG71</f>
        <v>410455.85</v>
      </c>
      <c r="C552" s="236">
        <f>BG71</f>
        <v>301604.34000000003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f>'Prior Year'!BH71</f>
        <v>6114803.6499999994</v>
      </c>
      <c r="C553" s="236">
        <f>BH71</f>
        <v>3047242.29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f>'Prior Year'!BI71</f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f>'Prior Year'!BJ71</f>
        <v>582808.75999999978</v>
      </c>
      <c r="C555" s="236">
        <f>BJ71</f>
        <v>0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f>'Prior Year'!BK71</f>
        <v>4344198.83</v>
      </c>
      <c r="C556" s="236">
        <f>BK71</f>
        <v>0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f>'Prior Year'!BL71</f>
        <v>580756.55000000005</v>
      </c>
      <c r="C557" s="236">
        <f>BL71</f>
        <v>3215797.6700000004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f>'Prior Year'!BM71</f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f>'Prior Year'!BN71</f>
        <v>11848760.189999999</v>
      </c>
      <c r="C559" s="236">
        <f>BN71</f>
        <v>37154065.739999995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f>'Prior Year'!BO71</f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f>'Prior Year'!BP71</f>
        <v>228229.93999999994</v>
      </c>
      <c r="C561" s="236">
        <f>BP71</f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f>'Prior Year'!BQ71</f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f>'Prior Year'!BR71</f>
        <v>534897.39</v>
      </c>
      <c r="C563" s="236">
        <f>BR71</f>
        <v>359274.02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f>'Prior Year'!BS71</f>
        <v>0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f>'Prior Year'!BT71</f>
        <v>-422.28</v>
      </c>
      <c r="C565" s="236">
        <f>BT71</f>
        <v>52920.89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f>'Prior Year'!BU71</f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f>'Prior Year'!BV71</f>
        <v>2336385.27</v>
      </c>
      <c r="C567" s="236">
        <f>BV71</f>
        <v>-218.49000000000004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f>'Prior Year'!BW71</f>
        <v>369268.3</v>
      </c>
      <c r="C568" s="236">
        <f>BW71</f>
        <v>0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f>'Prior Year'!BX71</f>
        <v>3178947.3999999994</v>
      </c>
      <c r="C569" s="236">
        <f>BX71</f>
        <v>3867664.4599999995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f>'Prior Year'!BY71</f>
        <v>1960433.3499999999</v>
      </c>
      <c r="C570" s="236">
        <f>BY71</f>
        <v>2100470.6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f>'Prior Year'!BZ71</f>
        <v>1863227.46</v>
      </c>
      <c r="C571" s="236">
        <f>BZ71</f>
        <v>2354171.3200000003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f>'Prior Year'!CA71</f>
        <v>2913273.3</v>
      </c>
      <c r="C572" s="236">
        <f>CA71</f>
        <v>2938485.09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f>'Prior Year'!CB71</f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f>'Prior Year'!CC71</f>
        <v>54549669.810000002</v>
      </c>
      <c r="C574" s="236">
        <f>CC71</f>
        <v>27710203.359999999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f>'Prior Year'!CD71</f>
        <v>0</v>
      </c>
      <c r="C575" s="236">
        <f>CD71</f>
        <v>11691764.650000002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618701</v>
      </c>
      <c r="E612" s="180">
        <f>SUM(C624:D647)+SUM(C668:D713)</f>
        <v>293663120.63315487</v>
      </c>
      <c r="F612" s="180">
        <f>CE64-(AX64+BD64+BE64+BG64+BJ64+BN64+BP64+BQ64+CB64+CC64+CD64)</f>
        <v>104463407.05000001</v>
      </c>
      <c r="G612" s="180">
        <f>CE77-(AX77+AY77+BD77+BE77+BG77+BJ77+BN77+BP77+BQ77+CB77+CC77+CD77)</f>
        <v>145747</v>
      </c>
      <c r="H612" s="197">
        <f>CE60-(AX60+AY60+AZ60+BD60+BE60+BG60+BJ60+BN60+BO60+BP60+BQ60+BR60+CB60+CC60+CD60)</f>
        <v>1224.2694779144836</v>
      </c>
      <c r="I612" s="180">
        <f>CE78-(AX78+AY78+AZ78+BD78+BE78+BF78+BG78+BJ78+BN78+BO78+BP78+BQ78+BR78+CB78+CC78+CD78)</f>
        <v>118931.71768160175</v>
      </c>
      <c r="J612" s="180">
        <f>CE79-(AX79+AY79+AZ79+BA79+BD79+BE79+BF79+BG79+BJ79+BN79+BO79+BP79+BQ79+BR79+CB79+CC79+CD79)</f>
        <v>1546731.2883000001</v>
      </c>
      <c r="K612" s="180">
        <f>CE75-(AW75+AX75+AY75+AZ75+BA75+BB75+BC75+BD75+BE75+BF75+BG75+BH75+BI75+BJ75+BK75+BL75+BM75+BN75+BO75+BP75+BQ75+BR75+BS75+BT75+BU75+BV75+BW75+BX75+CB75+CC75+CD75)</f>
        <v>1713100819.71</v>
      </c>
      <c r="L612" s="197">
        <f>CE80-(AW80+AX80+AY80+AZ80+BA80+BB80+BC80+BD80+BE80+BF80+BG80+BH80+BI80+BJ80+BK80+BL80+BM80+BN80+BO80+BP80+BQ80+BR80+BS80+BT80+BU80+BV80+BW80+BX80+BY80+BZ80+CA80+CB80+CC80+CD80)</f>
        <v>389.01216980972441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10687122.399999999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9">
        <f>CD69-CD70</f>
        <v>11691764.650000002</v>
      </c>
      <c r="D615" s="262">
        <f>SUM(C614:C615)</f>
        <v>22378887.050000001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301604.34000000003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37154065.739999995</v>
      </c>
      <c r="D619" s="180">
        <f>(D615/D612)*BN76</f>
        <v>1712179.2229183405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27710203.359999999</v>
      </c>
      <c r="D620" s="180">
        <f>(D615/D612)*CC76</f>
        <v>118748.61392684028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66996801.276845179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453109.93</v>
      </c>
      <c r="D624" s="180">
        <f>(D615/D612)*BD76</f>
        <v>0</v>
      </c>
      <c r="E624" s="180">
        <f>(E623/E612)*SUM(C624:D624)</f>
        <v>103373.26618107151</v>
      </c>
      <c r="F624" s="180">
        <f>SUM(C624:E624)</f>
        <v>556483.19618107146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3727752.129999999</v>
      </c>
      <c r="D625" s="180">
        <f>(D615/D612)*AY76</f>
        <v>437847.08241986035</v>
      </c>
      <c r="E625" s="180">
        <f>(E623/E612)*SUM(C625:D625)</f>
        <v>950346.85333234689</v>
      </c>
      <c r="F625" s="180">
        <f>(F624/F612)*AY64</f>
        <v>10455.888411504629</v>
      </c>
      <c r="G625" s="180">
        <f>SUM(C625:F625)</f>
        <v>5126401.9541637106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359274.02</v>
      </c>
      <c r="D626" s="180">
        <f>(D615/D612)*BR76</f>
        <v>112382.55969256557</v>
      </c>
      <c r="E626" s="180">
        <f>(E623/E612)*SUM(C626:D626)</f>
        <v>107604.53022650232</v>
      </c>
      <c r="F626" s="180">
        <f>(F624/F612)*BR64</f>
        <v>157.38201638835125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579418.49193545629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4026035.1099999994</v>
      </c>
      <c r="D629" s="180">
        <f>(D615/D612)*BF76</f>
        <v>277285.06681789755</v>
      </c>
      <c r="E629" s="180">
        <f>(E623/E612)*SUM(C629:D629)</f>
        <v>981766.74720099859</v>
      </c>
      <c r="F629" s="180">
        <f>(F624/F612)*BF64</f>
        <v>1395.153758992102</v>
      </c>
      <c r="G629" s="180">
        <f>(G625/G612)*BF77</f>
        <v>0</v>
      </c>
      <c r="H629" s="180">
        <f>(H628/H612)*BF60</f>
        <v>30368.953541180163</v>
      </c>
      <c r="I629" s="180">
        <f>SUM(C629:H629)</f>
        <v>5316851.0313190678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1345760.52</v>
      </c>
      <c r="D630" s="180">
        <f>(D615/D612)*BA76</f>
        <v>164287.60415952135</v>
      </c>
      <c r="E630" s="180">
        <f>(E623/E612)*SUM(C630:D630)</f>
        <v>344504.93434335006</v>
      </c>
      <c r="F630" s="180">
        <f>(F624/F612)*BA64</f>
        <v>0</v>
      </c>
      <c r="G630" s="180">
        <f>(G625/G612)*BA77</f>
        <v>0</v>
      </c>
      <c r="H630" s="180">
        <f>(H628/H612)*BA60</f>
        <v>1357.8259823263757</v>
      </c>
      <c r="I630" s="180">
        <f>(I629/I612)*BA78</f>
        <v>0</v>
      </c>
      <c r="J630" s="180">
        <f>SUM(C630:I630)</f>
        <v>1855910.884485198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1786842.21</v>
      </c>
      <c r="D631" s="180">
        <f>(D615/D612)*AW76</f>
        <v>0</v>
      </c>
      <c r="E631" s="180">
        <f>(E623/E612)*SUM(C631:D631)</f>
        <v>407653.20547687862</v>
      </c>
      <c r="F631" s="180">
        <f>(F624/F612)*AW64</f>
        <v>0.16625764986296451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361944.89999999997</v>
      </c>
      <c r="D633" s="180">
        <f>(D615/D612)*BC76</f>
        <v>0</v>
      </c>
      <c r="E633" s="180">
        <f>(E623/E612)*SUM(C633:D633)</f>
        <v>82574.721967760241</v>
      </c>
      <c r="F633" s="180">
        <f>(F624/F612)*BC64</f>
        <v>21.588244201494884</v>
      </c>
      <c r="G633" s="180">
        <f>(G625/G612)*BC77</f>
        <v>0</v>
      </c>
      <c r="H633" s="180">
        <f>(H628/H612)*BC60</f>
        <v>3503.1465139550269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3047242.29</v>
      </c>
      <c r="D636" s="180">
        <f>(D615/D612)*BH76</f>
        <v>64998.860562452632</v>
      </c>
      <c r="E636" s="180">
        <f>(E623/E612)*SUM(C636:D636)</f>
        <v>710031.96261175885</v>
      </c>
      <c r="F636" s="180">
        <f>(F624/F612)*BH64</f>
        <v>-0.14761292783411556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3215797.6700000004</v>
      </c>
      <c r="D637" s="180">
        <f>(D615/D612)*BL76</f>
        <v>0</v>
      </c>
      <c r="E637" s="180">
        <f>(E623/E612)*SUM(C637:D637)</f>
        <v>733657.52219418273</v>
      </c>
      <c r="F637" s="180">
        <f>(F624/F612)*BL64</f>
        <v>297.16218995687859</v>
      </c>
      <c r="G637" s="180">
        <f>(G625/G612)*BL77</f>
        <v>0</v>
      </c>
      <c r="H637" s="180">
        <f>(H628/H612)*BL60</f>
        <v>22321.301843095414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52736.972008934856</v>
      </c>
      <c r="E639" s="180">
        <f>(E623/E612)*SUM(C639:D639)</f>
        <v>12031.502035418514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52920.89</v>
      </c>
      <c r="D640" s="180">
        <f>(D615/D612)*BT76</f>
        <v>0</v>
      </c>
      <c r="E640" s="180">
        <f>(E623/E612)*SUM(C640:D640)</f>
        <v>12073.461397125429</v>
      </c>
      <c r="F640" s="180">
        <f>(F624/F612)*BT64</f>
        <v>0</v>
      </c>
      <c r="G640" s="180">
        <f>(G625/G612)*BT77</f>
        <v>0</v>
      </c>
      <c r="H640" s="180">
        <f>(H628/H612)*BT60</f>
        <v>305.99071154504742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-218.49000000000004</v>
      </c>
      <c r="D642" s="180">
        <f>(D615/D612)*BV76</f>
        <v>306800.40917680756</v>
      </c>
      <c r="E642" s="180">
        <f>(E623/E612)*SUM(C642:D642)</f>
        <v>69944.117837735059</v>
      </c>
      <c r="F642" s="180">
        <f>(F624/F612)*BV64</f>
        <v>0.73369644715239024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3867664.4599999995</v>
      </c>
      <c r="D644" s="180">
        <f>(D615/D612)*BX76</f>
        <v>32191.978798321001</v>
      </c>
      <c r="E644" s="180">
        <f>(E623/E612)*SUM(C644:D644)</f>
        <v>889719.84726943506</v>
      </c>
      <c r="F644" s="180">
        <f>(F624/F612)*BX64</f>
        <v>-76.898184994515873</v>
      </c>
      <c r="G644" s="180">
        <f>(G625/G612)*BX77</f>
        <v>0</v>
      </c>
      <c r="H644" s="180">
        <f>(H628/H612)*BX60</f>
        <v>13877.229828229438</v>
      </c>
      <c r="I644" s="180">
        <f>(I629/I612)*BX78</f>
        <v>0</v>
      </c>
      <c r="J644" s="180">
        <f>(J630/J612)*BX79</f>
        <v>0</v>
      </c>
      <c r="K644" s="180">
        <f>SUM(C631:J644)</f>
        <v>15746858.764823969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2100470.6</v>
      </c>
      <c r="D645" s="180">
        <f>(D615/D612)*BY76</f>
        <v>487220.17349818413</v>
      </c>
      <c r="E645" s="180">
        <f>(E623/E612)*SUM(C645:D645)</f>
        <v>590360.1519461968</v>
      </c>
      <c r="F645" s="180">
        <f>(F624/F612)*BY64</f>
        <v>31.596464633409166</v>
      </c>
      <c r="G645" s="180">
        <f>(G625/G612)*BY77</f>
        <v>0</v>
      </c>
      <c r="H645" s="180">
        <f>(H628/H612)*BY60</f>
        <v>6431.3938242510931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2354171.3200000003</v>
      </c>
      <c r="D646" s="180">
        <f>(D615/D612)*BZ76</f>
        <v>0</v>
      </c>
      <c r="E646" s="180">
        <f>(E623/E612)*SUM(C646:D646)</f>
        <v>537084.62866440497</v>
      </c>
      <c r="F646" s="180">
        <f>(F624/F612)*BZ64</f>
        <v>11.743351534553327</v>
      </c>
      <c r="G646" s="180">
        <f>(G625/G612)*BZ77</f>
        <v>0</v>
      </c>
      <c r="H646" s="180">
        <f>(H628/H612)*BZ60</f>
        <v>14018.186283304871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2938485.09</v>
      </c>
      <c r="D647" s="180">
        <f>(D615/D612)*CA76</f>
        <v>41198.498709311934</v>
      </c>
      <c r="E647" s="180">
        <f>(E623/E612)*SUM(C647:D647)</f>
        <v>679790.05613718962</v>
      </c>
      <c r="F647" s="180">
        <f>(F624/F612)*CA64</f>
        <v>69.39751986357868</v>
      </c>
      <c r="G647" s="180">
        <f>(G625/G612)*CA77</f>
        <v>0</v>
      </c>
      <c r="H647" s="180">
        <f>(H628/H612)*CA60</f>
        <v>13266.158328648824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9762608.994727524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117182013.13999999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13964375.870000001</v>
      </c>
      <c r="D668" s="180">
        <f>(D615/D612)*C76</f>
        <v>1222390.9252688296</v>
      </c>
      <c r="E668" s="180">
        <f>(E623/E612)*SUM(C668:D668)</f>
        <v>3464734.6756606791</v>
      </c>
      <c r="F668" s="180">
        <f>(F624/F612)*C64</f>
        <v>6593.5206702360992</v>
      </c>
      <c r="G668" s="180">
        <f>(G625/G612)*C77</f>
        <v>293837.6908278293</v>
      </c>
      <c r="H668" s="180">
        <f>(H628/H612)*C60</f>
        <v>45472.390391028392</v>
      </c>
      <c r="I668" s="180">
        <f>(I629/I612)*C78</f>
        <v>349968.60424565157</v>
      </c>
      <c r="J668" s="180">
        <f>(J630/J612)*C79</f>
        <v>128057.8271603821</v>
      </c>
      <c r="K668" s="180">
        <f>(K644/K612)*C75</f>
        <v>359982.88390359224</v>
      </c>
      <c r="L668" s="180">
        <f>(L647/L612)*C80</f>
        <v>1740001.3350899972</v>
      </c>
      <c r="M668" s="180">
        <f t="shared" ref="M668:M713" si="20">ROUND(SUM(D668:L668),0)</f>
        <v>7611040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11029161.069999998</v>
      </c>
      <c r="D669" s="180">
        <f>(D615/D612)*D76</f>
        <v>272329.67232871777</v>
      </c>
      <c r="E669" s="180">
        <f>(E623/E612)*SUM(C669:D669)</f>
        <v>2578341.2222938081</v>
      </c>
      <c r="F669" s="180">
        <f>(F624/F612)*D64</f>
        <v>4608.9300054922487</v>
      </c>
      <c r="G669" s="180">
        <f>(G625/G612)*D77</f>
        <v>1780436.9250674995</v>
      </c>
      <c r="H669" s="180">
        <f>(H628/H612)*D60</f>
        <v>50041.828840799353</v>
      </c>
      <c r="I669" s="180">
        <f>(I629/I612)*D78</f>
        <v>77967.557963175335</v>
      </c>
      <c r="J669" s="180">
        <f>(J630/J612)*D79</f>
        <v>157752.39577728231</v>
      </c>
      <c r="K669" s="180">
        <f>(K644/K612)*D75</f>
        <v>396881.77793667995</v>
      </c>
      <c r="L669" s="180">
        <f>(L647/L612)*D80</f>
        <v>1573727.6332504109</v>
      </c>
      <c r="M669" s="180">
        <f t="shared" si="20"/>
        <v>6892088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13308369.489999998</v>
      </c>
      <c r="D670" s="180">
        <f>(D615/D612)*E76</f>
        <v>3197169.8853510018</v>
      </c>
      <c r="E670" s="180">
        <f>(E623/E612)*SUM(C670:D670)</f>
        <v>3765601.6837024866</v>
      </c>
      <c r="F670" s="180">
        <f>(F624/F612)*E64</f>
        <v>6184.2129809955095</v>
      </c>
      <c r="G670" s="180">
        <f>(G625/G612)*E77</f>
        <v>1527716.8139114121</v>
      </c>
      <c r="H670" s="180">
        <f>(H628/H612)*E60</f>
        <v>62567.34120063638</v>
      </c>
      <c r="I670" s="180">
        <f>(I629/I612)*E78</f>
        <v>915344.72252929094</v>
      </c>
      <c r="J670" s="180">
        <f>(J630/J612)*E79</f>
        <v>781338.33673218626</v>
      </c>
      <c r="K670" s="180">
        <f>(K644/K612)*E75</f>
        <v>443422.34084114328</v>
      </c>
      <c r="L670" s="180">
        <f>(L647/L612)*E80</f>
        <v>1860898.3049399678</v>
      </c>
      <c r="M670" s="180">
        <f t="shared" si="20"/>
        <v>12560244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2645601.04</v>
      </c>
      <c r="D671" s="180">
        <f>(D615/D612)*F76</f>
        <v>0</v>
      </c>
      <c r="E671" s="180">
        <f>(E623/E612)*SUM(C671:D671)</f>
        <v>603571.89814145013</v>
      </c>
      <c r="F671" s="180">
        <f>(F624/F612)*F64</f>
        <v>632.07674578411434</v>
      </c>
      <c r="G671" s="180">
        <f>(G625/G612)*F77</f>
        <v>315152.70646604628</v>
      </c>
      <c r="H671" s="180">
        <f>(H628/H612)*F60</f>
        <v>10964.821086751715</v>
      </c>
      <c r="I671" s="180">
        <f>(I629/I612)*F78</f>
        <v>0</v>
      </c>
      <c r="J671" s="180">
        <f>(J630/J612)*F79</f>
        <v>0</v>
      </c>
      <c r="K671" s="180">
        <f>(K644/K612)*F75</f>
        <v>75224.153035810421</v>
      </c>
      <c r="L671" s="180">
        <f>(L647/L612)*F80</f>
        <v>338195.7163865997</v>
      </c>
      <c r="M671" s="180">
        <f t="shared" si="20"/>
        <v>1343741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607177.43000000017</v>
      </c>
      <c r="D679" s="180">
        <f>(D615/D612)*N76</f>
        <v>0</v>
      </c>
      <c r="E679" s="180">
        <f>(E623/E612)*SUM(C679:D679)</f>
        <v>138522.48634349933</v>
      </c>
      <c r="F679" s="180">
        <f>(F624/F612)*N64</f>
        <v>68.917871071727944</v>
      </c>
      <c r="G679" s="180">
        <f>(G625/G612)*N77</f>
        <v>0</v>
      </c>
      <c r="H679" s="180">
        <f>(H628/H612)*N60</f>
        <v>4350.1718444821108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7453.5155182730741</v>
      </c>
      <c r="M679" s="180">
        <f t="shared" si="20"/>
        <v>150395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6563276.4800000004</v>
      </c>
      <c r="D680" s="180">
        <f>(D615/D612)*O76</f>
        <v>347094.63881875091</v>
      </c>
      <c r="E680" s="180">
        <f>(E623/E612)*SUM(C680:D680)</f>
        <v>1576543.7607505969</v>
      </c>
      <c r="F680" s="180">
        <f>(F624/F612)*O64</f>
        <v>2195.2515191780353</v>
      </c>
      <c r="G680" s="180">
        <f>(G625/G612)*O77</f>
        <v>137175.84321624783</v>
      </c>
      <c r="H680" s="180">
        <f>(H628/H612)*O60</f>
        <v>16812.114361132048</v>
      </c>
      <c r="I680" s="180">
        <f>(I629/I612)*O78</f>
        <v>99372.650579709196</v>
      </c>
      <c r="J680" s="180">
        <f>(J630/J612)*O79</f>
        <v>48253.674002462816</v>
      </c>
      <c r="K680" s="180">
        <f>(K644/K612)*O75</f>
        <v>164613.91716461163</v>
      </c>
      <c r="L680" s="180">
        <f>(L647/L612)*O80</f>
        <v>446391.65322268929</v>
      </c>
      <c r="M680" s="180">
        <f t="shared" si="20"/>
        <v>2838454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49089077.320000008</v>
      </c>
      <c r="D681" s="180">
        <f>(D615/D612)*P76</f>
        <v>1507488.8768287916</v>
      </c>
      <c r="E681" s="180">
        <f>(E623/E612)*SUM(C681:D681)</f>
        <v>11543186.231458198</v>
      </c>
      <c r="F681" s="180">
        <f>(F624/F612)*P64</f>
        <v>155595.04390246412</v>
      </c>
      <c r="G681" s="180">
        <f>(G625/G612)*P77</f>
        <v>782183.69267767156</v>
      </c>
      <c r="H681" s="180">
        <f>(H628/H612)*P60</f>
        <v>54835.550955408959</v>
      </c>
      <c r="I681" s="180">
        <f>(I629/I612)*P78</f>
        <v>431591.70052214881</v>
      </c>
      <c r="J681" s="180">
        <f>(J630/J612)*P79</f>
        <v>545637.69833554106</v>
      </c>
      <c r="K681" s="180">
        <f>(K644/K612)*P75</f>
        <v>4464416.2652470609</v>
      </c>
      <c r="L681" s="180">
        <f>(L647/L612)*P80</f>
        <v>1220327.8088599937</v>
      </c>
      <c r="M681" s="180">
        <f t="shared" si="20"/>
        <v>20705263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2469029.7200000002</v>
      </c>
      <c r="D682" s="180">
        <f>(D615/D612)*Q76</f>
        <v>423017.06971501588</v>
      </c>
      <c r="E682" s="180">
        <f>(E623/E612)*SUM(C682:D682)</f>
        <v>659796.44851597876</v>
      </c>
      <c r="F682" s="180">
        <f>(F624/F612)*Q64</f>
        <v>1314.1928357968657</v>
      </c>
      <c r="G682" s="180">
        <f>(G625/G612)*Q77</f>
        <v>0</v>
      </c>
      <c r="H682" s="180">
        <f>(H628/H612)*Q60</f>
        <v>8851.0755816427245</v>
      </c>
      <c r="I682" s="180">
        <f>(I629/I612)*Q78</f>
        <v>121109.12343994362</v>
      </c>
      <c r="J682" s="180">
        <f>(J630/J612)*Q79</f>
        <v>0</v>
      </c>
      <c r="K682" s="180">
        <f>(K644/K612)*Q75</f>
        <v>209983.74180329384</v>
      </c>
      <c r="L682" s="180">
        <f>(L647/L612)*Q80</f>
        <v>313010.71267109312</v>
      </c>
      <c r="M682" s="180">
        <f t="shared" si="20"/>
        <v>1737082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4136150.5499999993</v>
      </c>
      <c r="D683" s="180">
        <f>(D615/D612)*R76</f>
        <v>29370.659308131071</v>
      </c>
      <c r="E683" s="180">
        <f>(E623/E612)*SUM(C683:D683)</f>
        <v>950329.05757044046</v>
      </c>
      <c r="F683" s="180">
        <f>(F624/F612)*R64</f>
        <v>3181.1312026998339</v>
      </c>
      <c r="G683" s="180">
        <f>(G625/G612)*R77</f>
        <v>0</v>
      </c>
      <c r="H683" s="180">
        <f>(H628/H612)*R60</f>
        <v>1904.2634139669326</v>
      </c>
      <c r="I683" s="180">
        <f>(I629/I612)*R78</f>
        <v>8408.773683902029</v>
      </c>
      <c r="J683" s="180">
        <f>(J630/J612)*R79</f>
        <v>0</v>
      </c>
      <c r="K683" s="180">
        <f>(K644/K612)*R75</f>
        <v>287082.81094801961</v>
      </c>
      <c r="L683" s="180">
        <f>(L647/L612)*R80</f>
        <v>0</v>
      </c>
      <c r="M683" s="180">
        <f t="shared" si="20"/>
        <v>1280277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2006593.96</v>
      </c>
      <c r="D684" s="180">
        <f>(D615/D612)*S76</f>
        <v>659067.4670609067</v>
      </c>
      <c r="E684" s="180">
        <f>(E623/E612)*SUM(C684:D684)</f>
        <v>608148.50879163481</v>
      </c>
      <c r="F684" s="180">
        <f>(F624/F612)*S64</f>
        <v>2790.3138571896939</v>
      </c>
      <c r="G684" s="180">
        <f>(G625/G612)*S77</f>
        <v>0</v>
      </c>
      <c r="H684" s="180">
        <f>(H628/H612)*S60</f>
        <v>9351.081953804638</v>
      </c>
      <c r="I684" s="180">
        <f>(I629/I612)*S78</f>
        <v>188689.98188962918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1468047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691909.1399999999</v>
      </c>
      <c r="D685" s="180">
        <f>(D615/D612)*T76</f>
        <v>59175.367768599055</v>
      </c>
      <c r="E685" s="180">
        <f>(E623/E612)*SUM(C685:D685)</f>
        <v>171353.690584628</v>
      </c>
      <c r="F685" s="180">
        <f>(F624/F612)*T64</f>
        <v>1342.6917195830363</v>
      </c>
      <c r="G685" s="180">
        <f>(G625/G612)*T77</f>
        <v>0</v>
      </c>
      <c r="H685" s="180">
        <f>(H628/H612)*T60</f>
        <v>1500.2097239042043</v>
      </c>
      <c r="I685" s="180">
        <f>(I629/I612)*T78</f>
        <v>16941.814959191772</v>
      </c>
      <c r="J685" s="180">
        <f>(J630/J612)*T79</f>
        <v>0</v>
      </c>
      <c r="K685" s="180">
        <f>(K644/K612)*T75</f>
        <v>48135.415321610926</v>
      </c>
      <c r="L685" s="180">
        <f>(L647/L612)*T80</f>
        <v>68209.184524847937</v>
      </c>
      <c r="M685" s="180">
        <f t="shared" si="20"/>
        <v>366658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10487678.34</v>
      </c>
      <c r="D686" s="180">
        <f>(D615/D612)*U76</f>
        <v>645611.94333846238</v>
      </c>
      <c r="E686" s="180">
        <f>(E623/E612)*SUM(C686:D686)</f>
        <v>2539967.6849516053</v>
      </c>
      <c r="F686" s="180">
        <f>(F624/F612)*U64</f>
        <v>25561.128479318792</v>
      </c>
      <c r="G686" s="180">
        <f>(G625/G612)*U77</f>
        <v>0</v>
      </c>
      <c r="H686" s="180">
        <f>(H628/H612)*U60</f>
        <v>25816.846751672012</v>
      </c>
      <c r="I686" s="180">
        <f>(I629/I612)*U78</f>
        <v>184837.68655660996</v>
      </c>
      <c r="J686" s="180">
        <f>(J630/J612)*U79</f>
        <v>0</v>
      </c>
      <c r="K686" s="180">
        <f>(K644/K612)*U75</f>
        <v>908811.79137723881</v>
      </c>
      <c r="L686" s="180">
        <f>(L647/L612)*U80</f>
        <v>0</v>
      </c>
      <c r="M686" s="180">
        <f t="shared" si="20"/>
        <v>4330607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280454.08999999997</v>
      </c>
      <c r="D687" s="180">
        <f>(D615/D612)*V76</f>
        <v>384712.23202128336</v>
      </c>
      <c r="E687" s="180">
        <f>(E623/E612)*SUM(C687:D687)</f>
        <v>151752.17029781372</v>
      </c>
      <c r="F687" s="180">
        <f>(F624/F612)*V64</f>
        <v>28.986949338251463</v>
      </c>
      <c r="G687" s="180">
        <f>(G625/G612)*V77</f>
        <v>0</v>
      </c>
      <c r="H687" s="180">
        <f>(H628/H612)*V60</f>
        <v>1904.6718584350276</v>
      </c>
      <c r="I687" s="180">
        <f>(I629/I612)*V78</f>
        <v>110142.50849997779</v>
      </c>
      <c r="J687" s="180">
        <f>(J630/J612)*V79</f>
        <v>0</v>
      </c>
      <c r="K687" s="180">
        <f>(K644/K612)*V75</f>
        <v>35263.166444894479</v>
      </c>
      <c r="L687" s="180">
        <f>(L647/L612)*V80</f>
        <v>0</v>
      </c>
      <c r="M687" s="180">
        <f t="shared" si="20"/>
        <v>683804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1238308.98</v>
      </c>
      <c r="D688" s="180">
        <f>(D615/D612)*W76</f>
        <v>185049.62194630364</v>
      </c>
      <c r="E688" s="180">
        <f>(E623/E612)*SUM(C688:D688)</f>
        <v>324727.44004995225</v>
      </c>
      <c r="F688" s="180">
        <f>(F624/F612)*W64</f>
        <v>154.41585419609885</v>
      </c>
      <c r="G688" s="180">
        <f>(G625/G612)*W77</f>
        <v>0</v>
      </c>
      <c r="H688" s="180">
        <f>(H628/H612)*W60</f>
        <v>3152.8531924373019</v>
      </c>
      <c r="I688" s="180">
        <f>(I629/I612)*W78</f>
        <v>52979.416461629036</v>
      </c>
      <c r="J688" s="180">
        <f>(J630/J612)*W79</f>
        <v>0</v>
      </c>
      <c r="K688" s="180">
        <f>(K644/K612)*W75</f>
        <v>200657.98605723225</v>
      </c>
      <c r="L688" s="180">
        <f>(L647/L612)*W80</f>
        <v>1772.5953348916628</v>
      </c>
      <c r="M688" s="180">
        <f t="shared" si="20"/>
        <v>768494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2226581.92</v>
      </c>
      <c r="D689" s="180">
        <f>(D615/D612)*X76</f>
        <v>217096.91769384567</v>
      </c>
      <c r="E689" s="180">
        <f>(E623/E612)*SUM(C689:D689)</f>
        <v>557505.02521535405</v>
      </c>
      <c r="F689" s="180">
        <f>(F624/F612)*X64</f>
        <v>1782.1475514498341</v>
      </c>
      <c r="G689" s="180">
        <f>(G625/G612)*X77</f>
        <v>0</v>
      </c>
      <c r="H689" s="180">
        <f>(H628/H612)*X60</f>
        <v>7048.7167933294941</v>
      </c>
      <c r="I689" s="180">
        <f>(I629/I612)*X78</f>
        <v>62154.506959088641</v>
      </c>
      <c r="J689" s="180">
        <f>(J630/J612)*X79</f>
        <v>0</v>
      </c>
      <c r="K689" s="180">
        <f>(K644/K612)*X75</f>
        <v>636227.86828333349</v>
      </c>
      <c r="L689" s="180">
        <f>(L647/L612)*X80</f>
        <v>49352.678245803581</v>
      </c>
      <c r="M689" s="180">
        <f t="shared" si="20"/>
        <v>1531168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23114679.98</v>
      </c>
      <c r="D690" s="180">
        <f>(D615/D612)*Y76</f>
        <v>916458.61439669575</v>
      </c>
      <c r="E690" s="180">
        <f>(E623/E612)*SUM(C690:D690)</f>
        <v>5482504.624325471</v>
      </c>
      <c r="F690" s="180">
        <f>(F624/F612)*Y64</f>
        <v>73193.691969732958</v>
      </c>
      <c r="G690" s="180">
        <f>(G625/G612)*Y77</f>
        <v>0</v>
      </c>
      <c r="H690" s="180">
        <f>(H628/H612)*Y60</f>
        <v>27929.323809793979</v>
      </c>
      <c r="I690" s="180">
        <f>(I629/I612)*Y78</f>
        <v>262380.66358254396</v>
      </c>
      <c r="J690" s="180">
        <f>(J630/J612)*Y79</f>
        <v>11877.827446760079</v>
      </c>
      <c r="K690" s="180">
        <f>(K644/K612)*Y75</f>
        <v>2037376.5780376308</v>
      </c>
      <c r="L690" s="180">
        <f>(L647/L612)*Y80</f>
        <v>191732.31957841237</v>
      </c>
      <c r="M690" s="180">
        <f t="shared" si="20"/>
        <v>9003454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3182935.24</v>
      </c>
      <c r="D691" s="180">
        <f>(D615/D612)*Z76</f>
        <v>0</v>
      </c>
      <c r="E691" s="180">
        <f>(E623/E612)*SUM(C691:D691)</f>
        <v>726160.2318043058</v>
      </c>
      <c r="F691" s="180">
        <f>(F624/F612)*Z64</f>
        <v>-499.47372478400638</v>
      </c>
      <c r="G691" s="180">
        <f>(G625/G612)*Z77</f>
        <v>0</v>
      </c>
      <c r="H691" s="180">
        <f>(H628/H612)*Z60</f>
        <v>1441.5457526061293</v>
      </c>
      <c r="I691" s="180">
        <f>(I629/I612)*Z78</f>
        <v>0</v>
      </c>
      <c r="J691" s="180">
        <f>(J630/J612)*Z79</f>
        <v>0</v>
      </c>
      <c r="K691" s="180">
        <f>(K644/K612)*Z75</f>
        <v>331405.32079340331</v>
      </c>
      <c r="L691" s="180">
        <f>(L647/L612)*Z80</f>
        <v>45429.794339784508</v>
      </c>
      <c r="M691" s="180">
        <f t="shared" si="20"/>
        <v>1103937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995111.83</v>
      </c>
      <c r="D692" s="180">
        <f>(D615/D612)*AA76</f>
        <v>79756.531741907645</v>
      </c>
      <c r="E692" s="180">
        <f>(E623/E612)*SUM(C692:D692)</f>
        <v>245222.28693588436</v>
      </c>
      <c r="F692" s="180">
        <f>(F624/F612)*AA64</f>
        <v>2542.278858389167</v>
      </c>
      <c r="G692" s="180">
        <f>(G625/G612)*AA77</f>
        <v>0</v>
      </c>
      <c r="H692" s="180">
        <f>(H628/H612)*AA60</f>
        <v>1466.3723688584885</v>
      </c>
      <c r="I692" s="180">
        <f>(I629/I612)*AA78</f>
        <v>22834.169917492578</v>
      </c>
      <c r="J692" s="180">
        <f>(J630/J612)*AA79</f>
        <v>0</v>
      </c>
      <c r="K692" s="180">
        <f>(K644/K612)*AA75</f>
        <v>165124.280049322</v>
      </c>
      <c r="L692" s="180">
        <f>(L647/L612)*AA80</f>
        <v>10315.754034863005</v>
      </c>
      <c r="M692" s="180">
        <f t="shared" si="20"/>
        <v>527262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13767833.800000001</v>
      </c>
      <c r="D693" s="180">
        <f>(D615/D612)*AB76</f>
        <v>466928.37562643352</v>
      </c>
      <c r="E693" s="180">
        <f>(E623/E612)*SUM(C693:D693)</f>
        <v>3247542.7307569268</v>
      </c>
      <c r="F693" s="180">
        <f>(F624/F612)*AB64</f>
        <v>45119.944442745968</v>
      </c>
      <c r="G693" s="180">
        <f>(G625/G612)*AB77</f>
        <v>0</v>
      </c>
      <c r="H693" s="180">
        <f>(H628/H612)*AB60</f>
        <v>19215.814594141502</v>
      </c>
      <c r="I693" s="180">
        <f>(I629/I612)*AB78</f>
        <v>133680.86143533411</v>
      </c>
      <c r="J693" s="180">
        <f>(J630/J612)*AB79</f>
        <v>0</v>
      </c>
      <c r="K693" s="180">
        <f>(K644/K612)*AB75</f>
        <v>1141403.8258681621</v>
      </c>
      <c r="L693" s="180">
        <f>(L647/L612)*AB80</f>
        <v>0</v>
      </c>
      <c r="M693" s="180">
        <f t="shared" si="20"/>
        <v>5053892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4405571.13</v>
      </c>
      <c r="D694" s="180">
        <f>(D615/D612)*AC76</f>
        <v>232252.46726294287</v>
      </c>
      <c r="E694" s="180">
        <f>(E623/E612)*SUM(C694:D694)</f>
        <v>1058080.9235867262</v>
      </c>
      <c r="F694" s="180">
        <f>(F624/F612)*AC64</f>
        <v>3832.3112241334379</v>
      </c>
      <c r="G694" s="180">
        <f>(G625/G612)*AC77</f>
        <v>0</v>
      </c>
      <c r="H694" s="180">
        <f>(H628/H612)*AC60</f>
        <v>16522.511349301338</v>
      </c>
      <c r="I694" s="180">
        <f>(I629/I612)*AC78</f>
        <v>66493.517025043009</v>
      </c>
      <c r="J694" s="180">
        <f>(J630/J612)*AC79</f>
        <v>14104.920093027593</v>
      </c>
      <c r="K694" s="180">
        <f>(K644/K612)*AC75</f>
        <v>416293.19380752405</v>
      </c>
      <c r="L694" s="180">
        <f>(L647/L612)*AC80</f>
        <v>0</v>
      </c>
      <c r="M694" s="180">
        <f t="shared" si="20"/>
        <v>1807580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1048897.2000000002</v>
      </c>
      <c r="D695" s="180">
        <f>(D615/D612)*AD76</f>
        <v>0</v>
      </c>
      <c r="E695" s="180">
        <f>(E623/E612)*SUM(C695:D695)</f>
        <v>239297.18214778614</v>
      </c>
      <c r="F695" s="180">
        <f>(F624/F612)*AD64</f>
        <v>87.336512528318522</v>
      </c>
      <c r="G695" s="180">
        <f>(G625/G612)*AD77</f>
        <v>0</v>
      </c>
      <c r="H695" s="180">
        <f>(H628/H612)*AD60</f>
        <v>271.25024039765543</v>
      </c>
      <c r="I695" s="180">
        <f>(I629/I612)*AD78</f>
        <v>0</v>
      </c>
      <c r="J695" s="180">
        <f>(J630/J612)*AD79</f>
        <v>0</v>
      </c>
      <c r="K695" s="180">
        <f>(K644/K612)*AD75</f>
        <v>97502.772878002434</v>
      </c>
      <c r="L695" s="180">
        <f>(L647/L612)*AD80</f>
        <v>14515.139711149586</v>
      </c>
      <c r="M695" s="180">
        <f t="shared" si="20"/>
        <v>351674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959617.03999999992</v>
      </c>
      <c r="D696" s="180">
        <f>(D615/D612)*AE76</f>
        <v>93356.738515130899</v>
      </c>
      <c r="E696" s="180">
        <f>(E623/E612)*SUM(C696:D696)</f>
        <v>240227.21966859841</v>
      </c>
      <c r="F696" s="180">
        <f>(F624/F612)*AE64</f>
        <v>7.6721433029682391</v>
      </c>
      <c r="G696" s="180">
        <f>(G625/G612)*AE77</f>
        <v>0</v>
      </c>
      <c r="H696" s="180">
        <f>(H628/H612)*AE60</f>
        <v>4207.080132492918</v>
      </c>
      <c r="I696" s="180">
        <f>(I629/I612)*AE78</f>
        <v>26727.887780974306</v>
      </c>
      <c r="J696" s="180">
        <f>(J630/J612)*AE79</f>
        <v>0</v>
      </c>
      <c r="K696" s="180">
        <f>(K644/K612)*AE75</f>
        <v>47355.994351914531</v>
      </c>
      <c r="L696" s="180">
        <f>(L647/L612)*AE80</f>
        <v>0</v>
      </c>
      <c r="M696" s="180">
        <f t="shared" si="20"/>
        <v>411883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15266793.899999999</v>
      </c>
      <c r="D698" s="180">
        <f>(D615/D612)*AG76</f>
        <v>776694.78734420997</v>
      </c>
      <c r="E698" s="180">
        <f>(E623/E612)*SUM(C698:D698)</f>
        <v>3660188.6578602293</v>
      </c>
      <c r="F698" s="180">
        <f>(F624/F612)*AG64</f>
        <v>5476.192127278413</v>
      </c>
      <c r="G698" s="180">
        <f>(G625/G612)*AG77</f>
        <v>172067.75000356007</v>
      </c>
      <c r="H698" s="180">
        <f>(H628/H612)*AG60</f>
        <v>35219.050068930577</v>
      </c>
      <c r="I698" s="180">
        <f>(I629/I612)*AG78</f>
        <v>222366.49915569986</v>
      </c>
      <c r="J698" s="180">
        <f>(J630/J612)*AG79</f>
        <v>126201.91662182585</v>
      </c>
      <c r="K698" s="180">
        <f>(K644/K612)*AG75</f>
        <v>1258351.9326230958</v>
      </c>
      <c r="L698" s="180">
        <f>(L647/L612)*AG80</f>
        <v>1031266.775531237</v>
      </c>
      <c r="M698" s="180">
        <f t="shared" si="20"/>
        <v>7287834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1087362.49</v>
      </c>
      <c r="D700" s="180">
        <f>(D615/D612)*AI76</f>
        <v>0</v>
      </c>
      <c r="E700" s="180">
        <f>(E623/E612)*SUM(C700:D700)</f>
        <v>248072.71849920109</v>
      </c>
      <c r="F700" s="180">
        <f>(F624/F612)*AI64</f>
        <v>499.52028331844411</v>
      </c>
      <c r="G700" s="180">
        <f>(G625/G612)*AI77</f>
        <v>43474.190311610844</v>
      </c>
      <c r="H700" s="180">
        <f>(H628/H612)*AI60</f>
        <v>4616.318798164516</v>
      </c>
      <c r="I700" s="180">
        <f>(I629/I612)*AI78</f>
        <v>0</v>
      </c>
      <c r="J700" s="180">
        <f>(J630/J612)*AI79</f>
        <v>11692.236392904451</v>
      </c>
      <c r="K700" s="180">
        <f>(K644/K612)*AI75</f>
        <v>76341.517923389052</v>
      </c>
      <c r="L700" s="180">
        <f>(L647/L612)*AI80</f>
        <v>124695.68063722714</v>
      </c>
      <c r="M700" s="180">
        <f t="shared" si="20"/>
        <v>509392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53071616.590000011</v>
      </c>
      <c r="D701" s="180">
        <f>(D615/D612)*AJ76</f>
        <v>0</v>
      </c>
      <c r="E701" s="180">
        <f>(E623/E612)*SUM(C701:D701)</f>
        <v>12107848.416426985</v>
      </c>
      <c r="F701" s="180">
        <f>(F624/F612)*AJ64</f>
        <v>198641.09217875043</v>
      </c>
      <c r="G701" s="180">
        <f>(G625/G612)*AJ77</f>
        <v>0</v>
      </c>
      <c r="H701" s="180">
        <f>(H628/H612)*AJ60</f>
        <v>41954.630641659292</v>
      </c>
      <c r="I701" s="180">
        <f>(I629/I612)*AJ78</f>
        <v>0</v>
      </c>
      <c r="J701" s="180">
        <f>(J630/J612)*AJ79</f>
        <v>0</v>
      </c>
      <c r="K701" s="180">
        <f>(K644/K612)*AJ75</f>
        <v>1621450.8642257298</v>
      </c>
      <c r="L701" s="180">
        <f>(L647/L612)*AJ80</f>
        <v>507824.25824298267</v>
      </c>
      <c r="M701" s="180">
        <f t="shared" si="20"/>
        <v>14477719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490782.06999999995</v>
      </c>
      <c r="D702" s="180">
        <f>(D615/D612)*AK76</f>
        <v>0</v>
      </c>
      <c r="E702" s="180">
        <f>(E623/E612)*SUM(C702:D702)</f>
        <v>111967.85194932114</v>
      </c>
      <c r="F702" s="180">
        <f>(F624/F612)*AK64</f>
        <v>4.2418873441006086</v>
      </c>
      <c r="G702" s="180">
        <f>(G625/G612)*AK77</f>
        <v>0</v>
      </c>
      <c r="H702" s="180">
        <f>(H628/H612)*AK60</f>
        <v>2022.2108306730267</v>
      </c>
      <c r="I702" s="180">
        <f>(I629/I612)*AK78</f>
        <v>0</v>
      </c>
      <c r="J702" s="180">
        <f>(J630/J612)*AK79</f>
        <v>0</v>
      </c>
      <c r="K702" s="180">
        <f>(K644/K612)*AK75</f>
        <v>36933.646858524866</v>
      </c>
      <c r="L702" s="180">
        <f>(L647/L612)*AK80</f>
        <v>0</v>
      </c>
      <c r="M702" s="180">
        <f t="shared" si="20"/>
        <v>150928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275119.26</v>
      </c>
      <c r="D703" s="180">
        <f>(D615/D612)*AL76</f>
        <v>0</v>
      </c>
      <c r="E703" s="180">
        <f>(E623/E612)*SUM(C703:D703)</f>
        <v>62766.173532147972</v>
      </c>
      <c r="F703" s="180">
        <f>(F624/F612)*AL64</f>
        <v>6.3518839007882608</v>
      </c>
      <c r="G703" s="180">
        <f>(G625/G612)*AL77</f>
        <v>37600.250358504847</v>
      </c>
      <c r="H703" s="180">
        <f>(H628/H612)*AL60</f>
        <v>1194.4845012634185</v>
      </c>
      <c r="I703" s="180">
        <f>(I629/I612)*AL78</f>
        <v>0</v>
      </c>
      <c r="J703" s="180">
        <f>(J630/J612)*AL79</f>
        <v>0</v>
      </c>
      <c r="K703" s="180">
        <f>(K644/K612)*AL75</f>
        <v>22928.707605243872</v>
      </c>
      <c r="L703" s="180">
        <f>(L647/L612)*AL80</f>
        <v>0</v>
      </c>
      <c r="M703" s="180">
        <f t="shared" si="20"/>
        <v>124496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447984.16000000003</v>
      </c>
      <c r="D705" s="180">
        <f>(D615/D612)*AN76</f>
        <v>0</v>
      </c>
      <c r="E705" s="180">
        <f>(E623/E612)*SUM(C705:D705)</f>
        <v>102203.86433946334</v>
      </c>
      <c r="F705" s="180">
        <f>(F624/F612)*AN64</f>
        <v>169.09809335810809</v>
      </c>
      <c r="G705" s="180">
        <f>(G625/G612)*AN77</f>
        <v>0</v>
      </c>
      <c r="H705" s="180">
        <f>(H628/H612)*AN60</f>
        <v>911.49602067990679</v>
      </c>
      <c r="I705" s="180">
        <f>(I629/I612)*AN78</f>
        <v>0</v>
      </c>
      <c r="J705" s="180">
        <f>(J630/J612)*AN79</f>
        <v>0</v>
      </c>
      <c r="K705" s="180">
        <f>(K644/K612)*AN75</f>
        <v>22153.018871847129</v>
      </c>
      <c r="L705" s="180">
        <f>(L647/L612)*AN80</f>
        <v>1073.8808962739674</v>
      </c>
      <c r="M705" s="180">
        <f t="shared" si="20"/>
        <v>126511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4619858.6800000006</v>
      </c>
      <c r="D713" s="180">
        <f>(D615/D612)*AV76</f>
        <v>6855987.214975005</v>
      </c>
      <c r="E713" s="180">
        <f>(E623/E612)*SUM(C713:D713)</f>
        <v>2618118.9018616481</v>
      </c>
      <c r="F713" s="180">
        <f>(F624/F612)*AV64</f>
        <v>3006.2100430283103</v>
      </c>
      <c r="G713" s="180">
        <f>(G625/G612)*AV77</f>
        <v>36756.091323327943</v>
      </c>
      <c r="H713" s="180">
        <f>(H628/H612)*AV60</f>
        <v>12422.278020526066</v>
      </c>
      <c r="I713" s="180">
        <f>(I629/I612)*AV78</f>
        <v>1962858.384132032</v>
      </c>
      <c r="J713" s="180">
        <f>(J630/J612)*AV79</f>
        <v>30994.051922825034</v>
      </c>
      <c r="K713" s="180">
        <f>(K644/K612)*AV75</f>
        <v>241532.99256565757</v>
      </c>
      <c r="L713" s="180">
        <f>(L647/L612)*AV80</f>
        <v>216414.25371102584</v>
      </c>
      <c r="M713" s="180">
        <f t="shared" si="20"/>
        <v>11978090</v>
      </c>
      <c r="N713" s="199" t="s">
        <v>741</v>
      </c>
    </row>
    <row r="715" spans="1:15" ht="12.6" customHeight="1" x14ac:dyDescent="0.25">
      <c r="C715" s="180">
        <f>SUM(C614:C647)+SUM(C668:C713)</f>
        <v>360659921.90999997</v>
      </c>
      <c r="D715" s="180">
        <f>SUM(D616:D647)+SUM(D668:D713)</f>
        <v>22378887.050000001</v>
      </c>
      <c r="E715" s="180">
        <f>SUM(E624:E647)+SUM(E668:E713)</f>
        <v>66996801.276845157</v>
      </c>
      <c r="F715" s="180">
        <f>SUM(F625:F648)+SUM(F668:F713)</f>
        <v>556483.19618107122</v>
      </c>
      <c r="G715" s="180">
        <f>SUM(G626:G647)+SUM(G668:G713)</f>
        <v>5126401.9541637115</v>
      </c>
      <c r="H715" s="180">
        <f>SUM(H629:H647)+SUM(H668:H713)</f>
        <v>579418.4919354564</v>
      </c>
      <c r="I715" s="180">
        <f>SUM(I630:I647)+SUM(I668:I713)</f>
        <v>5316851.0313190669</v>
      </c>
      <c r="J715" s="180">
        <f>SUM(J631:J647)+SUM(J668:J713)</f>
        <v>1855910.8844851975</v>
      </c>
      <c r="K715" s="180">
        <f>SUM(K668:K713)</f>
        <v>15746858.764823969</v>
      </c>
      <c r="L715" s="180">
        <f>SUM(L668:L713)</f>
        <v>9762608.994727524</v>
      </c>
      <c r="M715" s="180">
        <f>SUM(M668:M713)</f>
        <v>117182014</v>
      </c>
      <c r="N715" s="198" t="s">
        <v>742</v>
      </c>
    </row>
    <row r="716" spans="1:15" ht="12.6" customHeight="1" x14ac:dyDescent="0.25">
      <c r="C716" s="180">
        <f>CE71</f>
        <v>360659921.90999997</v>
      </c>
      <c r="D716" s="180">
        <f>D615</f>
        <v>22378887.050000001</v>
      </c>
      <c r="E716" s="180">
        <f>E623</f>
        <v>66996801.276845179</v>
      </c>
      <c r="F716" s="180">
        <f>F624</f>
        <v>556483.19618107146</v>
      </c>
      <c r="G716" s="180">
        <f>G625</f>
        <v>5126401.9541637106</v>
      </c>
      <c r="H716" s="180">
        <f>H628</f>
        <v>579418.49193545629</v>
      </c>
      <c r="I716" s="180">
        <f>I629</f>
        <v>5316851.0313190678</v>
      </c>
      <c r="J716" s="180">
        <f>J630</f>
        <v>1855910.884485198</v>
      </c>
      <c r="K716" s="180">
        <f>K644</f>
        <v>15746858.764823969</v>
      </c>
      <c r="L716" s="180">
        <f>L647</f>
        <v>9762608.994727524</v>
      </c>
      <c r="M716" s="180">
        <f>C648</f>
        <v>117182013.13999999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  <ignoredErrors>
    <ignoredError sqref="C439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60" transitionEvaluation="1" transitionEntry="1" codeName="Sheet10">
    <pageSetUpPr autoPageBreaks="0" fitToPage="1"/>
  </sheetPr>
  <dimension ref="A1:CF719"/>
  <sheetViews>
    <sheetView showGridLines="0" topLeftCell="A360" zoomScale="75" workbookViewId="0">
      <selection activeCell="C403" sqref="C403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3" t="s">
        <v>994</v>
      </c>
    </row>
    <row r="17" spans="1:6" ht="12.75" customHeight="1" x14ac:dyDescent="0.25">
      <c r="A17" s="180" t="s">
        <v>966</v>
      </c>
      <c r="C17" s="273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970</v>
      </c>
      <c r="B20" s="269"/>
      <c r="C20" s="274"/>
      <c r="D20" s="269"/>
      <c r="E20" s="269"/>
      <c r="F20" s="269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25773593.699999992</v>
      </c>
      <c r="C47" s="184">
        <v>867641.16999999993</v>
      </c>
      <c r="D47" s="184">
        <v>695364.56</v>
      </c>
      <c r="E47" s="184">
        <v>795840.12</v>
      </c>
      <c r="F47" s="184">
        <v>177745.62000000002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31574.63</v>
      </c>
      <c r="O47" s="184">
        <v>283233.11</v>
      </c>
      <c r="P47" s="184">
        <v>954858.6</v>
      </c>
      <c r="Q47" s="184">
        <v>163665.92000000001</v>
      </c>
      <c r="R47" s="184">
        <v>17121.09</v>
      </c>
      <c r="S47" s="184">
        <v>80684.83</v>
      </c>
      <c r="T47" s="184">
        <v>33393.96</v>
      </c>
      <c r="U47" s="184">
        <v>317928.73000000004</v>
      </c>
      <c r="V47" s="184">
        <v>14355.349999999999</v>
      </c>
      <c r="W47" s="184">
        <v>49649.440000000002</v>
      </c>
      <c r="X47" s="184">
        <v>110781.2</v>
      </c>
      <c r="Y47" s="184">
        <v>474529.34</v>
      </c>
      <c r="Z47" s="184">
        <v>-34661.360000000001</v>
      </c>
      <c r="AA47" s="184">
        <v>34033.310000000005</v>
      </c>
      <c r="AB47" s="184">
        <v>327121.06</v>
      </c>
      <c r="AC47" s="184">
        <v>244075.81</v>
      </c>
      <c r="AD47" s="184">
        <v>338.05</v>
      </c>
      <c r="AE47" s="184">
        <v>71084.820000000022</v>
      </c>
      <c r="AF47" s="184">
        <v>0</v>
      </c>
      <c r="AG47" s="184">
        <v>474401.5</v>
      </c>
      <c r="AH47" s="184">
        <v>0</v>
      </c>
      <c r="AI47" s="184">
        <v>71520.39</v>
      </c>
      <c r="AJ47" s="184">
        <v>226697.95</v>
      </c>
      <c r="AK47" s="184">
        <v>34580.47</v>
      </c>
      <c r="AL47" s="184">
        <v>16314.140000000001</v>
      </c>
      <c r="AM47" s="184">
        <v>0</v>
      </c>
      <c r="AN47" s="184">
        <v>16965.05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183238.99000000002</v>
      </c>
      <c r="AW47" s="184">
        <v>0</v>
      </c>
      <c r="AX47" s="184">
        <v>0</v>
      </c>
      <c r="AY47" s="184">
        <v>202025.58999999997</v>
      </c>
      <c r="AZ47" s="184">
        <v>0</v>
      </c>
      <c r="BA47" s="184">
        <v>9807.06</v>
      </c>
      <c r="BB47" s="184">
        <v>0</v>
      </c>
      <c r="BC47" s="184">
        <v>21177.880000000005</v>
      </c>
      <c r="BD47" s="184">
        <v>38949.800000000003</v>
      </c>
      <c r="BE47" s="184">
        <v>207437.56</v>
      </c>
      <c r="BF47" s="184">
        <v>186097.02</v>
      </c>
      <c r="BG47" s="184">
        <v>21354.97</v>
      </c>
      <c r="BH47" s="184">
        <v>0</v>
      </c>
      <c r="BI47" s="184">
        <v>0</v>
      </c>
      <c r="BJ47" s="184">
        <v>62337.11</v>
      </c>
      <c r="BK47" s="184">
        <v>102806.12999999999</v>
      </c>
      <c r="BL47" s="184">
        <v>51662.8</v>
      </c>
      <c r="BM47" s="184">
        <v>0</v>
      </c>
      <c r="BN47" s="184">
        <v>63610.87000000001</v>
      </c>
      <c r="BO47" s="184">
        <v>0</v>
      </c>
      <c r="BP47" s="184">
        <v>-34.60999999999995</v>
      </c>
      <c r="BQ47" s="184">
        <v>0</v>
      </c>
      <c r="BR47" s="184">
        <v>52495.64</v>
      </c>
      <c r="BS47" s="184">
        <v>0</v>
      </c>
      <c r="BT47" s="184">
        <v>-33.340000000000003</v>
      </c>
      <c r="BU47" s="184">
        <v>0</v>
      </c>
      <c r="BV47" s="184">
        <v>118752.42</v>
      </c>
      <c r="BW47" s="184">
        <v>23589.620000000003</v>
      </c>
      <c r="BX47" s="184">
        <v>227315.17</v>
      </c>
      <c r="BY47" s="184">
        <v>125043.77</v>
      </c>
      <c r="BZ47" s="184">
        <v>149037.44999999998</v>
      </c>
      <c r="CA47" s="184">
        <v>219212.43000000002</v>
      </c>
      <c r="CB47" s="184">
        <v>0</v>
      </c>
      <c r="CC47" s="184">
        <v>17156870.509999998</v>
      </c>
      <c r="CD47" s="195"/>
      <c r="CE47" s="195">
        <f>SUM(C47:CC47)</f>
        <v>25773593.699999992</v>
      </c>
    </row>
    <row r="48" spans="1:83" ht="12.6" customHeight="1" x14ac:dyDescent="0.25">
      <c r="A48" s="175" t="s">
        <v>205</v>
      </c>
      <c r="B48" s="183"/>
      <c r="C48" s="241">
        <f>ROUND(((B48/CE61)*C61),0)</f>
        <v>0</v>
      </c>
      <c r="D48" s="241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25773593.699999992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17658620.43</v>
      </c>
      <c r="C51" s="184">
        <v>275315.59000000003</v>
      </c>
      <c r="D51" s="184">
        <v>157643.75</v>
      </c>
      <c r="E51" s="184">
        <v>820.28000000000009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179008.61</v>
      </c>
      <c r="P51" s="184">
        <v>2467231.8199999998</v>
      </c>
      <c r="Q51" s="184">
        <v>7012.42</v>
      </c>
      <c r="R51" s="184">
        <v>309928.8</v>
      </c>
      <c r="S51" s="184">
        <v>19242.669999999998</v>
      </c>
      <c r="T51" s="184">
        <v>0</v>
      </c>
      <c r="U51" s="184">
        <v>85007.02</v>
      </c>
      <c r="V51" s="184">
        <v>0</v>
      </c>
      <c r="W51" s="184">
        <v>152959.64000000001</v>
      </c>
      <c r="X51" s="184">
        <v>115958.56999999998</v>
      </c>
      <c r="Y51" s="184">
        <v>1017561.5</v>
      </c>
      <c r="Z51" s="184">
        <v>0</v>
      </c>
      <c r="AA51" s="184">
        <v>20052.259999999998</v>
      </c>
      <c r="AB51" s="184">
        <v>32768.82</v>
      </c>
      <c r="AC51" s="184">
        <v>141009.12</v>
      </c>
      <c r="AD51" s="184">
        <v>19679.400000000005</v>
      </c>
      <c r="AE51" s="184">
        <v>0</v>
      </c>
      <c r="AF51" s="184">
        <v>0</v>
      </c>
      <c r="AG51" s="184">
        <v>281540.87</v>
      </c>
      <c r="AH51" s="184">
        <v>0</v>
      </c>
      <c r="AI51" s="184">
        <v>2958</v>
      </c>
      <c r="AJ51" s="184">
        <v>15172.37</v>
      </c>
      <c r="AK51" s="184">
        <v>1096.2</v>
      </c>
      <c r="AL51" s="184">
        <v>0</v>
      </c>
      <c r="AM51" s="184">
        <v>0</v>
      </c>
      <c r="AN51" s="184">
        <v>72436.22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82421.310000000012</v>
      </c>
      <c r="AW51" s="184">
        <v>0</v>
      </c>
      <c r="AX51" s="184">
        <v>0</v>
      </c>
      <c r="AY51" s="184">
        <v>46850.740000000005</v>
      </c>
      <c r="AZ51" s="184">
        <v>0</v>
      </c>
      <c r="BA51" s="184">
        <v>0</v>
      </c>
      <c r="BB51" s="184">
        <v>0</v>
      </c>
      <c r="BC51" s="184">
        <v>2923.1999999999994</v>
      </c>
      <c r="BD51" s="184">
        <v>5142.93</v>
      </c>
      <c r="BE51" s="184">
        <v>100076.98</v>
      </c>
      <c r="BF51" s="184">
        <v>9531.7199999999975</v>
      </c>
      <c r="BG51" s="184">
        <v>0</v>
      </c>
      <c r="BH51" s="184">
        <v>3023224.67</v>
      </c>
      <c r="BI51" s="184">
        <v>0</v>
      </c>
      <c r="BJ51" s="184">
        <v>0</v>
      </c>
      <c r="BK51" s="184">
        <v>3145.26</v>
      </c>
      <c r="BL51" s="184">
        <v>0</v>
      </c>
      <c r="BM51" s="184">
        <v>0</v>
      </c>
      <c r="BN51" s="184">
        <v>1118976.31</v>
      </c>
      <c r="BO51" s="184">
        <v>0</v>
      </c>
      <c r="BP51" s="184">
        <v>0</v>
      </c>
      <c r="BQ51" s="184">
        <v>0</v>
      </c>
      <c r="BR51" s="184">
        <v>696</v>
      </c>
      <c r="BS51" s="184">
        <v>0</v>
      </c>
      <c r="BT51" s="184">
        <v>0</v>
      </c>
      <c r="BU51" s="184">
        <v>0</v>
      </c>
      <c r="BV51" s="184">
        <v>303.05000000000007</v>
      </c>
      <c r="BW51" s="184">
        <v>0</v>
      </c>
      <c r="BX51" s="184">
        <v>0</v>
      </c>
      <c r="BY51" s="184">
        <v>410542.79000000004</v>
      </c>
      <c r="BZ51" s="184">
        <v>0</v>
      </c>
      <c r="CA51" s="184">
        <v>0</v>
      </c>
      <c r="CB51" s="184">
        <v>0</v>
      </c>
      <c r="CC51" s="184">
        <v>7480381.54</v>
      </c>
      <c r="CD51" s="195"/>
      <c r="CE51" s="195">
        <f>SUM(C51:CD51)</f>
        <v>17658620.43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17658620.43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>
        <v>8755</v>
      </c>
      <c r="D59" s="184">
        <v>17572</v>
      </c>
      <c r="E59" s="184">
        <v>23085</v>
      </c>
      <c r="F59" s="184">
        <v>4308</v>
      </c>
      <c r="G59" s="184"/>
      <c r="H59" s="184"/>
      <c r="I59" s="184"/>
      <c r="J59" s="184"/>
      <c r="K59" s="184"/>
      <c r="L59" s="184"/>
      <c r="M59" s="184"/>
      <c r="N59" s="184">
        <v>936</v>
      </c>
      <c r="O59" s="184">
        <v>1329</v>
      </c>
      <c r="P59" s="185">
        <v>1457858</v>
      </c>
      <c r="Q59" s="185">
        <v>999457.39436619717</v>
      </c>
      <c r="R59" s="185">
        <v>1562437</v>
      </c>
      <c r="S59" s="244"/>
      <c r="T59" s="244"/>
      <c r="U59" s="220">
        <v>709344</v>
      </c>
      <c r="V59" s="185">
        <v>14084</v>
      </c>
      <c r="W59" s="185">
        <v>35154.795070422537</v>
      </c>
      <c r="X59" s="185">
        <v>19640</v>
      </c>
      <c r="Y59" s="185">
        <v>142749</v>
      </c>
      <c r="Z59" s="185">
        <v>4882</v>
      </c>
      <c r="AA59" s="185">
        <v>15718</v>
      </c>
      <c r="AB59" s="244"/>
      <c r="AC59" s="185">
        <v>58327</v>
      </c>
      <c r="AD59" s="282">
        <v>5445</v>
      </c>
      <c r="AE59" s="185">
        <v>23370</v>
      </c>
      <c r="AF59" s="185"/>
      <c r="AG59" s="185">
        <v>51521</v>
      </c>
      <c r="AH59" s="185"/>
      <c r="AI59" s="185">
        <v>0</v>
      </c>
      <c r="AJ59" s="185">
        <v>3630</v>
      </c>
      <c r="AK59" s="185">
        <v>11150</v>
      </c>
      <c r="AL59" s="185">
        <v>3759</v>
      </c>
      <c r="AM59" s="185"/>
      <c r="AN59" s="185">
        <v>1714</v>
      </c>
      <c r="AO59" s="185"/>
      <c r="AP59" s="185"/>
      <c r="AQ59" s="185"/>
      <c r="AR59" s="185"/>
      <c r="AS59" s="185"/>
      <c r="AT59" s="185"/>
      <c r="AU59" s="185"/>
      <c r="AV59" s="244"/>
      <c r="AW59" s="244"/>
      <c r="AX59" s="244"/>
      <c r="AY59" s="185">
        <v>145747</v>
      </c>
      <c r="AZ59" s="185"/>
      <c r="BA59" s="244"/>
      <c r="BB59" s="244"/>
      <c r="BC59" s="244"/>
      <c r="BD59" s="244"/>
      <c r="BE59" s="185">
        <v>871026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>
        <v>93.367443150685091</v>
      </c>
      <c r="D60" s="187">
        <v>105.55631301369881</v>
      </c>
      <c r="E60" s="187">
        <v>130.17418630137004</v>
      </c>
      <c r="F60" s="219">
        <v>23.29</v>
      </c>
      <c r="G60" s="187"/>
      <c r="H60" s="187"/>
      <c r="I60" s="187"/>
      <c r="J60" s="219"/>
      <c r="K60" s="187"/>
      <c r="L60" s="187"/>
      <c r="M60" s="187"/>
      <c r="N60" s="187">
        <v>9.0945630136986431</v>
      </c>
      <c r="O60" s="187">
        <v>34.049999999999997</v>
      </c>
      <c r="P60" s="217">
        <v>140.6724890410961</v>
      </c>
      <c r="Q60" s="217">
        <v>18.576935616438384</v>
      </c>
      <c r="R60" s="217">
        <v>5.5466513698630227</v>
      </c>
      <c r="S60" s="217">
        <v>19.420000000000002</v>
      </c>
      <c r="T60" s="217">
        <v>3.08</v>
      </c>
      <c r="U60" s="217">
        <v>57.35</v>
      </c>
      <c r="V60" s="217">
        <v>3.91</v>
      </c>
      <c r="W60" s="217">
        <v>6.7599527397260371</v>
      </c>
      <c r="X60" s="217">
        <v>14.18</v>
      </c>
      <c r="Y60" s="217">
        <v>62.827919863013804</v>
      </c>
      <c r="Z60" s="217">
        <v>2.95</v>
      </c>
      <c r="AA60" s="217">
        <v>3.88</v>
      </c>
      <c r="AB60" s="217">
        <v>37.51</v>
      </c>
      <c r="AC60" s="217">
        <v>33.520000000000003</v>
      </c>
      <c r="AD60" s="217">
        <v>0.31</v>
      </c>
      <c r="AE60" s="217">
        <v>9.39</v>
      </c>
      <c r="AF60" s="217"/>
      <c r="AG60" s="217">
        <v>69.48</v>
      </c>
      <c r="AH60" s="217"/>
      <c r="AI60" s="217">
        <v>8.9590554794520685</v>
      </c>
      <c r="AJ60" s="217">
        <v>26.086837671232917</v>
      </c>
      <c r="AK60" s="217">
        <v>3.68</v>
      </c>
      <c r="AL60" s="217">
        <v>1.99</v>
      </c>
      <c r="AM60" s="217"/>
      <c r="AN60" s="217">
        <v>3.1864431506849358</v>
      </c>
      <c r="AO60" s="217">
        <v>0</v>
      </c>
      <c r="AP60" s="217"/>
      <c r="AQ60" s="217"/>
      <c r="AR60" s="217"/>
      <c r="AS60" s="217"/>
      <c r="AT60" s="217"/>
      <c r="AU60" s="217"/>
      <c r="AV60" s="217">
        <v>22.957530821917839</v>
      </c>
      <c r="AW60" s="217"/>
      <c r="AX60" s="217"/>
      <c r="AY60" s="217">
        <v>57.55</v>
      </c>
      <c r="AZ60" s="217"/>
      <c r="BA60" s="217">
        <v>3</v>
      </c>
      <c r="BB60" s="217"/>
      <c r="BC60" s="217">
        <v>7.39</v>
      </c>
      <c r="BD60" s="217">
        <v>17.670000000000002</v>
      </c>
      <c r="BE60" s="217">
        <v>35.891986986301426</v>
      </c>
      <c r="BF60" s="217">
        <v>60.551380821917896</v>
      </c>
      <c r="BG60" s="217">
        <v>5.35</v>
      </c>
      <c r="BH60" s="217">
        <v>1.2330452054794538</v>
      </c>
      <c r="BI60" s="217"/>
      <c r="BJ60" s="217">
        <v>10.28</v>
      </c>
      <c r="BK60" s="217">
        <v>22.135251369863045</v>
      </c>
      <c r="BL60" s="217">
        <v>10.28</v>
      </c>
      <c r="BM60" s="217"/>
      <c r="BN60" s="217">
        <v>12.86</v>
      </c>
      <c r="BO60" s="217"/>
      <c r="BP60" s="217">
        <v>0.25</v>
      </c>
      <c r="BQ60" s="217"/>
      <c r="BR60" s="217">
        <v>2.4947616438356199</v>
      </c>
      <c r="BS60" s="217"/>
      <c r="BT60" s="217">
        <v>-0.01</v>
      </c>
      <c r="BU60" s="217"/>
      <c r="BV60" s="217">
        <v>23.803255479452091</v>
      </c>
      <c r="BW60" s="217">
        <v>5.33</v>
      </c>
      <c r="BX60" s="217">
        <v>24.336478082191817</v>
      </c>
      <c r="BY60" s="217">
        <v>14.507864383561666</v>
      </c>
      <c r="BZ60" s="217">
        <v>27.321863013698671</v>
      </c>
      <c r="CA60" s="217">
        <v>34.638603424657575</v>
      </c>
      <c r="CB60" s="217"/>
      <c r="CC60" s="217">
        <v>49.181787671232897</v>
      </c>
      <c r="CD60" s="245" t="s">
        <v>221</v>
      </c>
      <c r="CE60" s="247">
        <f t="shared" ref="CE60:CE70" si="0">SUM(C60:CD60)</f>
        <v>1377.8025993150693</v>
      </c>
    </row>
    <row r="61" spans="1:84" ht="12.6" customHeight="1" x14ac:dyDescent="0.25">
      <c r="A61" s="171" t="s">
        <v>235</v>
      </c>
      <c r="B61" s="175"/>
      <c r="C61" s="184">
        <v>9319605.3899999987</v>
      </c>
      <c r="D61" s="184">
        <v>8042311.0599999996</v>
      </c>
      <c r="E61" s="184">
        <v>9900373.3500000015</v>
      </c>
      <c r="F61" s="184">
        <v>2061134.5299999998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395854.65</v>
      </c>
      <c r="O61" s="184">
        <v>3040598.18</v>
      </c>
      <c r="P61" s="184">
        <v>10304223.77</v>
      </c>
      <c r="Q61" s="184">
        <v>1875226.8699999999</v>
      </c>
      <c r="R61" s="184">
        <v>188387.20999999996</v>
      </c>
      <c r="S61" s="184">
        <v>901269.79</v>
      </c>
      <c r="T61" s="184">
        <v>335861.66000000003</v>
      </c>
      <c r="U61" s="184">
        <v>3758174.75</v>
      </c>
      <c r="V61" s="184">
        <v>179917.56</v>
      </c>
      <c r="W61" s="184">
        <v>541731.2300000001</v>
      </c>
      <c r="X61" s="184">
        <v>1130688.69</v>
      </c>
      <c r="Y61" s="184">
        <v>5310915.29</v>
      </c>
      <c r="Z61" s="184">
        <v>281827.85000000003</v>
      </c>
      <c r="AA61" s="184">
        <v>387006.39</v>
      </c>
      <c r="AB61" s="184">
        <v>3541061.46</v>
      </c>
      <c r="AC61" s="184">
        <v>2609122.5699999998</v>
      </c>
      <c r="AD61" s="184">
        <v>45207.35</v>
      </c>
      <c r="AE61" s="184">
        <v>761947.07000000007</v>
      </c>
      <c r="AF61" s="184">
        <v>0</v>
      </c>
      <c r="AG61" s="184">
        <v>6154852.75</v>
      </c>
      <c r="AH61" s="184">
        <v>0</v>
      </c>
      <c r="AI61" s="184">
        <v>760078.70000000007</v>
      </c>
      <c r="AJ61" s="184">
        <v>2420922.5499999998</v>
      </c>
      <c r="AK61" s="184">
        <v>340966.25</v>
      </c>
      <c r="AL61" s="184">
        <v>183834.23999999999</v>
      </c>
      <c r="AM61" s="184">
        <v>0</v>
      </c>
      <c r="AN61" s="184">
        <v>183994.50000000003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1984740.16</v>
      </c>
      <c r="AW61" s="184">
        <v>0</v>
      </c>
      <c r="AX61" s="184">
        <v>0</v>
      </c>
      <c r="AY61" s="184">
        <v>2234974.86</v>
      </c>
      <c r="AZ61" s="184">
        <v>0</v>
      </c>
      <c r="BA61" s="184">
        <v>114242.85</v>
      </c>
      <c r="BB61" s="184">
        <v>0</v>
      </c>
      <c r="BC61" s="184">
        <v>256532.92999999996</v>
      </c>
      <c r="BD61" s="184">
        <v>822749.67000000016</v>
      </c>
      <c r="BE61" s="184">
        <v>2451297.54</v>
      </c>
      <c r="BF61" s="184">
        <v>2305738.36</v>
      </c>
      <c r="BG61" s="184">
        <v>228840.93000000002</v>
      </c>
      <c r="BH61" s="184">
        <v>6155.630000000001</v>
      </c>
      <c r="BI61" s="184">
        <v>0</v>
      </c>
      <c r="BJ61" s="184">
        <v>639375.37999999989</v>
      </c>
      <c r="BK61" s="184">
        <v>1139214.28</v>
      </c>
      <c r="BL61" s="184">
        <v>486706.36000000004</v>
      </c>
      <c r="BM61" s="184">
        <v>0</v>
      </c>
      <c r="BN61" s="184">
        <v>2656384.5499999998</v>
      </c>
      <c r="BO61" s="184">
        <v>0</v>
      </c>
      <c r="BP61" s="184">
        <v>4225.8399999999983</v>
      </c>
      <c r="BQ61" s="184">
        <v>0</v>
      </c>
      <c r="BR61" s="184">
        <v>171386.19</v>
      </c>
      <c r="BS61" s="184">
        <v>0</v>
      </c>
      <c r="BT61" s="184">
        <v>-389.28</v>
      </c>
      <c r="BU61" s="184">
        <v>0</v>
      </c>
      <c r="BV61" s="184">
        <v>1240437.6200000001</v>
      </c>
      <c r="BW61" s="184">
        <v>289647.24</v>
      </c>
      <c r="BX61" s="184">
        <v>2476858.36</v>
      </c>
      <c r="BY61" s="184">
        <v>1361096.0799999998</v>
      </c>
      <c r="BZ61" s="184">
        <v>1709402.79</v>
      </c>
      <c r="CA61" s="184">
        <v>2671035.6999999997</v>
      </c>
      <c r="CB61" s="184">
        <v>0</v>
      </c>
      <c r="CC61" s="184">
        <v>3431684.69</v>
      </c>
      <c r="CD61" s="245" t="s">
        <v>221</v>
      </c>
      <c r="CE61" s="195">
        <f t="shared" si="0"/>
        <v>103639434.38999999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867641</v>
      </c>
      <c r="D62" s="195">
        <f t="shared" si="1"/>
        <v>695365</v>
      </c>
      <c r="E62" s="195">
        <f t="shared" si="1"/>
        <v>795840</v>
      </c>
      <c r="F62" s="195">
        <f t="shared" si="1"/>
        <v>177746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31575</v>
      </c>
      <c r="O62" s="195">
        <f t="shared" si="1"/>
        <v>283233</v>
      </c>
      <c r="P62" s="195">
        <f t="shared" si="1"/>
        <v>954859</v>
      </c>
      <c r="Q62" s="195">
        <f t="shared" si="1"/>
        <v>163666</v>
      </c>
      <c r="R62" s="195">
        <f t="shared" si="1"/>
        <v>17121</v>
      </c>
      <c r="S62" s="195">
        <f t="shared" si="1"/>
        <v>80685</v>
      </c>
      <c r="T62" s="195">
        <f t="shared" si="1"/>
        <v>33394</v>
      </c>
      <c r="U62" s="195">
        <f t="shared" si="1"/>
        <v>317929</v>
      </c>
      <c r="V62" s="195">
        <f t="shared" si="1"/>
        <v>14355</v>
      </c>
      <c r="W62" s="195">
        <f t="shared" si="1"/>
        <v>49649</v>
      </c>
      <c r="X62" s="195">
        <f t="shared" si="1"/>
        <v>110781</v>
      </c>
      <c r="Y62" s="195">
        <f t="shared" si="1"/>
        <v>474529</v>
      </c>
      <c r="Z62" s="195">
        <f t="shared" si="1"/>
        <v>-34661</v>
      </c>
      <c r="AA62" s="195">
        <f t="shared" si="1"/>
        <v>34033</v>
      </c>
      <c r="AB62" s="195">
        <f t="shared" si="1"/>
        <v>327121</v>
      </c>
      <c r="AC62" s="195">
        <f t="shared" si="1"/>
        <v>244076</v>
      </c>
      <c r="AD62" s="195">
        <f t="shared" si="1"/>
        <v>338</v>
      </c>
      <c r="AE62" s="195">
        <f t="shared" si="1"/>
        <v>71085</v>
      </c>
      <c r="AF62" s="195">
        <f t="shared" si="1"/>
        <v>0</v>
      </c>
      <c r="AG62" s="195">
        <f t="shared" si="1"/>
        <v>474402</v>
      </c>
      <c r="AH62" s="195">
        <f t="shared" si="1"/>
        <v>0</v>
      </c>
      <c r="AI62" s="195">
        <f t="shared" si="1"/>
        <v>71520</v>
      </c>
      <c r="AJ62" s="195">
        <f t="shared" si="1"/>
        <v>226698</v>
      </c>
      <c r="AK62" s="195">
        <f t="shared" si="1"/>
        <v>34580</v>
      </c>
      <c r="AL62" s="195">
        <f t="shared" si="1"/>
        <v>16314</v>
      </c>
      <c r="AM62" s="195">
        <f t="shared" si="1"/>
        <v>0</v>
      </c>
      <c r="AN62" s="195">
        <f t="shared" si="1"/>
        <v>16965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183239</v>
      </c>
      <c r="AW62" s="195">
        <f t="shared" si="1"/>
        <v>0</v>
      </c>
      <c r="AX62" s="195">
        <f t="shared" si="1"/>
        <v>0</v>
      </c>
      <c r="AY62" s="195">
        <f>ROUND(AY47+AY48,0)</f>
        <v>202026</v>
      </c>
      <c r="AZ62" s="195">
        <f>ROUND(AZ47+AZ48,0)</f>
        <v>0</v>
      </c>
      <c r="BA62" s="195">
        <f>ROUND(BA47+BA48,0)</f>
        <v>9807</v>
      </c>
      <c r="BB62" s="195">
        <f t="shared" si="1"/>
        <v>0</v>
      </c>
      <c r="BC62" s="195">
        <f t="shared" si="1"/>
        <v>21178</v>
      </c>
      <c r="BD62" s="195">
        <f t="shared" si="1"/>
        <v>38950</v>
      </c>
      <c r="BE62" s="195">
        <f t="shared" si="1"/>
        <v>207438</v>
      </c>
      <c r="BF62" s="195">
        <f t="shared" si="1"/>
        <v>186097</v>
      </c>
      <c r="BG62" s="195">
        <f t="shared" si="1"/>
        <v>21355</v>
      </c>
      <c r="BH62" s="195">
        <f t="shared" si="1"/>
        <v>0</v>
      </c>
      <c r="BI62" s="195">
        <f t="shared" si="1"/>
        <v>0</v>
      </c>
      <c r="BJ62" s="195">
        <f t="shared" si="1"/>
        <v>62337</v>
      </c>
      <c r="BK62" s="195">
        <f t="shared" si="1"/>
        <v>102806</v>
      </c>
      <c r="BL62" s="195">
        <f t="shared" si="1"/>
        <v>51663</v>
      </c>
      <c r="BM62" s="195">
        <f t="shared" si="1"/>
        <v>0</v>
      </c>
      <c r="BN62" s="195">
        <f t="shared" si="1"/>
        <v>63611</v>
      </c>
      <c r="BO62" s="195">
        <f t="shared" ref="BO62:CC62" si="2">ROUND(BO47+BO48,0)</f>
        <v>0</v>
      </c>
      <c r="BP62" s="195">
        <f t="shared" si="2"/>
        <v>-35</v>
      </c>
      <c r="BQ62" s="195">
        <f t="shared" si="2"/>
        <v>0</v>
      </c>
      <c r="BR62" s="195">
        <f t="shared" si="2"/>
        <v>52496</v>
      </c>
      <c r="BS62" s="195">
        <f t="shared" si="2"/>
        <v>0</v>
      </c>
      <c r="BT62" s="195">
        <f t="shared" si="2"/>
        <v>-33</v>
      </c>
      <c r="BU62" s="195">
        <f t="shared" si="2"/>
        <v>0</v>
      </c>
      <c r="BV62" s="195">
        <f t="shared" si="2"/>
        <v>118752</v>
      </c>
      <c r="BW62" s="195">
        <f t="shared" si="2"/>
        <v>23590</v>
      </c>
      <c r="BX62" s="195">
        <f t="shared" si="2"/>
        <v>227315</v>
      </c>
      <c r="BY62" s="195">
        <f t="shared" si="2"/>
        <v>125044</v>
      </c>
      <c r="BZ62" s="195">
        <f t="shared" si="2"/>
        <v>149037</v>
      </c>
      <c r="CA62" s="195">
        <f t="shared" si="2"/>
        <v>219212</v>
      </c>
      <c r="CB62" s="195">
        <f t="shared" si="2"/>
        <v>0</v>
      </c>
      <c r="CC62" s="195">
        <f t="shared" si="2"/>
        <v>17156871</v>
      </c>
      <c r="CD62" s="245" t="s">
        <v>221</v>
      </c>
      <c r="CE62" s="195">
        <f t="shared" si="0"/>
        <v>25773595</v>
      </c>
      <c r="CF62" s="248"/>
    </row>
    <row r="63" spans="1:84" ht="12.6" customHeight="1" x14ac:dyDescent="0.25">
      <c r="A63" s="171" t="s">
        <v>236</v>
      </c>
      <c r="B63" s="175"/>
      <c r="C63" s="184">
        <v>1131994.75</v>
      </c>
      <c r="D63" s="184">
        <v>150</v>
      </c>
      <c r="E63" s="184">
        <v>450</v>
      </c>
      <c r="F63" s="184">
        <v>1263600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11830.5</v>
      </c>
      <c r="P63" s="184">
        <v>950255.42999999993</v>
      </c>
      <c r="Q63" s="184">
        <v>0</v>
      </c>
      <c r="R63" s="184">
        <v>2572170.5099999998</v>
      </c>
      <c r="S63" s="184">
        <v>0</v>
      </c>
      <c r="T63" s="184">
        <v>0</v>
      </c>
      <c r="U63" s="184">
        <v>15375.78</v>
      </c>
      <c r="V63" s="184">
        <v>7750</v>
      </c>
      <c r="W63" s="184">
        <v>5200</v>
      </c>
      <c r="X63" s="184">
        <v>0</v>
      </c>
      <c r="Y63" s="184">
        <v>45106.25</v>
      </c>
      <c r="Z63" s="184">
        <v>0</v>
      </c>
      <c r="AA63" s="184">
        <v>0</v>
      </c>
      <c r="AB63" s="184">
        <v>0</v>
      </c>
      <c r="AC63" s="184">
        <v>0</v>
      </c>
      <c r="AD63" s="184">
        <v>0</v>
      </c>
      <c r="AE63" s="184">
        <v>0</v>
      </c>
      <c r="AF63" s="184">
        <v>0</v>
      </c>
      <c r="AG63" s="184">
        <v>3393735.9999999995</v>
      </c>
      <c r="AH63" s="184">
        <v>0</v>
      </c>
      <c r="AI63" s="184">
        <v>0</v>
      </c>
      <c r="AJ63" s="184">
        <v>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133166.62000000002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197065.09</v>
      </c>
      <c r="BO63" s="184">
        <v>0</v>
      </c>
      <c r="BP63" s="184">
        <v>0</v>
      </c>
      <c r="BQ63" s="184">
        <v>0</v>
      </c>
      <c r="BR63" s="184">
        <v>2800</v>
      </c>
      <c r="BS63" s="184">
        <v>0</v>
      </c>
      <c r="BT63" s="184">
        <v>0</v>
      </c>
      <c r="BU63" s="184">
        <v>0</v>
      </c>
      <c r="BV63" s="184">
        <v>0</v>
      </c>
      <c r="BW63" s="184">
        <v>9799.2000000000007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7868711.4800000004</v>
      </c>
      <c r="CD63" s="245" t="s">
        <v>221</v>
      </c>
      <c r="CE63" s="195">
        <f t="shared" si="0"/>
        <v>17609161.609999999</v>
      </c>
      <c r="CF63" s="248"/>
    </row>
    <row r="64" spans="1:84" ht="12.6" customHeight="1" x14ac:dyDescent="0.25">
      <c r="A64" s="171" t="s">
        <v>237</v>
      </c>
      <c r="B64" s="175"/>
      <c r="C64" s="184">
        <v>1055010.1499999999</v>
      </c>
      <c r="D64" s="184">
        <v>783656.46</v>
      </c>
      <c r="E64" s="184">
        <v>1059869.6599999999</v>
      </c>
      <c r="F64" s="184">
        <v>125917.24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12972.949999999997</v>
      </c>
      <c r="O64" s="184">
        <v>447959.58999999997</v>
      </c>
      <c r="P64" s="184">
        <v>26426430.109999999</v>
      </c>
      <c r="Q64" s="184">
        <v>244402.91000000003</v>
      </c>
      <c r="R64" s="184">
        <v>643067.25</v>
      </c>
      <c r="S64" s="184">
        <v>504958.31</v>
      </c>
      <c r="T64" s="184">
        <v>264893.27</v>
      </c>
      <c r="U64" s="184">
        <v>3786335.92</v>
      </c>
      <c r="V64" s="184">
        <v>3196.4700000000007</v>
      </c>
      <c r="W64" s="184">
        <v>24722.06</v>
      </c>
      <c r="X64" s="184">
        <v>264047.61000000004</v>
      </c>
      <c r="Y64" s="184">
        <v>11498212.43</v>
      </c>
      <c r="Z64" s="184">
        <v>-71562.13</v>
      </c>
      <c r="AA64" s="184">
        <v>627887.37</v>
      </c>
      <c r="AB64" s="184">
        <v>9170033.7300000004</v>
      </c>
      <c r="AC64" s="184">
        <v>652952.80999999994</v>
      </c>
      <c r="AD64" s="184">
        <v>11934.73</v>
      </c>
      <c r="AE64" s="184">
        <v>5183.1000000000004</v>
      </c>
      <c r="AF64" s="184">
        <v>0</v>
      </c>
      <c r="AG64" s="184">
        <v>805562.10000000009</v>
      </c>
      <c r="AH64" s="184">
        <v>0</v>
      </c>
      <c r="AI64" s="184">
        <v>97503.790000000008</v>
      </c>
      <c r="AJ64" s="184">
        <v>3671986.78</v>
      </c>
      <c r="AK64" s="184">
        <v>1098.96</v>
      </c>
      <c r="AL64" s="184">
        <v>2461.17</v>
      </c>
      <c r="AM64" s="184">
        <v>0</v>
      </c>
      <c r="AN64" s="184">
        <v>33574.93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789538.20000000007</v>
      </c>
      <c r="AW64" s="184">
        <v>0</v>
      </c>
      <c r="AX64" s="184">
        <v>0</v>
      </c>
      <c r="AY64" s="184">
        <v>2400091.42</v>
      </c>
      <c r="AZ64" s="184">
        <v>0</v>
      </c>
      <c r="BA64" s="184">
        <v>3982.43</v>
      </c>
      <c r="BB64" s="184">
        <v>0</v>
      </c>
      <c r="BC64" s="184">
        <v>1138.7</v>
      </c>
      <c r="BD64" s="184">
        <v>-348662.00000000006</v>
      </c>
      <c r="BE64" s="184">
        <v>883639.14</v>
      </c>
      <c r="BF64" s="184">
        <v>237675.59</v>
      </c>
      <c r="BG64" s="184">
        <v>475.43</v>
      </c>
      <c r="BH64" s="184">
        <v>17609.009999999998</v>
      </c>
      <c r="BI64" s="184">
        <v>0</v>
      </c>
      <c r="BJ64" s="184">
        <v>8029.73</v>
      </c>
      <c r="BK64" s="184">
        <v>11288.55</v>
      </c>
      <c r="BL64" s="184">
        <v>3149.31</v>
      </c>
      <c r="BM64" s="184">
        <v>0</v>
      </c>
      <c r="BN64" s="184">
        <v>40499.230000000003</v>
      </c>
      <c r="BO64" s="184">
        <v>0</v>
      </c>
      <c r="BP64" s="184">
        <v>-120.29</v>
      </c>
      <c r="BQ64" s="184">
        <v>0</v>
      </c>
      <c r="BR64" s="184">
        <v>11745.599999999999</v>
      </c>
      <c r="BS64" s="184">
        <v>0</v>
      </c>
      <c r="BT64" s="184">
        <v>0</v>
      </c>
      <c r="BU64" s="184">
        <v>0</v>
      </c>
      <c r="BV64" s="184">
        <v>24408.620000000003</v>
      </c>
      <c r="BW64" s="184">
        <v>1757.6600000000003</v>
      </c>
      <c r="BX64" s="184">
        <v>27735.67</v>
      </c>
      <c r="BY64" s="184">
        <v>7539.75</v>
      </c>
      <c r="BZ64" s="184">
        <v>2622.67</v>
      </c>
      <c r="CA64" s="184">
        <v>22235.129999999997</v>
      </c>
      <c r="CB64" s="184">
        <v>0</v>
      </c>
      <c r="CC64" s="184">
        <v>863318.97</v>
      </c>
      <c r="CD64" s="245" t="s">
        <v>221</v>
      </c>
      <c r="CE64" s="195">
        <f t="shared" si="0"/>
        <v>67163968.250000015</v>
      </c>
      <c r="CF64" s="248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0</v>
      </c>
      <c r="Q65" s="184">
        <v>0</v>
      </c>
      <c r="R65" s="184">
        <v>0</v>
      </c>
      <c r="S65" s="184">
        <v>0</v>
      </c>
      <c r="T65" s="184">
        <v>0</v>
      </c>
      <c r="U65" s="184">
        <v>0</v>
      </c>
      <c r="V65" s="184">
        <v>0</v>
      </c>
      <c r="W65" s="184">
        <v>0</v>
      </c>
      <c r="X65" s="184">
        <v>0</v>
      </c>
      <c r="Y65" s="184">
        <v>0</v>
      </c>
      <c r="Z65" s="184">
        <v>0</v>
      </c>
      <c r="AA65" s="184">
        <v>0</v>
      </c>
      <c r="AB65" s="184">
        <v>0</v>
      </c>
      <c r="AC65" s="184">
        <v>0</v>
      </c>
      <c r="AD65" s="184">
        <v>0</v>
      </c>
      <c r="AE65" s="184">
        <v>0</v>
      </c>
      <c r="AF65" s="184">
        <v>0</v>
      </c>
      <c r="AG65" s="184">
        <v>0</v>
      </c>
      <c r="AH65" s="184">
        <v>0</v>
      </c>
      <c r="AI65" s="184">
        <v>0</v>
      </c>
      <c r="AJ65" s="184">
        <v>0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0</v>
      </c>
      <c r="AW65" s="184">
        <v>0</v>
      </c>
      <c r="AX65" s="184">
        <v>0</v>
      </c>
      <c r="AY65" s="184">
        <v>0</v>
      </c>
      <c r="AZ65" s="184">
        <v>0</v>
      </c>
      <c r="BA65" s="184">
        <v>0</v>
      </c>
      <c r="BB65" s="184">
        <v>0</v>
      </c>
      <c r="BC65" s="184">
        <v>0</v>
      </c>
      <c r="BD65" s="184">
        <v>0</v>
      </c>
      <c r="BE65" s="184">
        <v>3010537.9399999995</v>
      </c>
      <c r="BF65" s="184">
        <v>0</v>
      </c>
      <c r="BG65" s="184">
        <v>0</v>
      </c>
      <c r="BH65" s="184">
        <v>0</v>
      </c>
      <c r="BI65" s="184">
        <v>0</v>
      </c>
      <c r="BJ65" s="184">
        <v>0</v>
      </c>
      <c r="BK65" s="184">
        <v>0</v>
      </c>
      <c r="BL65" s="184">
        <v>0</v>
      </c>
      <c r="BM65" s="184">
        <v>0</v>
      </c>
      <c r="BN65" s="184">
        <v>0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0</v>
      </c>
      <c r="BZ65" s="184">
        <v>0</v>
      </c>
      <c r="CA65" s="184">
        <v>0</v>
      </c>
      <c r="CB65" s="184">
        <v>0</v>
      </c>
      <c r="CC65" s="184">
        <v>377735.51000000007</v>
      </c>
      <c r="CD65" s="245" t="s">
        <v>221</v>
      </c>
      <c r="CE65" s="195">
        <f t="shared" si="0"/>
        <v>3388273.4499999997</v>
      </c>
      <c r="CF65" s="248"/>
    </row>
    <row r="66" spans="1:84" ht="12.6" customHeight="1" x14ac:dyDescent="0.25">
      <c r="A66" s="171" t="s">
        <v>239</v>
      </c>
      <c r="B66" s="175"/>
      <c r="C66" s="184">
        <v>24382.240000000002</v>
      </c>
      <c r="D66" s="184">
        <v>55106.149999999994</v>
      </c>
      <c r="E66" s="184">
        <v>17969.82</v>
      </c>
      <c r="F66" s="184">
        <v>2032.42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-6366.8199999999979</v>
      </c>
      <c r="O66" s="184">
        <v>184882.87</v>
      </c>
      <c r="P66" s="184">
        <v>2252189.98</v>
      </c>
      <c r="Q66" s="184">
        <v>10483.530000000001</v>
      </c>
      <c r="R66" s="184">
        <v>19305.289999999997</v>
      </c>
      <c r="S66" s="184">
        <v>123291.30999999997</v>
      </c>
      <c r="T66" s="184">
        <v>-150.73999999999998</v>
      </c>
      <c r="U66" s="184">
        <v>621667.94999999995</v>
      </c>
      <c r="V66" s="184">
        <v>1698.55</v>
      </c>
      <c r="W66" s="184">
        <v>288310.06</v>
      </c>
      <c r="X66" s="184">
        <v>216272.49999999997</v>
      </c>
      <c r="Y66" s="184">
        <v>967541.95</v>
      </c>
      <c r="Z66" s="184">
        <v>3959810.0100000002</v>
      </c>
      <c r="AA66" s="184">
        <v>33728.629999999997</v>
      </c>
      <c r="AB66" s="184">
        <v>56504.380000000026</v>
      </c>
      <c r="AC66" s="184">
        <v>42419.869999999995</v>
      </c>
      <c r="AD66" s="184">
        <v>890088.14999999991</v>
      </c>
      <c r="AE66" s="184">
        <v>0</v>
      </c>
      <c r="AF66" s="184">
        <v>0</v>
      </c>
      <c r="AG66" s="184">
        <v>379441.60000000009</v>
      </c>
      <c r="AH66" s="184">
        <v>0</v>
      </c>
      <c r="AI66" s="184">
        <v>5958.56</v>
      </c>
      <c r="AJ66" s="184">
        <v>110709.62</v>
      </c>
      <c r="AK66" s="184">
        <v>0</v>
      </c>
      <c r="AL66" s="184">
        <v>0</v>
      </c>
      <c r="AM66" s="184">
        <v>0</v>
      </c>
      <c r="AN66" s="184">
        <v>71240.700000000012</v>
      </c>
      <c r="AO66" s="184">
        <v>0</v>
      </c>
      <c r="AP66" s="184">
        <v>0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488102.18</v>
      </c>
      <c r="AW66" s="184">
        <v>1646209</v>
      </c>
      <c r="AX66" s="184">
        <v>0</v>
      </c>
      <c r="AY66" s="184">
        <v>97141.84</v>
      </c>
      <c r="AZ66" s="184">
        <v>0</v>
      </c>
      <c r="BA66" s="184">
        <v>1242725.99</v>
      </c>
      <c r="BB66" s="184">
        <v>0</v>
      </c>
      <c r="BC66" s="184">
        <v>1327.8400000000001</v>
      </c>
      <c r="BD66" s="184">
        <v>24229.149999999991</v>
      </c>
      <c r="BE66" s="184">
        <v>2226290.67</v>
      </c>
      <c r="BF66" s="184">
        <v>577582.63</v>
      </c>
      <c r="BG66" s="184">
        <v>101513.07999999999</v>
      </c>
      <c r="BH66" s="184">
        <v>2798934.13</v>
      </c>
      <c r="BI66" s="184">
        <v>0</v>
      </c>
      <c r="BJ66" s="184">
        <v>-128079.64000000003</v>
      </c>
      <c r="BK66" s="184">
        <v>3084948.4899999998</v>
      </c>
      <c r="BL66" s="184">
        <v>26441.85</v>
      </c>
      <c r="BM66" s="184">
        <v>0</v>
      </c>
      <c r="BN66" s="184">
        <v>7657098.3200000003</v>
      </c>
      <c r="BO66" s="184">
        <v>0</v>
      </c>
      <c r="BP66" s="184">
        <v>222028.93999999994</v>
      </c>
      <c r="BQ66" s="184">
        <v>0</v>
      </c>
      <c r="BR66" s="184">
        <v>75216.56</v>
      </c>
      <c r="BS66" s="184">
        <v>0</v>
      </c>
      <c r="BT66" s="184">
        <v>0</v>
      </c>
      <c r="BU66" s="184">
        <v>0</v>
      </c>
      <c r="BV66" s="184">
        <v>936985.17</v>
      </c>
      <c r="BW66" s="184">
        <v>28975.519999999997</v>
      </c>
      <c r="BX66" s="184">
        <v>351368.06999999995</v>
      </c>
      <c r="BY66" s="184">
        <v>58643.42</v>
      </c>
      <c r="BZ66" s="184">
        <v>0</v>
      </c>
      <c r="CA66" s="184">
        <v>-5510.92</v>
      </c>
      <c r="CB66" s="184">
        <v>0</v>
      </c>
      <c r="CC66" s="184">
        <v>1470223.24</v>
      </c>
      <c r="CD66" s="245" t="s">
        <v>221</v>
      </c>
      <c r="CE66" s="195">
        <f t="shared" si="0"/>
        <v>33310914.109999999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275316</v>
      </c>
      <c r="D67" s="195">
        <f>ROUND(D51+D52,0)</f>
        <v>157644</v>
      </c>
      <c r="E67" s="195">
        <f t="shared" ref="E67:BP67" si="3">ROUND(E51+E52,0)</f>
        <v>820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179009</v>
      </c>
      <c r="P67" s="195">
        <f t="shared" si="3"/>
        <v>2467232</v>
      </c>
      <c r="Q67" s="195">
        <f t="shared" si="3"/>
        <v>7012</v>
      </c>
      <c r="R67" s="195">
        <f t="shared" si="3"/>
        <v>309929</v>
      </c>
      <c r="S67" s="195">
        <f t="shared" si="3"/>
        <v>19243</v>
      </c>
      <c r="T67" s="195">
        <f t="shared" si="3"/>
        <v>0</v>
      </c>
      <c r="U67" s="195">
        <f t="shared" si="3"/>
        <v>85007</v>
      </c>
      <c r="V67" s="195">
        <f t="shared" si="3"/>
        <v>0</v>
      </c>
      <c r="W67" s="195">
        <f t="shared" si="3"/>
        <v>152960</v>
      </c>
      <c r="X67" s="195">
        <f t="shared" si="3"/>
        <v>115959</v>
      </c>
      <c r="Y67" s="195">
        <f t="shared" si="3"/>
        <v>1017562</v>
      </c>
      <c r="Z67" s="195">
        <f t="shared" si="3"/>
        <v>0</v>
      </c>
      <c r="AA67" s="195">
        <f t="shared" si="3"/>
        <v>20052</v>
      </c>
      <c r="AB67" s="195">
        <f t="shared" si="3"/>
        <v>32769</v>
      </c>
      <c r="AC67" s="195">
        <f t="shared" si="3"/>
        <v>141009</v>
      </c>
      <c r="AD67" s="195">
        <f t="shared" si="3"/>
        <v>19679</v>
      </c>
      <c r="AE67" s="195">
        <f t="shared" si="3"/>
        <v>0</v>
      </c>
      <c r="AF67" s="195">
        <f t="shared" si="3"/>
        <v>0</v>
      </c>
      <c r="AG67" s="195">
        <f t="shared" si="3"/>
        <v>281541</v>
      </c>
      <c r="AH67" s="195">
        <f t="shared" si="3"/>
        <v>0</v>
      </c>
      <c r="AI67" s="195">
        <f t="shared" si="3"/>
        <v>2958</v>
      </c>
      <c r="AJ67" s="195">
        <f t="shared" si="3"/>
        <v>15172</v>
      </c>
      <c r="AK67" s="195">
        <f t="shared" si="3"/>
        <v>1096</v>
      </c>
      <c r="AL67" s="195">
        <f t="shared" si="3"/>
        <v>0</v>
      </c>
      <c r="AM67" s="195">
        <f t="shared" si="3"/>
        <v>0</v>
      </c>
      <c r="AN67" s="195">
        <f t="shared" si="3"/>
        <v>72436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82421</v>
      </c>
      <c r="AW67" s="195">
        <f t="shared" si="3"/>
        <v>0</v>
      </c>
      <c r="AX67" s="195">
        <f t="shared" si="3"/>
        <v>0</v>
      </c>
      <c r="AY67" s="195">
        <f t="shared" si="3"/>
        <v>46851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2923</v>
      </c>
      <c r="BD67" s="195">
        <f t="shared" si="3"/>
        <v>5143</v>
      </c>
      <c r="BE67" s="195">
        <f t="shared" si="3"/>
        <v>100077</v>
      </c>
      <c r="BF67" s="195">
        <f t="shared" si="3"/>
        <v>9532</v>
      </c>
      <c r="BG67" s="195">
        <f t="shared" si="3"/>
        <v>0</v>
      </c>
      <c r="BH67" s="195">
        <f t="shared" si="3"/>
        <v>3023225</v>
      </c>
      <c r="BI67" s="195">
        <f t="shared" si="3"/>
        <v>0</v>
      </c>
      <c r="BJ67" s="195">
        <f t="shared" si="3"/>
        <v>0</v>
      </c>
      <c r="BK67" s="195">
        <f t="shared" si="3"/>
        <v>3145</v>
      </c>
      <c r="BL67" s="195">
        <f t="shared" si="3"/>
        <v>0</v>
      </c>
      <c r="BM67" s="195">
        <f t="shared" si="3"/>
        <v>0</v>
      </c>
      <c r="BN67" s="195">
        <f t="shared" si="3"/>
        <v>1118976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696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303</v>
      </c>
      <c r="BW67" s="195">
        <f t="shared" si="4"/>
        <v>0</v>
      </c>
      <c r="BX67" s="195">
        <f t="shared" si="4"/>
        <v>0</v>
      </c>
      <c r="BY67" s="195">
        <f t="shared" si="4"/>
        <v>410543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7480382</v>
      </c>
      <c r="CD67" s="245" t="s">
        <v>221</v>
      </c>
      <c r="CE67" s="195">
        <f t="shared" si="0"/>
        <v>17658622</v>
      </c>
      <c r="CF67" s="248"/>
    </row>
    <row r="68" spans="1:84" ht="12.6" customHeight="1" x14ac:dyDescent="0.25">
      <c r="A68" s="171" t="s">
        <v>240</v>
      </c>
      <c r="B68" s="175"/>
      <c r="C68" s="184">
        <v>27818.93</v>
      </c>
      <c r="D68" s="184">
        <v>119328.73000000001</v>
      </c>
      <c r="E68" s="184">
        <v>139926.49999999997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4">
        <v>1325618.29</v>
      </c>
      <c r="Q68" s="184">
        <v>456.96</v>
      </c>
      <c r="R68" s="184">
        <v>0</v>
      </c>
      <c r="S68" s="184">
        <v>25309.15</v>
      </c>
      <c r="T68" s="184">
        <v>0</v>
      </c>
      <c r="U68" s="184">
        <v>134883.91</v>
      </c>
      <c r="V68" s="184">
        <v>0</v>
      </c>
      <c r="W68" s="184">
        <v>0</v>
      </c>
      <c r="X68" s="184">
        <v>-5097.2800000000025</v>
      </c>
      <c r="Y68" s="184">
        <v>162372.19</v>
      </c>
      <c r="Z68" s="184">
        <v>-13200</v>
      </c>
      <c r="AA68" s="184">
        <v>0</v>
      </c>
      <c r="AB68" s="184">
        <v>192516.33</v>
      </c>
      <c r="AC68" s="184">
        <v>139009.08000000002</v>
      </c>
      <c r="AD68" s="184">
        <v>0</v>
      </c>
      <c r="AE68" s="184">
        <v>0</v>
      </c>
      <c r="AF68" s="184">
        <v>0</v>
      </c>
      <c r="AG68" s="184">
        <v>317776.32</v>
      </c>
      <c r="AH68" s="184">
        <v>0</v>
      </c>
      <c r="AI68" s="184">
        <v>0</v>
      </c>
      <c r="AJ68" s="184">
        <v>222448.55000000002</v>
      </c>
      <c r="AK68" s="184">
        <v>0</v>
      </c>
      <c r="AL68" s="184">
        <v>0</v>
      </c>
      <c r="AM68" s="184">
        <v>0</v>
      </c>
      <c r="AN68" s="184">
        <v>25378.440000000002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20551.28</v>
      </c>
      <c r="AW68" s="184">
        <v>0</v>
      </c>
      <c r="AX68" s="184">
        <v>0</v>
      </c>
      <c r="AY68" s="184">
        <v>11565.21</v>
      </c>
      <c r="AZ68" s="184">
        <v>0</v>
      </c>
      <c r="BA68" s="184">
        <v>0</v>
      </c>
      <c r="BB68" s="184">
        <v>0</v>
      </c>
      <c r="BC68" s="184">
        <v>0</v>
      </c>
      <c r="BD68" s="184">
        <v>136622.25999999998</v>
      </c>
      <c r="BE68" s="184">
        <v>17015.179999999997</v>
      </c>
      <c r="BF68" s="184">
        <v>0</v>
      </c>
      <c r="BG68" s="184">
        <v>0</v>
      </c>
      <c r="BH68" s="184">
        <v>113008.14</v>
      </c>
      <c r="BI68" s="184">
        <v>0</v>
      </c>
      <c r="BJ68" s="184">
        <v>389.84</v>
      </c>
      <c r="BK68" s="184">
        <v>0</v>
      </c>
      <c r="BL68" s="184">
        <v>3221.57</v>
      </c>
      <c r="BM68" s="184">
        <v>0</v>
      </c>
      <c r="BN68" s="184">
        <v>2403.8000000000002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0</v>
      </c>
      <c r="BZ68" s="184">
        <v>0</v>
      </c>
      <c r="CA68" s="184">
        <v>0</v>
      </c>
      <c r="CB68" s="184">
        <v>0</v>
      </c>
      <c r="CC68" s="184">
        <v>1369459.0599999998</v>
      </c>
      <c r="CD68" s="245" t="s">
        <v>221</v>
      </c>
      <c r="CE68" s="195">
        <f t="shared" si="0"/>
        <v>4488782.4399999985</v>
      </c>
      <c r="CF68" s="248"/>
    </row>
    <row r="69" spans="1:84" ht="12.6" customHeight="1" x14ac:dyDescent="0.25">
      <c r="A69" s="171" t="s">
        <v>241</v>
      </c>
      <c r="B69" s="175"/>
      <c r="C69" s="184">
        <v>58041.440000000002</v>
      </c>
      <c r="D69" s="184">
        <v>5528.27</v>
      </c>
      <c r="E69" s="184">
        <v>53851.76</v>
      </c>
      <c r="F69" s="184">
        <v>11216.740000000002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2752.14</v>
      </c>
      <c r="P69" s="184">
        <v>43766.27</v>
      </c>
      <c r="Q69" s="184">
        <v>5255</v>
      </c>
      <c r="R69" s="184">
        <v>12225.19</v>
      </c>
      <c r="S69" s="184">
        <v>0</v>
      </c>
      <c r="T69" s="184">
        <v>93.13</v>
      </c>
      <c r="U69" s="184">
        <v>33029.919999999998</v>
      </c>
      <c r="V69" s="184">
        <v>366.79999999999995</v>
      </c>
      <c r="W69" s="184">
        <v>33.71</v>
      </c>
      <c r="X69" s="184">
        <v>0</v>
      </c>
      <c r="Y69" s="184">
        <v>90090.68</v>
      </c>
      <c r="Z69" s="184">
        <v>0</v>
      </c>
      <c r="AA69" s="184">
        <v>20702.060000000001</v>
      </c>
      <c r="AB69" s="184">
        <v>20630.72</v>
      </c>
      <c r="AC69" s="184">
        <v>231.2</v>
      </c>
      <c r="AD69" s="184">
        <v>0</v>
      </c>
      <c r="AE69" s="184">
        <v>34.53</v>
      </c>
      <c r="AF69" s="184">
        <v>0</v>
      </c>
      <c r="AG69" s="184">
        <v>2197892.8400000003</v>
      </c>
      <c r="AH69" s="184">
        <v>0</v>
      </c>
      <c r="AI69" s="184">
        <v>115</v>
      </c>
      <c r="AJ69" s="184">
        <v>18226.27</v>
      </c>
      <c r="AK69" s="184">
        <v>0</v>
      </c>
      <c r="AL69" s="184">
        <v>0</v>
      </c>
      <c r="AM69" s="184">
        <v>0</v>
      </c>
      <c r="AN69" s="184">
        <v>674.1</v>
      </c>
      <c r="AO69" s="184">
        <v>0</v>
      </c>
      <c r="AP69" s="184">
        <v>0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4736.1099999999997</v>
      </c>
      <c r="AW69" s="184">
        <v>0</v>
      </c>
      <c r="AX69" s="184">
        <v>0</v>
      </c>
      <c r="AY69" s="184">
        <v>309.77</v>
      </c>
      <c r="AZ69" s="184">
        <v>0</v>
      </c>
      <c r="BA69" s="184">
        <v>0</v>
      </c>
      <c r="BB69" s="184">
        <v>0</v>
      </c>
      <c r="BC69" s="184">
        <v>0</v>
      </c>
      <c r="BD69" s="184">
        <v>9831.83</v>
      </c>
      <c r="BE69" s="184">
        <v>306122.20000000019</v>
      </c>
      <c r="BF69" s="184">
        <v>0</v>
      </c>
      <c r="BG69" s="184">
        <v>58271.41</v>
      </c>
      <c r="BH69" s="184">
        <v>155871.74</v>
      </c>
      <c r="BI69" s="184">
        <v>0</v>
      </c>
      <c r="BJ69" s="184">
        <v>756.45</v>
      </c>
      <c r="BK69" s="184">
        <v>2796.51</v>
      </c>
      <c r="BL69" s="184">
        <v>9574.4599999999991</v>
      </c>
      <c r="BM69" s="184">
        <v>0</v>
      </c>
      <c r="BN69" s="184">
        <v>112722.2</v>
      </c>
      <c r="BO69" s="184">
        <v>0</v>
      </c>
      <c r="BP69" s="184">
        <v>2130.4500000000003</v>
      </c>
      <c r="BQ69" s="184">
        <v>0</v>
      </c>
      <c r="BR69" s="184">
        <v>220557.04</v>
      </c>
      <c r="BS69" s="184">
        <v>0</v>
      </c>
      <c r="BT69" s="184">
        <v>0</v>
      </c>
      <c r="BU69" s="184">
        <v>0</v>
      </c>
      <c r="BV69" s="184">
        <v>15498.86</v>
      </c>
      <c r="BW69" s="184">
        <v>15498.68</v>
      </c>
      <c r="BX69" s="184">
        <v>95670.299999999988</v>
      </c>
      <c r="BY69" s="184">
        <v>-2432.9</v>
      </c>
      <c r="BZ69" s="184">
        <v>2165</v>
      </c>
      <c r="CA69" s="184">
        <v>6301.39</v>
      </c>
      <c r="CB69" s="184">
        <v>0</v>
      </c>
      <c r="CC69" s="184">
        <v>14531283.859999999</v>
      </c>
      <c r="CD69" s="184">
        <v>0</v>
      </c>
      <c r="CE69" s="195">
        <f t="shared" si="0"/>
        <v>18122423.130000003</v>
      </c>
      <c r="CF69" s="248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12759809.899999999</v>
      </c>
      <c r="D71" s="195">
        <f t="shared" ref="D71:AI71" si="5">SUM(D61:D69)-D70</f>
        <v>9859089.6699999999</v>
      </c>
      <c r="E71" s="195">
        <f t="shared" si="5"/>
        <v>11969101.090000002</v>
      </c>
      <c r="F71" s="195">
        <f t="shared" si="5"/>
        <v>3641646.93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434035.78</v>
      </c>
      <c r="O71" s="195">
        <f t="shared" si="5"/>
        <v>4150265.2800000003</v>
      </c>
      <c r="P71" s="195">
        <f t="shared" si="5"/>
        <v>44724574.850000001</v>
      </c>
      <c r="Q71" s="195">
        <f t="shared" si="5"/>
        <v>2306503.2699999996</v>
      </c>
      <c r="R71" s="195">
        <f t="shared" si="5"/>
        <v>3762205.4499999997</v>
      </c>
      <c r="S71" s="195">
        <f t="shared" si="5"/>
        <v>1654756.56</v>
      </c>
      <c r="T71" s="195">
        <f t="shared" si="5"/>
        <v>634091.32000000007</v>
      </c>
      <c r="U71" s="195">
        <f t="shared" si="5"/>
        <v>8752404.2299999986</v>
      </c>
      <c r="V71" s="195">
        <f t="shared" si="5"/>
        <v>207284.37999999998</v>
      </c>
      <c r="W71" s="195">
        <f t="shared" si="5"/>
        <v>1062606.06</v>
      </c>
      <c r="X71" s="195">
        <f t="shared" si="5"/>
        <v>1832651.52</v>
      </c>
      <c r="Y71" s="195">
        <f t="shared" si="5"/>
        <v>19566329.789999999</v>
      </c>
      <c r="Z71" s="195">
        <f t="shared" si="5"/>
        <v>4122214.7300000004</v>
      </c>
      <c r="AA71" s="195">
        <f t="shared" si="5"/>
        <v>1123409.45</v>
      </c>
      <c r="AB71" s="195">
        <f t="shared" si="5"/>
        <v>13340636.620000003</v>
      </c>
      <c r="AC71" s="195">
        <f t="shared" si="5"/>
        <v>3828820.5300000003</v>
      </c>
      <c r="AD71" s="195">
        <f t="shared" si="5"/>
        <v>967247.22999999986</v>
      </c>
      <c r="AE71" s="195">
        <f t="shared" si="5"/>
        <v>838249.70000000007</v>
      </c>
      <c r="AF71" s="195">
        <f t="shared" si="5"/>
        <v>0</v>
      </c>
      <c r="AG71" s="195">
        <f t="shared" si="5"/>
        <v>14005204.609999999</v>
      </c>
      <c r="AH71" s="195">
        <f t="shared" si="5"/>
        <v>0</v>
      </c>
      <c r="AI71" s="195">
        <f t="shared" si="5"/>
        <v>938134.05000000016</v>
      </c>
      <c r="AJ71" s="195">
        <f t="shared" ref="AJ71:BO71" si="6">SUM(AJ61:AJ69)-AJ70</f>
        <v>6686163.7699999996</v>
      </c>
      <c r="AK71" s="195">
        <f t="shared" si="6"/>
        <v>377741.21</v>
      </c>
      <c r="AL71" s="195">
        <f t="shared" si="6"/>
        <v>202609.41</v>
      </c>
      <c r="AM71" s="195">
        <f t="shared" si="6"/>
        <v>0</v>
      </c>
      <c r="AN71" s="195">
        <f t="shared" si="6"/>
        <v>404263.67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3686494.5500000003</v>
      </c>
      <c r="AW71" s="195">
        <f t="shared" si="6"/>
        <v>1646209</v>
      </c>
      <c r="AX71" s="195">
        <f t="shared" si="6"/>
        <v>0</v>
      </c>
      <c r="AY71" s="195">
        <f t="shared" si="6"/>
        <v>4992960.0999999987</v>
      </c>
      <c r="AZ71" s="195">
        <f t="shared" si="6"/>
        <v>0</v>
      </c>
      <c r="BA71" s="195">
        <f t="shared" si="6"/>
        <v>1370758.27</v>
      </c>
      <c r="BB71" s="195">
        <f t="shared" si="6"/>
        <v>0</v>
      </c>
      <c r="BC71" s="195">
        <f t="shared" si="6"/>
        <v>283100.46999999997</v>
      </c>
      <c r="BD71" s="195">
        <f t="shared" si="6"/>
        <v>688863.91</v>
      </c>
      <c r="BE71" s="195">
        <f t="shared" si="6"/>
        <v>9202417.6699999981</v>
      </c>
      <c r="BF71" s="195">
        <f t="shared" si="6"/>
        <v>3316625.5799999996</v>
      </c>
      <c r="BG71" s="195">
        <f t="shared" si="6"/>
        <v>410455.85</v>
      </c>
      <c r="BH71" s="195">
        <f t="shared" si="6"/>
        <v>6114803.6499999994</v>
      </c>
      <c r="BI71" s="195">
        <f t="shared" si="6"/>
        <v>0</v>
      </c>
      <c r="BJ71" s="195">
        <f t="shared" si="6"/>
        <v>582808.75999999978</v>
      </c>
      <c r="BK71" s="195">
        <f t="shared" si="6"/>
        <v>4344198.83</v>
      </c>
      <c r="BL71" s="195">
        <f t="shared" si="6"/>
        <v>580756.55000000005</v>
      </c>
      <c r="BM71" s="195">
        <f t="shared" si="6"/>
        <v>0</v>
      </c>
      <c r="BN71" s="195">
        <f t="shared" si="6"/>
        <v>11848760.189999999</v>
      </c>
      <c r="BO71" s="195">
        <f t="shared" si="6"/>
        <v>0</v>
      </c>
      <c r="BP71" s="195">
        <f t="shared" ref="BP71:CC71" si="7">SUM(BP61:BP69)-BP70</f>
        <v>228229.93999999994</v>
      </c>
      <c r="BQ71" s="195">
        <f t="shared" si="7"/>
        <v>0</v>
      </c>
      <c r="BR71" s="195">
        <f t="shared" si="7"/>
        <v>534897.39</v>
      </c>
      <c r="BS71" s="195">
        <f t="shared" si="7"/>
        <v>0</v>
      </c>
      <c r="BT71" s="195">
        <f t="shared" si="7"/>
        <v>-422.28</v>
      </c>
      <c r="BU71" s="195">
        <f t="shared" si="7"/>
        <v>0</v>
      </c>
      <c r="BV71" s="195">
        <f t="shared" si="7"/>
        <v>2336385.27</v>
      </c>
      <c r="BW71" s="195">
        <f t="shared" si="7"/>
        <v>369268.3</v>
      </c>
      <c r="BX71" s="195">
        <f t="shared" si="7"/>
        <v>3178947.3999999994</v>
      </c>
      <c r="BY71" s="195">
        <f t="shared" si="7"/>
        <v>1960433.3499999999</v>
      </c>
      <c r="BZ71" s="195">
        <f t="shared" si="7"/>
        <v>1863227.46</v>
      </c>
      <c r="CA71" s="195">
        <f t="shared" si="7"/>
        <v>2913273.3</v>
      </c>
      <c r="CB71" s="195">
        <f t="shared" si="7"/>
        <v>0</v>
      </c>
      <c r="CC71" s="195">
        <f t="shared" si="7"/>
        <v>54549669.810000002</v>
      </c>
      <c r="CD71" s="241">
        <f>CD69-CD70</f>
        <v>0</v>
      </c>
      <c r="CE71" s="195">
        <f>SUM(CE61:CE69)-CE70</f>
        <v>291155174.38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/>
      <c r="CF72" s="248"/>
    </row>
    <row r="73" spans="1:84" ht="12.6" customHeight="1" x14ac:dyDescent="0.25">
      <c r="A73" s="171" t="s">
        <v>245</v>
      </c>
      <c r="B73" s="175"/>
      <c r="C73" s="184">
        <v>37976249.510000005</v>
      </c>
      <c r="D73" s="184">
        <v>39795720.860000007</v>
      </c>
      <c r="E73" s="184">
        <v>44092797</v>
      </c>
      <c r="F73" s="184">
        <v>8662464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16254088</v>
      </c>
      <c r="P73" s="184">
        <v>236928546</v>
      </c>
      <c r="Q73" s="184">
        <v>8935569</v>
      </c>
      <c r="R73" s="184">
        <v>13973584.999999998</v>
      </c>
      <c r="S73" s="184">
        <v>0</v>
      </c>
      <c r="T73" s="184">
        <v>5567567.9999999991</v>
      </c>
      <c r="U73" s="184">
        <v>53193594.559999995</v>
      </c>
      <c r="V73" s="184">
        <v>1072373</v>
      </c>
      <c r="W73" s="184">
        <v>6096553</v>
      </c>
      <c r="X73" s="184">
        <v>32034054</v>
      </c>
      <c r="Y73" s="184">
        <v>88915044.430000007</v>
      </c>
      <c r="Z73" s="184">
        <v>479828.99999999994</v>
      </c>
      <c r="AA73" s="184">
        <v>7589990</v>
      </c>
      <c r="AB73" s="184">
        <v>101034299.13999999</v>
      </c>
      <c r="AC73" s="184">
        <v>31788451.000000004</v>
      </c>
      <c r="AD73" s="184">
        <v>8762572</v>
      </c>
      <c r="AE73" s="184">
        <v>4999851.17</v>
      </c>
      <c r="AF73" s="184">
        <v>0</v>
      </c>
      <c r="AG73" s="184">
        <v>21772330.600000001</v>
      </c>
      <c r="AH73" s="184">
        <v>0</v>
      </c>
      <c r="AI73" s="184">
        <v>594217.99999999988</v>
      </c>
      <c r="AJ73" s="184">
        <v>216121</v>
      </c>
      <c r="AK73" s="184">
        <v>3230358.1</v>
      </c>
      <c r="AL73" s="184">
        <v>1776156.5300000003</v>
      </c>
      <c r="AM73" s="184">
        <v>0</v>
      </c>
      <c r="AN73" s="184">
        <v>1953592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7867572.1100000003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785563547.00999999</v>
      </c>
      <c r="CF73" s="248"/>
    </row>
    <row r="74" spans="1:84" ht="12.6" customHeight="1" x14ac:dyDescent="0.25">
      <c r="A74" s="171" t="s">
        <v>246</v>
      </c>
      <c r="B74" s="175"/>
      <c r="C74" s="184">
        <v>879812</v>
      </c>
      <c r="D74" s="184">
        <v>7850792.7299999995</v>
      </c>
      <c r="E74" s="184">
        <v>6138586</v>
      </c>
      <c r="F74" s="184">
        <v>158194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1899207</v>
      </c>
      <c r="P74" s="184">
        <v>171069458.00999999</v>
      </c>
      <c r="Q74" s="184">
        <v>14716683</v>
      </c>
      <c r="R74" s="184">
        <v>12837283</v>
      </c>
      <c r="S74" s="184">
        <v>0</v>
      </c>
      <c r="T74" s="184">
        <v>155812</v>
      </c>
      <c r="U74" s="184">
        <v>43451447.710000001</v>
      </c>
      <c r="V74" s="184">
        <v>1048603.76</v>
      </c>
      <c r="W74" s="184">
        <v>15219716</v>
      </c>
      <c r="X74" s="184">
        <v>56789871</v>
      </c>
      <c r="Y74" s="184">
        <v>114963153.89</v>
      </c>
      <c r="Z74" s="184">
        <v>34709667</v>
      </c>
      <c r="AA74" s="184">
        <v>8373040.0000000009</v>
      </c>
      <c r="AB74" s="184">
        <v>37073635.490000002</v>
      </c>
      <c r="AC74" s="184">
        <v>3356009.1799999997</v>
      </c>
      <c r="AD74" s="184">
        <v>344152</v>
      </c>
      <c r="AE74" s="184">
        <v>550678.19000000006</v>
      </c>
      <c r="AF74" s="184">
        <v>0</v>
      </c>
      <c r="AG74" s="184">
        <v>94582611</v>
      </c>
      <c r="AH74" s="184">
        <v>0</v>
      </c>
      <c r="AI74" s="184">
        <v>4294641</v>
      </c>
      <c r="AJ74" s="184">
        <v>47353918.559999995</v>
      </c>
      <c r="AK74" s="184">
        <v>307712.71999999997</v>
      </c>
      <c r="AL74" s="184">
        <v>219699.65000000002</v>
      </c>
      <c r="AM74" s="184">
        <v>0</v>
      </c>
      <c r="AN74" s="184">
        <v>1181105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19894026.07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699419515.96000004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38856061.510000005</v>
      </c>
      <c r="D75" s="195">
        <f t="shared" si="9"/>
        <v>47646513.590000004</v>
      </c>
      <c r="E75" s="195">
        <f t="shared" si="9"/>
        <v>50231383</v>
      </c>
      <c r="F75" s="195">
        <f t="shared" si="9"/>
        <v>8820658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18153295</v>
      </c>
      <c r="P75" s="195">
        <f t="shared" si="9"/>
        <v>407998004.00999999</v>
      </c>
      <c r="Q75" s="195">
        <f t="shared" si="9"/>
        <v>23652252</v>
      </c>
      <c r="R75" s="195">
        <f t="shared" si="9"/>
        <v>26810868</v>
      </c>
      <c r="S75" s="195">
        <f t="shared" si="9"/>
        <v>0</v>
      </c>
      <c r="T75" s="195">
        <f t="shared" si="9"/>
        <v>5723379.9999999991</v>
      </c>
      <c r="U75" s="195">
        <f t="shared" si="9"/>
        <v>96645042.269999996</v>
      </c>
      <c r="V75" s="195">
        <f t="shared" si="9"/>
        <v>2120976.7599999998</v>
      </c>
      <c r="W75" s="195">
        <f t="shared" si="9"/>
        <v>21316269</v>
      </c>
      <c r="X75" s="195">
        <f t="shared" si="9"/>
        <v>88823925</v>
      </c>
      <c r="Y75" s="195">
        <f t="shared" si="9"/>
        <v>203878198.31999999</v>
      </c>
      <c r="Z75" s="195">
        <f t="shared" si="9"/>
        <v>35189496</v>
      </c>
      <c r="AA75" s="195">
        <f t="shared" si="9"/>
        <v>15963030</v>
      </c>
      <c r="AB75" s="195">
        <f t="shared" si="9"/>
        <v>138107934.63</v>
      </c>
      <c r="AC75" s="195">
        <f t="shared" si="9"/>
        <v>35144460.180000007</v>
      </c>
      <c r="AD75" s="195">
        <f t="shared" si="9"/>
        <v>9106724</v>
      </c>
      <c r="AE75" s="195">
        <f t="shared" si="9"/>
        <v>5550529.3600000003</v>
      </c>
      <c r="AF75" s="195">
        <f t="shared" si="9"/>
        <v>0</v>
      </c>
      <c r="AG75" s="195">
        <f t="shared" si="9"/>
        <v>116354941.59999999</v>
      </c>
      <c r="AH75" s="195">
        <f t="shared" si="9"/>
        <v>0</v>
      </c>
      <c r="AI75" s="195">
        <f t="shared" si="9"/>
        <v>4888859</v>
      </c>
      <c r="AJ75" s="195">
        <f t="shared" si="9"/>
        <v>47570039.559999995</v>
      </c>
      <c r="AK75" s="195">
        <f t="shared" si="9"/>
        <v>3538070.8200000003</v>
      </c>
      <c r="AL75" s="195">
        <f t="shared" si="9"/>
        <v>1995856.1800000002</v>
      </c>
      <c r="AM75" s="195">
        <f t="shared" si="9"/>
        <v>0</v>
      </c>
      <c r="AN75" s="195">
        <f t="shared" si="9"/>
        <v>3134697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27761598.18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1484983062.97</v>
      </c>
      <c r="CF75" s="248"/>
    </row>
    <row r="76" spans="1:84" ht="12.6" customHeight="1" x14ac:dyDescent="0.25">
      <c r="A76" s="171" t="s">
        <v>248</v>
      </c>
      <c r="B76" s="175"/>
      <c r="C76" s="184">
        <v>33795</v>
      </c>
      <c r="D76" s="184">
        <v>7529</v>
      </c>
      <c r="E76" s="184">
        <v>88391</v>
      </c>
      <c r="F76" s="184"/>
      <c r="G76" s="184"/>
      <c r="H76" s="184"/>
      <c r="I76" s="184"/>
      <c r="J76" s="184"/>
      <c r="K76" s="184"/>
      <c r="L76" s="184"/>
      <c r="M76" s="184"/>
      <c r="N76" s="184"/>
      <c r="O76" s="184">
        <v>9596</v>
      </c>
      <c r="P76" s="184">
        <v>41677</v>
      </c>
      <c r="Q76" s="184">
        <v>11695</v>
      </c>
      <c r="R76" s="184">
        <v>812</v>
      </c>
      <c r="S76" s="184">
        <v>18221</v>
      </c>
      <c r="T76" s="184">
        <v>1636</v>
      </c>
      <c r="U76" s="184">
        <v>17849</v>
      </c>
      <c r="V76" s="184">
        <v>10636</v>
      </c>
      <c r="W76" s="184">
        <v>5116</v>
      </c>
      <c r="X76" s="184">
        <v>6002</v>
      </c>
      <c r="Y76" s="184">
        <v>25337</v>
      </c>
      <c r="Z76" s="184"/>
      <c r="AA76" s="184">
        <v>2205</v>
      </c>
      <c r="AB76" s="184">
        <v>12909</v>
      </c>
      <c r="AC76" s="184">
        <v>6421</v>
      </c>
      <c r="AD76" s="184"/>
      <c r="AE76" s="184">
        <v>2581</v>
      </c>
      <c r="AF76" s="184"/>
      <c r="AG76" s="184">
        <v>21473</v>
      </c>
      <c r="AH76" s="184"/>
      <c r="AI76" s="184"/>
      <c r="AJ76" s="184"/>
      <c r="AK76" s="184"/>
      <c r="AL76" s="184"/>
      <c r="AM76" s="184"/>
      <c r="AN76" s="184"/>
      <c r="AO76" s="184"/>
      <c r="AP76" s="184"/>
      <c r="AQ76" s="184"/>
      <c r="AR76" s="184"/>
      <c r="AS76" s="184"/>
      <c r="AT76" s="184"/>
      <c r="AU76" s="184"/>
      <c r="AV76" s="184">
        <v>189545</v>
      </c>
      <c r="AW76" s="184"/>
      <c r="AX76" s="184"/>
      <c r="AY76" s="184">
        <v>12105</v>
      </c>
      <c r="AZ76" s="184"/>
      <c r="BA76" s="184">
        <v>4542</v>
      </c>
      <c r="BB76" s="184"/>
      <c r="BC76" s="184"/>
      <c r="BD76" s="184"/>
      <c r="BE76" s="184">
        <v>252325</v>
      </c>
      <c r="BF76" s="184">
        <v>7666</v>
      </c>
      <c r="BG76" s="184"/>
      <c r="BH76" s="184">
        <v>1797</v>
      </c>
      <c r="BI76" s="184"/>
      <c r="BJ76" s="184"/>
      <c r="BK76" s="184"/>
      <c r="BL76" s="184"/>
      <c r="BM76" s="184"/>
      <c r="BN76" s="184">
        <v>47336</v>
      </c>
      <c r="BO76" s="184"/>
      <c r="BP76" s="184"/>
      <c r="BQ76" s="184"/>
      <c r="BR76" s="184">
        <v>3107</v>
      </c>
      <c r="BS76" s="184">
        <v>1458</v>
      </c>
      <c r="BT76" s="184"/>
      <c r="BU76" s="184"/>
      <c r="BV76" s="184">
        <v>8482</v>
      </c>
      <c r="BW76" s="184"/>
      <c r="BX76" s="184">
        <v>890</v>
      </c>
      <c r="BY76" s="184">
        <v>13470</v>
      </c>
      <c r="BZ76" s="184"/>
      <c r="CA76" s="184">
        <v>1139</v>
      </c>
      <c r="CB76" s="184"/>
      <c r="CC76" s="184">
        <v>3283</v>
      </c>
      <c r="CD76" s="245" t="s">
        <v>221</v>
      </c>
      <c r="CE76" s="195">
        <f t="shared" si="8"/>
        <v>871026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8354</v>
      </c>
      <c r="D77" s="184">
        <v>50619</v>
      </c>
      <c r="E77" s="184">
        <v>43434</v>
      </c>
      <c r="F77" s="184">
        <v>8960</v>
      </c>
      <c r="G77" s="184"/>
      <c r="H77" s="184"/>
      <c r="I77" s="184"/>
      <c r="J77" s="184"/>
      <c r="K77" s="184"/>
      <c r="L77" s="184"/>
      <c r="M77" s="184"/>
      <c r="N77" s="184"/>
      <c r="O77" s="184">
        <v>3900</v>
      </c>
      <c r="P77" s="184">
        <v>22238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4892</v>
      </c>
      <c r="AH77" s="184"/>
      <c r="AI77" s="184">
        <v>1236</v>
      </c>
      <c r="AJ77" s="184"/>
      <c r="AK77" s="184"/>
      <c r="AL77" s="184">
        <v>1069</v>
      </c>
      <c r="AM77" s="184"/>
      <c r="AN77" s="184"/>
      <c r="AO77" s="184"/>
      <c r="AP77" s="184"/>
      <c r="AQ77" s="184"/>
      <c r="AR77" s="184"/>
      <c r="AS77" s="184"/>
      <c r="AT77" s="184"/>
      <c r="AU77" s="184"/>
      <c r="AV77" s="184">
        <v>1045</v>
      </c>
      <c r="AW77" s="184"/>
      <c r="AX77" s="245" t="s">
        <v>221</v>
      </c>
      <c r="AY77" s="245" t="s">
        <v>221</v>
      </c>
      <c r="AZ77" s="184"/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145747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7955.0175672557034</v>
      </c>
      <c r="D78" s="184">
        <v>1772.2540986497468</v>
      </c>
      <c r="E78" s="184">
        <v>20806.390228948036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2258.8059942413297</v>
      </c>
      <c r="P78" s="184">
        <v>9810.3644666523433</v>
      </c>
      <c r="Q78" s="184">
        <v>2752.8903816853217</v>
      </c>
      <c r="R78" s="184">
        <v>191.13698075489364</v>
      </c>
      <c r="S78" s="184">
        <v>4289.0479388361064</v>
      </c>
      <c r="T78" s="184">
        <v>385.09864595444094</v>
      </c>
      <c r="U78" s="184">
        <v>4201.4827210518433</v>
      </c>
      <c r="V78" s="184">
        <v>2503.6119794446417</v>
      </c>
      <c r="W78" s="184">
        <v>1204.2571349039852</v>
      </c>
      <c r="X78" s="184">
        <v>1412.8130030675759</v>
      </c>
      <c r="Y78" s="184">
        <v>5964.0858145156899</v>
      </c>
      <c r="Z78" s="184">
        <v>0</v>
      </c>
      <c r="AA78" s="184">
        <v>519.03576670509926</v>
      </c>
      <c r="AB78" s="184">
        <v>3038.6542913361113</v>
      </c>
      <c r="AC78" s="184">
        <v>1511.4415682600641</v>
      </c>
      <c r="AD78" s="184">
        <v>0</v>
      </c>
      <c r="AE78" s="184">
        <v>607.54254597091199</v>
      </c>
      <c r="AF78" s="184">
        <v>0</v>
      </c>
      <c r="AG78" s="184">
        <v>5054.5374233372313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44617.067755155571</v>
      </c>
      <c r="AW78" s="184">
        <v>0</v>
      </c>
      <c r="AX78" s="245" t="s">
        <v>221</v>
      </c>
      <c r="AY78" s="245" t="s">
        <v>221</v>
      </c>
      <c r="AZ78" s="245" t="s">
        <v>221</v>
      </c>
      <c r="BA78" s="184">
        <v>1069.143062301388</v>
      </c>
      <c r="BB78" s="184">
        <v>0</v>
      </c>
      <c r="BC78" s="184">
        <v>0</v>
      </c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v>422.99649558687673</v>
      </c>
      <c r="BI78" s="184">
        <v>0</v>
      </c>
      <c r="BJ78" s="245" t="s">
        <v>221</v>
      </c>
      <c r="BK78" s="184">
        <v>0</v>
      </c>
      <c r="BL78" s="184">
        <v>0</v>
      </c>
      <c r="BM78" s="184">
        <v>0</v>
      </c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>
        <v>343.46742877314728</v>
      </c>
      <c r="BT78" s="184">
        <v>0</v>
      </c>
      <c r="BU78" s="184">
        <v>0</v>
      </c>
      <c r="BV78" s="184">
        <v>1996.7854956782082</v>
      </c>
      <c r="BW78" s="184">
        <v>0</v>
      </c>
      <c r="BX78" s="184">
        <v>209.33221990316073</v>
      </c>
      <c r="BY78" s="184">
        <v>3170.46857329059</v>
      </c>
      <c r="BZ78" s="184">
        <v>0</v>
      </c>
      <c r="CA78" s="184">
        <v>268.27041773997303</v>
      </c>
      <c r="CB78" s="184">
        <v>0</v>
      </c>
      <c r="CC78" s="245" t="s">
        <v>221</v>
      </c>
      <c r="CD78" s="245" t="s">
        <v>221</v>
      </c>
      <c r="CE78" s="195">
        <f t="shared" si="8"/>
        <v>128335.99999999997</v>
      </c>
      <c r="CF78" s="195"/>
    </row>
    <row r="79" spans="1:84" ht="12.6" customHeight="1" x14ac:dyDescent="0.25">
      <c r="A79" s="171" t="s">
        <v>251</v>
      </c>
      <c r="B79" s="175"/>
      <c r="C79" s="221">
        <v>106724.43900000001</v>
      </c>
      <c r="D79" s="221">
        <v>131472.13500000001</v>
      </c>
      <c r="E79" s="184">
        <v>651173.75099999993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40215.006000000001</v>
      </c>
      <c r="P79" s="184">
        <v>454738.91399999999</v>
      </c>
      <c r="Q79" s="184"/>
      <c r="R79" s="184"/>
      <c r="S79" s="184"/>
      <c r="T79" s="184"/>
      <c r="U79" s="184"/>
      <c r="V79" s="184"/>
      <c r="W79" s="184"/>
      <c r="X79" s="184"/>
      <c r="Y79" s="184">
        <v>9899.0784000000003</v>
      </c>
      <c r="Z79" s="184"/>
      <c r="AA79" s="184"/>
      <c r="AB79" s="184"/>
      <c r="AC79" s="184">
        <v>11755.1556</v>
      </c>
      <c r="AD79" s="184"/>
      <c r="AE79" s="184"/>
      <c r="AF79" s="184"/>
      <c r="AG79" s="184">
        <v>105177.70800000001</v>
      </c>
      <c r="AH79" s="184"/>
      <c r="AI79" s="184">
        <v>9744.4053000000004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25830.696</v>
      </c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1546731.2883000001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41.390421445205561</v>
      </c>
      <c r="D80" s="187">
        <v>65.14492418767135</v>
      </c>
      <c r="E80" s="187">
        <v>94.298177553424836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32.752420447945269</v>
      </c>
      <c r="P80" s="187">
        <v>29.873086782191837</v>
      </c>
      <c r="Q80" s="187"/>
      <c r="R80" s="187">
        <v>12.237168079452079</v>
      </c>
      <c r="S80" s="187"/>
      <c r="T80" s="187">
        <v>2.8793336657534301</v>
      </c>
      <c r="U80" s="187"/>
      <c r="V80" s="187">
        <v>2.8793336657534301</v>
      </c>
      <c r="W80" s="187">
        <v>0.35991670821917876</v>
      </c>
      <c r="X80" s="187">
        <v>1.7995835410958938</v>
      </c>
      <c r="Y80" s="187"/>
      <c r="Z80" s="187">
        <v>0.71983341643835752</v>
      </c>
      <c r="AA80" s="187">
        <v>0.35991670821917876</v>
      </c>
      <c r="AB80" s="187"/>
      <c r="AC80" s="187">
        <v>8.2780842890411108</v>
      </c>
      <c r="AD80" s="187"/>
      <c r="AE80" s="187"/>
      <c r="AF80" s="187"/>
      <c r="AG80" s="187">
        <v>37.143404288219251</v>
      </c>
      <c r="AH80" s="187"/>
      <c r="AI80" s="187">
        <v>16.556168578082222</v>
      </c>
      <c r="AJ80" s="187"/>
      <c r="AK80" s="187"/>
      <c r="AL80" s="187"/>
      <c r="AM80" s="187"/>
      <c r="AN80" s="187">
        <v>8.6380009972602902</v>
      </c>
      <c r="AO80" s="187"/>
      <c r="AP80" s="187"/>
      <c r="AQ80" s="187"/>
      <c r="AR80" s="187"/>
      <c r="AS80" s="187"/>
      <c r="AT80" s="187"/>
      <c r="AU80" s="187"/>
      <c r="AV80" s="187">
        <v>4.6100000000000003</v>
      </c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359.91977435397337</v>
      </c>
      <c r="CF80" s="251"/>
    </row>
    <row r="81" spans="1:9" ht="12.6" customHeight="1" x14ac:dyDescent="0.25">
      <c r="A81" s="205" t="s">
        <v>253</v>
      </c>
      <c r="B81" s="205"/>
      <c r="C81" s="205"/>
      <c r="D81" s="205"/>
      <c r="E81" s="205"/>
    </row>
    <row r="82" spans="1:9" ht="12.6" customHeight="1" x14ac:dyDescent="0.25">
      <c r="A82" s="171" t="s">
        <v>254</v>
      </c>
      <c r="B82" s="172"/>
      <c r="C82" s="272" t="s">
        <v>1000</v>
      </c>
      <c r="D82" s="252"/>
      <c r="E82" s="175"/>
    </row>
    <row r="83" spans="1:9" ht="12.6" customHeight="1" x14ac:dyDescent="0.25">
      <c r="A83" s="173" t="s">
        <v>255</v>
      </c>
      <c r="B83" s="172" t="s">
        <v>256</v>
      </c>
      <c r="C83" s="223" t="s">
        <v>1003</v>
      </c>
      <c r="D83" s="252"/>
      <c r="E83" s="175"/>
    </row>
    <row r="84" spans="1:9" ht="12.6" customHeight="1" x14ac:dyDescent="0.25">
      <c r="A84" s="173" t="s">
        <v>257</v>
      </c>
      <c r="B84" s="172" t="s">
        <v>256</v>
      </c>
      <c r="C84" s="226" t="s">
        <v>1004</v>
      </c>
      <c r="D84" s="202"/>
      <c r="E84" s="201"/>
    </row>
    <row r="85" spans="1:9" ht="12.6" customHeight="1" x14ac:dyDescent="0.25">
      <c r="A85" s="173" t="s">
        <v>987</v>
      </c>
      <c r="B85" s="172"/>
      <c r="C85" s="267" t="s">
        <v>1005</v>
      </c>
      <c r="D85" s="202"/>
      <c r="E85" s="201"/>
      <c r="G85" s="283"/>
      <c r="H85" s="283"/>
      <c r="I85" s="283"/>
    </row>
    <row r="86" spans="1:9" ht="12.6" customHeight="1" x14ac:dyDescent="0.25">
      <c r="A86" s="173" t="s">
        <v>988</v>
      </c>
      <c r="B86" s="172" t="s">
        <v>256</v>
      </c>
      <c r="C86" s="227" t="s">
        <v>1006</v>
      </c>
      <c r="D86" s="202"/>
      <c r="E86" s="201"/>
      <c r="G86" s="283" t="s">
        <v>1015</v>
      </c>
      <c r="H86" s="283" t="s">
        <v>1016</v>
      </c>
      <c r="I86" s="283"/>
    </row>
    <row r="87" spans="1:9" ht="12.6" customHeight="1" x14ac:dyDescent="0.25">
      <c r="A87" s="173" t="s">
        <v>258</v>
      </c>
      <c r="B87" s="172" t="s">
        <v>256</v>
      </c>
      <c r="C87" s="226" t="s">
        <v>1007</v>
      </c>
      <c r="D87" s="202"/>
      <c r="E87" s="201"/>
      <c r="G87" s="283"/>
      <c r="H87" s="283" t="s">
        <v>1017</v>
      </c>
      <c r="I87" s="283"/>
    </row>
    <row r="88" spans="1:9" ht="12.6" customHeight="1" x14ac:dyDescent="0.25">
      <c r="A88" s="173" t="s">
        <v>259</v>
      </c>
      <c r="B88" s="172" t="s">
        <v>256</v>
      </c>
      <c r="C88" s="226" t="s">
        <v>1008</v>
      </c>
      <c r="D88" s="202"/>
      <c r="E88" s="201"/>
    </row>
    <row r="89" spans="1:9" ht="12.6" customHeight="1" x14ac:dyDescent="0.25">
      <c r="A89" s="173" t="s">
        <v>260</v>
      </c>
      <c r="B89" s="172" t="s">
        <v>256</v>
      </c>
      <c r="C89" s="226" t="s">
        <v>1009</v>
      </c>
      <c r="D89" s="202"/>
      <c r="E89" s="201"/>
    </row>
    <row r="90" spans="1:9" ht="12.6" customHeight="1" x14ac:dyDescent="0.25">
      <c r="A90" s="173" t="s">
        <v>261</v>
      </c>
      <c r="B90" s="172" t="s">
        <v>256</v>
      </c>
      <c r="C90" s="226" t="s">
        <v>1010</v>
      </c>
      <c r="D90" s="202"/>
      <c r="E90" s="201"/>
    </row>
    <row r="91" spans="1:9" ht="12.6" customHeight="1" x14ac:dyDescent="0.25">
      <c r="A91" s="173" t="s">
        <v>262</v>
      </c>
      <c r="B91" s="172" t="s">
        <v>256</v>
      </c>
      <c r="C91" s="226" t="s">
        <v>1013</v>
      </c>
      <c r="D91" s="202"/>
      <c r="E91" s="201"/>
    </row>
    <row r="92" spans="1:9" ht="12.6" customHeight="1" x14ac:dyDescent="0.25">
      <c r="A92" s="173" t="s">
        <v>263</v>
      </c>
      <c r="B92" s="172" t="s">
        <v>256</v>
      </c>
      <c r="C92" s="222" t="s">
        <v>1011</v>
      </c>
      <c r="D92" s="252"/>
      <c r="E92" s="175"/>
    </row>
    <row r="93" spans="1:9" ht="12.6" customHeight="1" x14ac:dyDescent="0.25">
      <c r="A93" s="173" t="s">
        <v>264</v>
      </c>
      <c r="B93" s="172" t="s">
        <v>256</v>
      </c>
      <c r="C93" s="266" t="s">
        <v>1012</v>
      </c>
      <c r="D93" s="252"/>
      <c r="E93" s="175"/>
    </row>
    <row r="94" spans="1:9" ht="12.6" customHeight="1" x14ac:dyDescent="0.25">
      <c r="A94" s="173"/>
      <c r="B94" s="173"/>
      <c r="C94" s="191"/>
      <c r="D94" s="175"/>
      <c r="E94" s="175"/>
    </row>
    <row r="95" spans="1:9" ht="12.6" customHeight="1" x14ac:dyDescent="0.25">
      <c r="A95" s="205" t="s">
        <v>265</v>
      </c>
      <c r="B95" s="205"/>
      <c r="C95" s="205"/>
      <c r="D95" s="205"/>
      <c r="E95" s="205"/>
    </row>
    <row r="96" spans="1:9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>
        <v>1</v>
      </c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9708</v>
      </c>
      <c r="D111" s="174">
        <v>54656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1329</v>
      </c>
      <c r="D114" s="174">
        <v>1984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35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68</v>
      </c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>
        <v>48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82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46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279</v>
      </c>
    </row>
    <row r="128" spans="1:5" ht="12.6" customHeight="1" x14ac:dyDescent="0.25">
      <c r="A128" s="173" t="s">
        <v>292</v>
      </c>
      <c r="B128" s="172" t="s">
        <v>256</v>
      </c>
      <c r="C128" s="189">
        <v>388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26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4496</v>
      </c>
      <c r="C138" s="189">
        <v>2445</v>
      </c>
      <c r="D138" s="174">
        <v>2767</v>
      </c>
      <c r="E138" s="175">
        <f>SUM(B138:D138)</f>
        <v>9708</v>
      </c>
    </row>
    <row r="139" spans="1:6" ht="12.6" customHeight="1" x14ac:dyDescent="0.25">
      <c r="A139" s="173" t="s">
        <v>215</v>
      </c>
      <c r="B139" s="174">
        <v>25989</v>
      </c>
      <c r="C139" s="189">
        <v>13048</v>
      </c>
      <c r="D139" s="174">
        <v>15619</v>
      </c>
      <c r="E139" s="175">
        <f>SUM(B139:D139)</f>
        <v>54656</v>
      </c>
    </row>
    <row r="140" spans="1:6" ht="12.6" customHeight="1" x14ac:dyDescent="0.25">
      <c r="A140" s="173" t="s">
        <v>298</v>
      </c>
      <c r="B140" s="174">
        <v>35610</v>
      </c>
      <c r="C140" s="174">
        <v>31830</v>
      </c>
      <c r="D140" s="174">
        <v>33842</v>
      </c>
      <c r="E140" s="175">
        <f>SUM(B140:D140)</f>
        <v>101282</v>
      </c>
    </row>
    <row r="141" spans="1:6" ht="12.6" customHeight="1" x14ac:dyDescent="0.25">
      <c r="A141" s="173" t="s">
        <v>245</v>
      </c>
      <c r="B141" s="174">
        <v>301111785.82547444</v>
      </c>
      <c r="C141" s="189">
        <v>16280831.846610444</v>
      </c>
      <c r="D141" s="174">
        <v>468170929.33791512</v>
      </c>
      <c r="E141" s="175">
        <f>SUM(B141:D141)</f>
        <v>785563547.00999999</v>
      </c>
      <c r="F141" s="199"/>
    </row>
    <row r="142" spans="1:6" ht="12.6" customHeight="1" x14ac:dyDescent="0.25">
      <c r="A142" s="173" t="s">
        <v>246</v>
      </c>
      <c r="B142" s="174">
        <v>220628999.39213088</v>
      </c>
      <c r="C142" s="189">
        <v>11998640.305388242</v>
      </c>
      <c r="D142" s="174">
        <v>466791876.26248097</v>
      </c>
      <c r="E142" s="175">
        <f>SUM(B142:D142)</f>
        <v>699419515.96000004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v>7221714.6300000008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28998.630000000005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15376160.68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1886336.12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1205696.26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54687.380000000005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25773593.700000003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>
        <v>1784978.8299999998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2703667.38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4488646.21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v>2622815.8800000008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2622815.8800000008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v>48721.2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7245961.5699999994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7294682.7699999996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5811909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5811909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19229634</v>
      </c>
      <c r="C195" s="189">
        <v>0</v>
      </c>
      <c r="D195" s="174">
        <v>0</v>
      </c>
      <c r="E195" s="175">
        <f t="shared" ref="E195:E203" si="10">SUM(B195:C195)-D195</f>
        <v>19229634</v>
      </c>
    </row>
    <row r="196" spans="1:8" ht="12.6" customHeight="1" x14ac:dyDescent="0.25">
      <c r="A196" s="173" t="s">
        <v>333</v>
      </c>
      <c r="B196" s="174">
        <v>716319</v>
      </c>
      <c r="C196" s="189">
        <v>0</v>
      </c>
      <c r="D196" s="174">
        <v>0</v>
      </c>
      <c r="E196" s="175">
        <f t="shared" si="10"/>
        <v>716319</v>
      </c>
    </row>
    <row r="197" spans="1:8" ht="12.6" customHeight="1" x14ac:dyDescent="0.25">
      <c r="A197" s="173" t="s">
        <v>334</v>
      </c>
      <c r="B197" s="174">
        <v>125197532.25</v>
      </c>
      <c r="C197" s="189">
        <v>1958143.38</v>
      </c>
      <c r="D197" s="174">
        <v>0</v>
      </c>
      <c r="E197" s="175">
        <f t="shared" si="10"/>
        <v>127155675.63</v>
      </c>
    </row>
    <row r="198" spans="1:8" ht="12.6" customHeight="1" x14ac:dyDescent="0.25">
      <c r="A198" s="173" t="s">
        <v>335</v>
      </c>
      <c r="B198" s="174">
        <v>1205298</v>
      </c>
      <c r="C198" s="189">
        <v>133265.77000000002</v>
      </c>
      <c r="D198" s="174">
        <v>0</v>
      </c>
      <c r="E198" s="175">
        <f t="shared" si="10"/>
        <v>1338563.77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41415406.780000031</v>
      </c>
      <c r="C200" s="189">
        <v>5559280.0899999999</v>
      </c>
      <c r="D200" s="174">
        <v>187307.96</v>
      </c>
      <c r="E200" s="175">
        <f t="shared" si="10"/>
        <v>46787378.910000034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311050</v>
      </c>
      <c r="C202" s="189">
        <v>0</v>
      </c>
      <c r="D202" s="174">
        <v>0</v>
      </c>
      <c r="E202" s="175">
        <f t="shared" si="10"/>
        <v>311050</v>
      </c>
    </row>
    <row r="203" spans="1:8" ht="12.6" customHeight="1" x14ac:dyDescent="0.25">
      <c r="A203" s="173" t="s">
        <v>340</v>
      </c>
      <c r="B203" s="174">
        <v>61993.859999999979</v>
      </c>
      <c r="C203" s="189"/>
      <c r="D203" s="174">
        <v>61993.86</v>
      </c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188137233.89000005</v>
      </c>
      <c r="C204" s="191">
        <f>SUM(C195:C203)</f>
        <v>7650689.2400000002</v>
      </c>
      <c r="D204" s="175">
        <f>SUM(D195:D203)</f>
        <v>249301.82</v>
      </c>
      <c r="E204" s="175">
        <f>SUM(E195:E203)</f>
        <v>195538621.31000003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59525.099999999977</v>
      </c>
      <c r="C209" s="189">
        <v>119050.20000000003</v>
      </c>
      <c r="D209" s="174">
        <v>0</v>
      </c>
      <c r="E209" s="175">
        <f t="shared" ref="E209:E216" si="11">SUM(B209:C209)-D209</f>
        <v>178575.3</v>
      </c>
      <c r="H209" s="255"/>
    </row>
    <row r="210" spans="1:8" ht="12.6" customHeight="1" x14ac:dyDescent="0.25">
      <c r="A210" s="173" t="s">
        <v>334</v>
      </c>
      <c r="B210" s="174">
        <v>3202779.3999999985</v>
      </c>
      <c r="C210" s="189">
        <v>6481267.8000000017</v>
      </c>
      <c r="D210" s="174">
        <v>0</v>
      </c>
      <c r="E210" s="175">
        <f t="shared" si="11"/>
        <v>9684047.1999999993</v>
      </c>
      <c r="H210" s="255"/>
    </row>
    <row r="211" spans="1:8" ht="12.6" customHeight="1" x14ac:dyDescent="0.25">
      <c r="A211" s="173" t="s">
        <v>335</v>
      </c>
      <c r="B211" s="174">
        <v>54940.5</v>
      </c>
      <c r="C211" s="189">
        <v>114240.67</v>
      </c>
      <c r="D211" s="174">
        <v>0</v>
      </c>
      <c r="E211" s="175">
        <f t="shared" si="11"/>
        <v>169181.16999999998</v>
      </c>
      <c r="H211" s="255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5"/>
    </row>
    <row r="213" spans="1:8" ht="12.6" customHeight="1" x14ac:dyDescent="0.25">
      <c r="A213" s="173" t="s">
        <v>337</v>
      </c>
      <c r="B213" s="174">
        <v>4828205.6000000015</v>
      </c>
      <c r="C213" s="189">
        <v>10415951.709999999</v>
      </c>
      <c r="D213" s="174">
        <v>39841.08</v>
      </c>
      <c r="E213" s="175">
        <f t="shared" si="11"/>
        <v>15204316.23</v>
      </c>
      <c r="H213" s="255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>
        <v>19533.380000000005</v>
      </c>
      <c r="C215" s="189">
        <v>39066.65</v>
      </c>
      <c r="D215" s="174">
        <v>0</v>
      </c>
      <c r="E215" s="175">
        <f t="shared" si="11"/>
        <v>58600.030000000006</v>
      </c>
      <c r="H215" s="255"/>
    </row>
    <row r="216" spans="1:8" ht="12.6" customHeight="1" x14ac:dyDescent="0.25">
      <c r="A216" s="173" t="s">
        <v>340</v>
      </c>
      <c r="B216" s="174">
        <v>0</v>
      </c>
      <c r="C216" s="189"/>
      <c r="D216" s="174">
        <v>0</v>
      </c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8164983.9799999995</v>
      </c>
      <c r="C217" s="191">
        <f>SUM(C208:C216)</f>
        <v>17169577.030000001</v>
      </c>
      <c r="D217" s="175">
        <f>SUM(D208:D216)</f>
        <v>39841.08</v>
      </c>
      <c r="E217" s="175">
        <f>SUM(E208:E216)</f>
        <v>25294719.93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85" t="s">
        <v>991</v>
      </c>
      <c r="C220" s="285"/>
      <c r="D220" s="205"/>
      <c r="E220" s="205"/>
    </row>
    <row r="221" spans="1:8" ht="12.6" customHeight="1" x14ac:dyDescent="0.25">
      <c r="A221" s="268" t="s">
        <v>991</v>
      </c>
      <c r="B221" s="205"/>
      <c r="C221" s="189">
        <v>6795341.3299999982</v>
      </c>
      <c r="D221" s="172">
        <f>C221</f>
        <v>6795341.3299999982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v>424737062.82332695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22426798.859416224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13977502.213483714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6762917.2289165389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725030736.10485673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1192935017.23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>
        <v>3953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5327291.3519017771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4803521.1580982227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10130812.51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v>3901159.42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3901159.42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1213762330.49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14011.24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233726514.19999999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188147300.62999997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1077708.1600000001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14577067.979999997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937543.57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62185544.520000026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v>19229634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716319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127155675.63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1338563.77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46787378.909999996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311050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195538621.31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25294719.93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170243901.38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1485128.04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1485128.04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>
        <v>20538012.09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8169999.7199999997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28708011.809999999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262622585.75000003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7408206.4400000004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1896617.01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275575343.10000002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>
        <v>1215000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621540.93000000005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286716707.48000002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54318.85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54318.85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54318.85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>
        <v>-24148440.580000017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262622585.75000003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262622585.75000003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785563547.00999999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699419515.96000004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1484983062.97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6795341.3299999982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v>1196836176.6500001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10130812.51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1213762330.49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271220732.48000002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v>7763762.0700000003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7763762.0700000003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278984494.55000001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103639434.38999999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25773593.699999992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17609161.609999999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67163968.250000015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3388273.4499999997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33310914.109999999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17658620.43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4488782.4399999985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2622815.8800000008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7294682.7699999996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5811909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284">
        <v>16112875.739999998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304875031.76999998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-25890537.219999969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284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-25890537.219999969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-25890537.219999969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Deaconess Hospital - MultiCare Health Systems   H-0     FYE 12/31/2018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9708</v>
      </c>
      <c r="C414" s="194">
        <f>E138</f>
        <v>9708</v>
      </c>
      <c r="D414" s="179"/>
    </row>
    <row r="415" spans="1:5" ht="12.6" customHeight="1" x14ac:dyDescent="0.25">
      <c r="A415" s="179" t="s">
        <v>464</v>
      </c>
      <c r="B415" s="179">
        <f>D111</f>
        <v>54656</v>
      </c>
      <c r="C415" s="179">
        <f>E139</f>
        <v>54656</v>
      </c>
      <c r="D415" s="194">
        <f>SUM(C59:H59)+N59</f>
        <v>54656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1329</v>
      </c>
    </row>
    <row r="424" spans="1:7" ht="12.6" customHeight="1" x14ac:dyDescent="0.25">
      <c r="A424" s="179" t="s">
        <v>980</v>
      </c>
      <c r="B424" s="179">
        <f>D114</f>
        <v>1984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103639434.38999999</v>
      </c>
      <c r="C427" s="179">
        <f t="shared" ref="C427:C434" si="13">CE61</f>
        <v>103639434.38999999</v>
      </c>
      <c r="D427" s="179"/>
    </row>
    <row r="428" spans="1:7" ht="12.6" customHeight="1" x14ac:dyDescent="0.25">
      <c r="A428" s="179" t="s">
        <v>3</v>
      </c>
      <c r="B428" s="179">
        <f t="shared" si="12"/>
        <v>25773593.699999992</v>
      </c>
      <c r="C428" s="179">
        <f t="shared" si="13"/>
        <v>25773595</v>
      </c>
      <c r="D428" s="179">
        <f>D173</f>
        <v>25773593.700000003</v>
      </c>
    </row>
    <row r="429" spans="1:7" ht="12.6" customHeight="1" x14ac:dyDescent="0.25">
      <c r="A429" s="179" t="s">
        <v>236</v>
      </c>
      <c r="B429" s="179">
        <f t="shared" si="12"/>
        <v>17609161.609999999</v>
      </c>
      <c r="C429" s="179">
        <f t="shared" si="13"/>
        <v>17609161.609999999</v>
      </c>
      <c r="D429" s="179"/>
    </row>
    <row r="430" spans="1:7" ht="12.6" customHeight="1" x14ac:dyDescent="0.25">
      <c r="A430" s="179" t="s">
        <v>237</v>
      </c>
      <c r="B430" s="179">
        <f t="shared" si="12"/>
        <v>67163968.250000015</v>
      </c>
      <c r="C430" s="179">
        <f t="shared" si="13"/>
        <v>67163968.250000015</v>
      </c>
      <c r="D430" s="179"/>
    </row>
    <row r="431" spans="1:7" ht="12.6" customHeight="1" x14ac:dyDescent="0.25">
      <c r="A431" s="179" t="s">
        <v>444</v>
      </c>
      <c r="B431" s="179">
        <f t="shared" si="12"/>
        <v>3388273.4499999997</v>
      </c>
      <c r="C431" s="179">
        <f t="shared" si="13"/>
        <v>3388273.4499999997</v>
      </c>
      <c r="D431" s="179"/>
    </row>
    <row r="432" spans="1:7" ht="12.6" customHeight="1" x14ac:dyDescent="0.25">
      <c r="A432" s="179" t="s">
        <v>445</v>
      </c>
      <c r="B432" s="179">
        <f t="shared" si="12"/>
        <v>33310914.109999999</v>
      </c>
      <c r="C432" s="179">
        <f t="shared" si="13"/>
        <v>33310914.109999999</v>
      </c>
      <c r="D432" s="179"/>
    </row>
    <row r="433" spans="1:7" ht="12.6" customHeight="1" x14ac:dyDescent="0.25">
      <c r="A433" s="179" t="s">
        <v>6</v>
      </c>
      <c r="B433" s="179">
        <f t="shared" si="12"/>
        <v>17658620.43</v>
      </c>
      <c r="C433" s="179">
        <f t="shared" si="13"/>
        <v>17658622</v>
      </c>
      <c r="D433" s="179">
        <f>C217</f>
        <v>17169577.030000001</v>
      </c>
    </row>
    <row r="434" spans="1:7" ht="12.6" customHeight="1" x14ac:dyDescent="0.25">
      <c r="A434" s="179" t="s">
        <v>474</v>
      </c>
      <c r="B434" s="179">
        <f t="shared" si="12"/>
        <v>4488782.4399999985</v>
      </c>
      <c r="C434" s="179">
        <f t="shared" si="13"/>
        <v>4488782.4399999985</v>
      </c>
      <c r="D434" s="179">
        <f>D177</f>
        <v>4488646.21</v>
      </c>
    </row>
    <row r="435" spans="1:7" ht="12.6" customHeight="1" x14ac:dyDescent="0.25">
      <c r="A435" s="179" t="s">
        <v>447</v>
      </c>
      <c r="B435" s="179">
        <f t="shared" si="12"/>
        <v>2622815.8800000008</v>
      </c>
      <c r="C435" s="179"/>
      <c r="D435" s="179">
        <f>D181</f>
        <v>2622815.8800000008</v>
      </c>
    </row>
    <row r="436" spans="1:7" ht="12.6" customHeight="1" x14ac:dyDescent="0.25">
      <c r="A436" s="179" t="s">
        <v>475</v>
      </c>
      <c r="B436" s="179">
        <f t="shared" si="12"/>
        <v>7294682.7699999996</v>
      </c>
      <c r="C436" s="179"/>
      <c r="D436" s="179">
        <f>D186</f>
        <v>7294682.7699999996</v>
      </c>
    </row>
    <row r="437" spans="1:7" ht="12.6" customHeight="1" x14ac:dyDescent="0.25">
      <c r="A437" s="194" t="s">
        <v>449</v>
      </c>
      <c r="B437" s="194">
        <f t="shared" si="12"/>
        <v>5811909</v>
      </c>
      <c r="C437" s="194"/>
      <c r="D437" s="194">
        <f>D190</f>
        <v>5811909</v>
      </c>
    </row>
    <row r="438" spans="1:7" ht="12.6" customHeight="1" x14ac:dyDescent="0.25">
      <c r="A438" s="194" t="s">
        <v>476</v>
      </c>
      <c r="B438" s="194">
        <f>C386+C387+C388</f>
        <v>15729407.65</v>
      </c>
      <c r="C438" s="194">
        <f>CD69</f>
        <v>0</v>
      </c>
      <c r="D438" s="194">
        <f>D181+D186+D190</f>
        <v>15729407.65</v>
      </c>
    </row>
    <row r="439" spans="1:7" ht="12.6" customHeight="1" x14ac:dyDescent="0.25">
      <c r="A439" s="179" t="s">
        <v>451</v>
      </c>
      <c r="B439" s="194">
        <f>C389</f>
        <v>16112875.739999998</v>
      </c>
      <c r="C439" s="194">
        <f>SUM(C69:CC69)</f>
        <v>18122423.130000003</v>
      </c>
      <c r="D439" s="179"/>
    </row>
    <row r="440" spans="1:7" ht="12.6" customHeight="1" x14ac:dyDescent="0.25">
      <c r="A440" s="179" t="s">
        <v>477</v>
      </c>
      <c r="B440" s="194">
        <f>B438+B439</f>
        <v>31842283.390000001</v>
      </c>
      <c r="C440" s="194">
        <f>CE69</f>
        <v>18122423.130000003</v>
      </c>
      <c r="D440" s="179"/>
    </row>
    <row r="441" spans="1:7" ht="12.6" customHeight="1" x14ac:dyDescent="0.25">
      <c r="A441" s="179" t="s">
        <v>478</v>
      </c>
      <c r="B441" s="179">
        <f>D390</f>
        <v>304875031.76999998</v>
      </c>
      <c r="C441" s="179">
        <f>SUM(C427:C437)+C440</f>
        <v>291155174.38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6795341.3299999982</v>
      </c>
      <c r="C444" s="179">
        <f>C363</f>
        <v>6795341.3299999982</v>
      </c>
      <c r="D444" s="179"/>
    </row>
    <row r="445" spans="1:7" ht="12.6" customHeight="1" x14ac:dyDescent="0.25">
      <c r="A445" s="179" t="s">
        <v>343</v>
      </c>
      <c r="B445" s="179">
        <f>D229</f>
        <v>1192935017.23</v>
      </c>
      <c r="C445" s="179">
        <f>C364</f>
        <v>1196836176.6500001</v>
      </c>
      <c r="D445" s="179"/>
    </row>
    <row r="446" spans="1:7" ht="12.6" customHeight="1" x14ac:dyDescent="0.25">
      <c r="A446" s="179" t="s">
        <v>351</v>
      </c>
      <c r="B446" s="179">
        <f>D236</f>
        <v>10130812.51</v>
      </c>
      <c r="C446" s="179">
        <f>C365</f>
        <v>10130812.51</v>
      </c>
      <c r="D446" s="179"/>
    </row>
    <row r="447" spans="1:7" ht="12.6" customHeight="1" x14ac:dyDescent="0.25">
      <c r="A447" s="179" t="s">
        <v>356</v>
      </c>
      <c r="B447" s="179">
        <f>D240</f>
        <v>3901159.42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1213762330.49</v>
      </c>
      <c r="C448" s="179">
        <f>D367</f>
        <v>1213762330.49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3953</v>
      </c>
    </row>
    <row r="454" spans="1:7" ht="12.6" customHeight="1" x14ac:dyDescent="0.25">
      <c r="A454" s="179" t="s">
        <v>168</v>
      </c>
      <c r="B454" s="179">
        <f>C233</f>
        <v>5327291.3519017771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4803521.1580982227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7763762.0700000003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785563547.00999999</v>
      </c>
      <c r="C463" s="194">
        <f>CE73</f>
        <v>785563547.00999999</v>
      </c>
      <c r="D463" s="194">
        <f>E141+E147+E153</f>
        <v>785563547.00999999</v>
      </c>
    </row>
    <row r="464" spans="1:7" ht="12.6" customHeight="1" x14ac:dyDescent="0.25">
      <c r="A464" s="179" t="s">
        <v>246</v>
      </c>
      <c r="B464" s="194">
        <f>C360</f>
        <v>699419515.96000004</v>
      </c>
      <c r="C464" s="194">
        <f>CE74</f>
        <v>699419515.96000004</v>
      </c>
      <c r="D464" s="194">
        <f>E142+E148+E154</f>
        <v>699419515.96000004</v>
      </c>
    </row>
    <row r="465" spans="1:7" ht="12.6" customHeight="1" x14ac:dyDescent="0.25">
      <c r="A465" s="179" t="s">
        <v>247</v>
      </c>
      <c r="B465" s="194">
        <f>D361</f>
        <v>1484983062.97</v>
      </c>
      <c r="C465" s="194">
        <f>CE75</f>
        <v>1484983062.97</v>
      </c>
      <c r="D465" s="194">
        <f>D463+D464</f>
        <v>1484983062.97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19229634</v>
      </c>
      <c r="C468" s="179">
        <f>E195</f>
        <v>19229634</v>
      </c>
      <c r="D468" s="179"/>
    </row>
    <row r="469" spans="1:7" ht="12.6" customHeight="1" x14ac:dyDescent="0.25">
      <c r="A469" s="179" t="s">
        <v>333</v>
      </c>
      <c r="B469" s="179">
        <f t="shared" si="14"/>
        <v>716319</v>
      </c>
      <c r="C469" s="179">
        <f>E196</f>
        <v>716319</v>
      </c>
      <c r="D469" s="179"/>
    </row>
    <row r="470" spans="1:7" ht="12.6" customHeight="1" x14ac:dyDescent="0.25">
      <c r="A470" s="179" t="s">
        <v>334</v>
      </c>
      <c r="B470" s="179">
        <f t="shared" si="14"/>
        <v>127155675.63</v>
      </c>
      <c r="C470" s="179">
        <f>E197</f>
        <v>127155675.63</v>
      </c>
      <c r="D470" s="179"/>
    </row>
    <row r="471" spans="1:7" ht="12.6" customHeight="1" x14ac:dyDescent="0.25">
      <c r="A471" s="179" t="s">
        <v>494</v>
      </c>
      <c r="B471" s="179">
        <f t="shared" si="14"/>
        <v>1338563.77</v>
      </c>
      <c r="C471" s="179">
        <f>E198</f>
        <v>1338563.77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46787378.909999996</v>
      </c>
      <c r="C473" s="179">
        <f>SUM(E200:E201)</f>
        <v>46787378.910000034</v>
      </c>
      <c r="D473" s="179"/>
    </row>
    <row r="474" spans="1:7" ht="12.6" customHeight="1" x14ac:dyDescent="0.25">
      <c r="A474" s="179" t="s">
        <v>339</v>
      </c>
      <c r="B474" s="179">
        <f t="shared" si="14"/>
        <v>311050</v>
      </c>
      <c r="C474" s="179">
        <f>E202</f>
        <v>311050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195538621.31</v>
      </c>
      <c r="C476" s="179">
        <f>E204</f>
        <v>195538621.31000003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25294719.93</v>
      </c>
      <c r="C478" s="179">
        <f>E217</f>
        <v>25294719.93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262622585.75000003</v>
      </c>
    </row>
    <row r="482" spans="1:12" ht="12.6" customHeight="1" x14ac:dyDescent="0.25">
      <c r="A482" s="180" t="s">
        <v>499</v>
      </c>
      <c r="C482" s="180">
        <f>D339</f>
        <v>262622585.75000003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037</v>
      </c>
      <c r="B493" s="257" t="s">
        <v>1002</v>
      </c>
      <c r="C493" s="257" t="str">
        <f>RIGHT(C82,4)</f>
        <v>2018</v>
      </c>
      <c r="D493" s="257" t="s">
        <v>1002</v>
      </c>
      <c r="E493" s="257" t="str">
        <f>RIGHT(C82,4)</f>
        <v>2018</v>
      </c>
      <c r="F493" s="257" t="s">
        <v>1002</v>
      </c>
      <c r="G493" s="257" t="str">
        <f>RIGHT(C82,4)</f>
        <v>2018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v>14841244</v>
      </c>
      <c r="C496" s="236">
        <f>C71</f>
        <v>12759809.899999999</v>
      </c>
      <c r="D496" s="236">
        <v>6057</v>
      </c>
      <c r="E496" s="180">
        <f>C59</f>
        <v>8755</v>
      </c>
      <c r="F496" s="259">
        <f t="shared" ref="F496:G511" si="15">IF(B496=0,"",IF(D496=0,"",B496/D496))</f>
        <v>2450.2631665841177</v>
      </c>
      <c r="G496" s="260">
        <f t="shared" si="15"/>
        <v>1457.4311707595657</v>
      </c>
      <c r="H496" s="261">
        <f>IF(B496=0,"",IF(C496=0,"",IF(D496=0,"",IF(E496=0,"",IF(G496/F496-1&lt;-0.25,G496/F496-1,IF(G496/F496-1&gt;0.25,G496/F496-1,""))))))</f>
        <v>-0.40519402542733685</v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v>5470738</v>
      </c>
      <c r="C497" s="236">
        <f>D71</f>
        <v>9859089.6699999999</v>
      </c>
      <c r="D497" s="236">
        <v>19139</v>
      </c>
      <c r="E497" s="180">
        <f>D59</f>
        <v>17572</v>
      </c>
      <c r="F497" s="259">
        <f t="shared" si="15"/>
        <v>285.84241600919586</v>
      </c>
      <c r="G497" s="259">
        <f t="shared" si="15"/>
        <v>561.06815786478489</v>
      </c>
      <c r="H497" s="261">
        <f t="shared" ref="H497:H550" si="16">IF(B497=0,"",IF(C497=0,"",IF(D497=0,"",IF(E497=0,"",IF(G497/F497-1&lt;-0.25,G497/F497-1,IF(G497/F497-1&gt;0.25,G497/F497-1,""))))))</f>
        <v>0.96285829688318447</v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v>24905853</v>
      </c>
      <c r="C498" s="236">
        <f>E71</f>
        <v>11969101.090000002</v>
      </c>
      <c r="D498" s="236">
        <v>27997</v>
      </c>
      <c r="E498" s="180">
        <f>E59</f>
        <v>23085</v>
      </c>
      <c r="F498" s="259">
        <f t="shared" si="15"/>
        <v>889.59006322105938</v>
      </c>
      <c r="G498" s="259">
        <f t="shared" si="15"/>
        <v>518.47957938055026</v>
      </c>
      <c r="H498" s="261">
        <f t="shared" si="16"/>
        <v>-0.41717022163756989</v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v>0</v>
      </c>
      <c r="C499" s="236">
        <f>F71</f>
        <v>3641646.93</v>
      </c>
      <c r="D499" s="236">
        <v>0</v>
      </c>
      <c r="E499" s="180">
        <f>F59</f>
        <v>4308</v>
      </c>
      <c r="F499" s="259" t="str">
        <f t="shared" si="15"/>
        <v/>
      </c>
      <c r="G499" s="259">
        <f t="shared" si="15"/>
        <v>845.32194289693598</v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v>0</v>
      </c>
      <c r="C500" s="236">
        <f>G71</f>
        <v>0</v>
      </c>
      <c r="D500" s="236"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v>0</v>
      </c>
      <c r="C501" s="236">
        <f>H71</f>
        <v>0</v>
      </c>
      <c r="D501" s="236"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v>0</v>
      </c>
      <c r="C502" s="236">
        <f>I71</f>
        <v>0</v>
      </c>
      <c r="D502" s="236"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v>0</v>
      </c>
      <c r="C503" s="236">
        <f>J71</f>
        <v>0</v>
      </c>
      <c r="D503" s="236">
        <v>4654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v>0</v>
      </c>
      <c r="C504" s="236">
        <f>K71</f>
        <v>0</v>
      </c>
      <c r="D504" s="236"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v>0</v>
      </c>
      <c r="C505" s="236">
        <f>L71</f>
        <v>0</v>
      </c>
      <c r="D505" s="236"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v>0</v>
      </c>
      <c r="C506" s="236">
        <f>M71</f>
        <v>0</v>
      </c>
      <c r="D506" s="236"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v>0</v>
      </c>
      <c r="C507" s="236">
        <f>N71</f>
        <v>434035.78</v>
      </c>
      <c r="D507" s="236">
        <v>0</v>
      </c>
      <c r="E507" s="180">
        <f>N59</f>
        <v>936</v>
      </c>
      <c r="F507" s="259" t="str">
        <f t="shared" si="15"/>
        <v/>
      </c>
      <c r="G507" s="259">
        <f t="shared" si="15"/>
        <v>463.7134401709402</v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v>9346541</v>
      </c>
      <c r="C508" s="236">
        <f>O71</f>
        <v>4150265.2800000003</v>
      </c>
      <c r="D508" s="236">
        <v>1441</v>
      </c>
      <c r="E508" s="180">
        <f>O59</f>
        <v>1329</v>
      </c>
      <c r="F508" s="259">
        <f t="shared" si="15"/>
        <v>6486.1492019430952</v>
      </c>
      <c r="G508" s="259">
        <f t="shared" si="15"/>
        <v>3122.8482167042889</v>
      </c>
      <c r="H508" s="261">
        <f t="shared" si="16"/>
        <v>-0.51853586473638957</v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v>39220180</v>
      </c>
      <c r="C509" s="236">
        <f>P71</f>
        <v>44724574.850000001</v>
      </c>
      <c r="D509" s="236">
        <v>1007098</v>
      </c>
      <c r="E509" s="180">
        <f>P59</f>
        <v>1457858</v>
      </c>
      <c r="F509" s="259">
        <f t="shared" si="15"/>
        <v>38.943757211314093</v>
      </c>
      <c r="G509" s="259">
        <f t="shared" si="15"/>
        <v>30.678279263138112</v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v>2763924</v>
      </c>
      <c r="C510" s="236">
        <f>Q71</f>
        <v>2306503.2699999996</v>
      </c>
      <c r="D510" s="236">
        <v>0</v>
      </c>
      <c r="E510" s="180">
        <f>Q59</f>
        <v>999457.39436619717</v>
      </c>
      <c r="F510" s="259" t="str">
        <f t="shared" si="15"/>
        <v/>
      </c>
      <c r="G510" s="259">
        <f t="shared" si="15"/>
        <v>2.3077554711200685</v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v>1940035</v>
      </c>
      <c r="C511" s="236">
        <f>R71</f>
        <v>3762205.4499999997</v>
      </c>
      <c r="D511" s="236">
        <v>1070544</v>
      </c>
      <c r="E511" s="180">
        <f>R59</f>
        <v>1562437</v>
      </c>
      <c r="F511" s="259">
        <f t="shared" si="15"/>
        <v>1.8121954819232091</v>
      </c>
      <c r="G511" s="259">
        <f t="shared" si="15"/>
        <v>2.4079085748737388</v>
      </c>
      <c r="H511" s="261">
        <f t="shared" si="16"/>
        <v>0.32872452166050192</v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v>3541228</v>
      </c>
      <c r="C512" s="236">
        <f>S71</f>
        <v>1654756.56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v>725977</v>
      </c>
      <c r="C513" s="236">
        <f>T71</f>
        <v>634091.32000000007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v>9613461</v>
      </c>
      <c r="C514" s="236">
        <f>U71</f>
        <v>8752404.2299999986</v>
      </c>
      <c r="D514" s="236">
        <v>655298</v>
      </c>
      <c r="E514" s="180">
        <f>U59</f>
        <v>709344</v>
      </c>
      <c r="F514" s="259">
        <f t="shared" si="17"/>
        <v>14.670365238410616</v>
      </c>
      <c r="G514" s="259">
        <f t="shared" si="17"/>
        <v>12.338730192967022</v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v>14686014</v>
      </c>
      <c r="C515" s="236">
        <f>V71</f>
        <v>207284.37999999998</v>
      </c>
      <c r="D515" s="236">
        <v>44930</v>
      </c>
      <c r="E515" s="180">
        <f>V59</f>
        <v>14084</v>
      </c>
      <c r="F515" s="259">
        <f t="shared" si="17"/>
        <v>326.8643222791008</v>
      </c>
      <c r="G515" s="259">
        <f t="shared" si="17"/>
        <v>14.717720817949445</v>
      </c>
      <c r="H515" s="261">
        <f t="shared" si="16"/>
        <v>-0.95497299700582683</v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v>1177421</v>
      </c>
      <c r="C516" s="236">
        <f>W71</f>
        <v>1062606.06</v>
      </c>
      <c r="D516" s="236">
        <v>3903</v>
      </c>
      <c r="E516" s="180">
        <f>W59</f>
        <v>35154.795070422537</v>
      </c>
      <c r="F516" s="259">
        <f t="shared" si="17"/>
        <v>301.67076607737636</v>
      </c>
      <c r="G516" s="259">
        <f t="shared" si="17"/>
        <v>30.226489953116609</v>
      </c>
      <c r="H516" s="261">
        <f t="shared" si="16"/>
        <v>-0.89980305236018876</v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v>2079496</v>
      </c>
      <c r="C517" s="236">
        <f>X71</f>
        <v>1832651.52</v>
      </c>
      <c r="D517" s="236">
        <v>17553</v>
      </c>
      <c r="E517" s="180">
        <f>X59</f>
        <v>19640</v>
      </c>
      <c r="F517" s="259">
        <f t="shared" si="17"/>
        <v>118.46954936478095</v>
      </c>
      <c r="G517" s="259">
        <f t="shared" si="17"/>
        <v>93.312195519348265</v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v>9771813</v>
      </c>
      <c r="C518" s="236">
        <f>Y71</f>
        <v>19566329.789999999</v>
      </c>
      <c r="D518" s="236">
        <v>40124</v>
      </c>
      <c r="E518" s="180">
        <f>Y59</f>
        <v>142749</v>
      </c>
      <c r="F518" s="259">
        <f t="shared" si="17"/>
        <v>243.54034991526268</v>
      </c>
      <c r="G518" s="259">
        <f t="shared" si="17"/>
        <v>137.0680690582771</v>
      </c>
      <c r="H518" s="261">
        <f t="shared" si="16"/>
        <v>-0.43718538178183408</v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v>72000</v>
      </c>
      <c r="C519" s="236">
        <f>Z71</f>
        <v>4122214.7300000004</v>
      </c>
      <c r="D519" s="236">
        <v>0</v>
      </c>
      <c r="E519" s="180">
        <f>Z59</f>
        <v>4882</v>
      </c>
      <c r="F519" s="259" t="str">
        <f t="shared" si="17"/>
        <v/>
      </c>
      <c r="G519" s="259">
        <f t="shared" si="17"/>
        <v>844.37007988529297</v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v>1087204</v>
      </c>
      <c r="C520" s="236">
        <f>AA71</f>
        <v>1123409.45</v>
      </c>
      <c r="D520" s="236">
        <v>1302</v>
      </c>
      <c r="E520" s="180">
        <f>AA59</f>
        <v>15718</v>
      </c>
      <c r="F520" s="259">
        <f t="shared" si="17"/>
        <v>835.02611367127497</v>
      </c>
      <c r="G520" s="259">
        <f t="shared" si="17"/>
        <v>71.472798702124948</v>
      </c>
      <c r="H520" s="261">
        <f t="shared" si="16"/>
        <v>-0.91440651072828405</v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v>13167701</v>
      </c>
      <c r="C521" s="236">
        <f>AB71</f>
        <v>13340636.620000003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v>4677518</v>
      </c>
      <c r="C522" s="236">
        <f>AC71</f>
        <v>3828820.5300000003</v>
      </c>
      <c r="D522" s="236">
        <v>225879</v>
      </c>
      <c r="E522" s="180">
        <f>AC59</f>
        <v>58327</v>
      </c>
      <c r="F522" s="259">
        <f t="shared" si="17"/>
        <v>20.708069364571298</v>
      </c>
      <c r="G522" s="259">
        <f t="shared" si="17"/>
        <v>65.64405043976204</v>
      </c>
      <c r="H522" s="261">
        <f t="shared" si="16"/>
        <v>2.1699744328686728</v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v>912152</v>
      </c>
      <c r="C523" s="236">
        <f>AD71</f>
        <v>967247.22999999986</v>
      </c>
      <c r="D523" s="236">
        <v>0</v>
      </c>
      <c r="E523" s="180">
        <f>AD59</f>
        <v>5445</v>
      </c>
      <c r="F523" s="259" t="str">
        <f t="shared" si="17"/>
        <v/>
      </c>
      <c r="G523" s="259">
        <f t="shared" si="17"/>
        <v>177.63952800734617</v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v>985559</v>
      </c>
      <c r="C524" s="236">
        <f>AE71</f>
        <v>838249.70000000007</v>
      </c>
      <c r="D524" s="236">
        <v>22424</v>
      </c>
      <c r="E524" s="180">
        <f>AE59</f>
        <v>23370</v>
      </c>
      <c r="F524" s="259">
        <f t="shared" si="17"/>
        <v>43.951079200856228</v>
      </c>
      <c r="G524" s="259">
        <f t="shared" si="17"/>
        <v>35.868622165169022</v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v>0</v>
      </c>
      <c r="C525" s="236">
        <f>AF71</f>
        <v>0</v>
      </c>
      <c r="D525" s="236"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v>16379594</v>
      </c>
      <c r="C526" s="236">
        <f>AG71</f>
        <v>14005204.609999999</v>
      </c>
      <c r="D526" s="236">
        <v>49181</v>
      </c>
      <c r="E526" s="180">
        <f>AG59</f>
        <v>51521</v>
      </c>
      <c r="F526" s="259">
        <f t="shared" si="17"/>
        <v>333.04719302169536</v>
      </c>
      <c r="G526" s="259">
        <f t="shared" si="17"/>
        <v>271.83487529356961</v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v>0</v>
      </c>
      <c r="C527" s="236">
        <f>AH71</f>
        <v>0</v>
      </c>
      <c r="D527" s="236"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v>4475193</v>
      </c>
      <c r="C528" s="236">
        <f>AI71</f>
        <v>938134.05000000016</v>
      </c>
      <c r="D528" s="236">
        <v>6881</v>
      </c>
      <c r="E528" s="180">
        <f>AI59</f>
        <v>0</v>
      </c>
      <c r="F528" s="259">
        <f t="shared" ref="F528:G540" si="18">IF(B528=0,"",IF(D528=0,"",B528/D528))</f>
        <v>650.36956837668947</v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v>0</v>
      </c>
      <c r="C529" s="236">
        <f>AJ71</f>
        <v>6686163.7699999996</v>
      </c>
      <c r="D529" s="236">
        <v>0</v>
      </c>
      <c r="E529" s="180">
        <f>AJ59</f>
        <v>3630</v>
      </c>
      <c r="F529" s="259" t="str">
        <f t="shared" si="18"/>
        <v/>
      </c>
      <c r="G529" s="259">
        <f t="shared" si="18"/>
        <v>1841.9183939393938</v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v>440476</v>
      </c>
      <c r="C530" s="236">
        <f>AK71</f>
        <v>377741.21</v>
      </c>
      <c r="D530" s="236">
        <v>10888</v>
      </c>
      <c r="E530" s="180">
        <f>AK59</f>
        <v>11150</v>
      </c>
      <c r="F530" s="259">
        <f t="shared" si="18"/>
        <v>40.455180014695074</v>
      </c>
      <c r="G530" s="259">
        <f t="shared" si="18"/>
        <v>33.878135426008967</v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v>207076</v>
      </c>
      <c r="C531" s="236">
        <f>AL71</f>
        <v>202609.41</v>
      </c>
      <c r="D531" s="236">
        <v>3149</v>
      </c>
      <c r="E531" s="180">
        <f>AL59</f>
        <v>3759</v>
      </c>
      <c r="F531" s="259">
        <f t="shared" si="18"/>
        <v>65.759288663067636</v>
      </c>
      <c r="G531" s="259">
        <f t="shared" si="18"/>
        <v>53.8998164405427</v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v>0</v>
      </c>
      <c r="C532" s="236">
        <f>AM71</f>
        <v>0</v>
      </c>
      <c r="D532" s="236"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v>565802</v>
      </c>
      <c r="C533" s="236">
        <f>AN71</f>
        <v>404263.67</v>
      </c>
      <c r="D533" s="236">
        <v>3708</v>
      </c>
      <c r="E533" s="180">
        <f>AN59</f>
        <v>1714</v>
      </c>
      <c r="F533" s="259">
        <f t="shared" si="18"/>
        <v>152.58953613807984</v>
      </c>
      <c r="G533" s="259">
        <f t="shared" si="18"/>
        <v>235.85978413068844</v>
      </c>
      <c r="H533" s="261">
        <f t="shared" si="16"/>
        <v>0.54571401224561367</v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v>0</v>
      </c>
      <c r="C534" s="236">
        <f>AO71</f>
        <v>0</v>
      </c>
      <c r="D534" s="236"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v>0</v>
      </c>
      <c r="C535" s="236">
        <f>AP71</f>
        <v>0</v>
      </c>
      <c r="D535" s="236"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v>0</v>
      </c>
      <c r="C536" s="236">
        <f>AQ71</f>
        <v>0</v>
      </c>
      <c r="D536" s="236"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v>0</v>
      </c>
      <c r="C537" s="236">
        <f>AR71</f>
        <v>0</v>
      </c>
      <c r="D537" s="236"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v>0</v>
      </c>
      <c r="C538" s="236">
        <f>AS71</f>
        <v>0</v>
      </c>
      <c r="D538" s="236"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v>0</v>
      </c>
      <c r="C539" s="236">
        <f>AT71</f>
        <v>0</v>
      </c>
      <c r="D539" s="236"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v>0</v>
      </c>
      <c r="C540" s="236">
        <f>AU71</f>
        <v>0</v>
      </c>
      <c r="D540" s="236"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v>158011</v>
      </c>
      <c r="C541" s="236">
        <f>AV71</f>
        <v>3686494.5500000003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v>5794</v>
      </c>
      <c r="C542" s="236">
        <f>AW71</f>
        <v>1646209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v>3912333</v>
      </c>
      <c r="C544" s="236">
        <f>AY71</f>
        <v>4992960.0999999987</v>
      </c>
      <c r="D544" s="236">
        <v>956452</v>
      </c>
      <c r="E544" s="180">
        <f>AY59</f>
        <v>145747</v>
      </c>
      <c r="F544" s="259">
        <f t="shared" ref="F544:G550" si="19">IF(B544=0,"",IF(D544=0,"",B544/D544))</f>
        <v>4.0904645502335715</v>
      </c>
      <c r="G544" s="259">
        <f t="shared" si="19"/>
        <v>34.25772125669824</v>
      </c>
      <c r="H544" s="261">
        <f t="shared" si="16"/>
        <v>7.3750197162183149</v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v>0</v>
      </c>
      <c r="C545" s="236">
        <f>AZ71</f>
        <v>0</v>
      </c>
      <c r="D545" s="236"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v>1498517</v>
      </c>
      <c r="C546" s="236">
        <f>BA71</f>
        <v>1370758.27</v>
      </c>
      <c r="D546" s="236"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v>0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v>0</v>
      </c>
      <c r="C548" s="236">
        <f>BC71</f>
        <v>283100.46999999997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v>7322</v>
      </c>
      <c r="C549" s="236">
        <f>BD71</f>
        <v>688863.91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v>14646094</v>
      </c>
      <c r="C550" s="236">
        <f>BE71</f>
        <v>9202417.6699999981</v>
      </c>
      <c r="D550" s="236">
        <v>680240</v>
      </c>
      <c r="E550" s="180">
        <f>BE59</f>
        <v>871026</v>
      </c>
      <c r="F550" s="259">
        <f t="shared" si="19"/>
        <v>21.530774432553216</v>
      </c>
      <c r="G550" s="259">
        <f t="shared" si="19"/>
        <v>10.565032123036509</v>
      </c>
      <c r="H550" s="261">
        <f t="shared" si="16"/>
        <v>-0.50930552191086886</v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v>3395014</v>
      </c>
      <c r="C551" s="236">
        <f>BF71</f>
        <v>3316625.5799999996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v>352965</v>
      </c>
      <c r="C552" s="236">
        <f>BG71</f>
        <v>410455.85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v>6696010</v>
      </c>
      <c r="C553" s="236">
        <f>BH71</f>
        <v>6114803.6499999994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v>1822061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v>624438</v>
      </c>
      <c r="C555" s="236">
        <f>BJ71</f>
        <v>582808.75999999978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v>4704291</v>
      </c>
      <c r="C556" s="236">
        <f>BK71</f>
        <v>4344198.83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v>2584606</v>
      </c>
      <c r="C557" s="236">
        <f>BL71</f>
        <v>580756.55000000005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v>24831451</v>
      </c>
      <c r="C559" s="236">
        <f>BN71</f>
        <v>11848760.189999999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v>619745</v>
      </c>
      <c r="C561" s="236">
        <f>BP71</f>
        <v>228229.93999999994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v>1185824</v>
      </c>
      <c r="C563" s="236">
        <f>BR71</f>
        <v>534897.39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v>7024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v>47516</v>
      </c>
      <c r="C565" s="236">
        <f>BT71</f>
        <v>-422.28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v>2654627</v>
      </c>
      <c r="C567" s="236">
        <f>BV71</f>
        <v>2336385.27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v>406353</v>
      </c>
      <c r="C568" s="236">
        <f>BW71</f>
        <v>369268.3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v>23777</v>
      </c>
      <c r="C569" s="236">
        <f>BX71</f>
        <v>3178947.3999999994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v>5636013</v>
      </c>
      <c r="C570" s="236">
        <f>BY71</f>
        <v>1960433.3499999999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v>0</v>
      </c>
      <c r="C571" s="236">
        <f>BZ71</f>
        <v>1863227.46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v>718322</v>
      </c>
      <c r="C572" s="236">
        <f>CA71</f>
        <v>2913273.3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v>28598780</v>
      </c>
      <c r="C574" s="236">
        <f>CC71</f>
        <v>54549669.810000002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v>3267135</v>
      </c>
      <c r="C575" s="236">
        <f>CD71</f>
        <v>0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618701</v>
      </c>
      <c r="E612" s="180">
        <f>SUM(C624:D647)+SUM(C668:D713)</f>
        <v>222782354.36023718</v>
      </c>
      <c r="F612" s="180">
        <f>CE64-(AX64+BD64+BE64+BG64+BJ64+BN64+BP64+BQ64+CB64+CC64+CD64)</f>
        <v>65716788.040000014</v>
      </c>
      <c r="G612" s="180">
        <f>CE77-(AX77+AY77+BD77+BE77+BG77+BJ77+BN77+BP77+BQ77+CB77+CC77+CD77)</f>
        <v>145747</v>
      </c>
      <c r="H612" s="197">
        <f>CE60-(AX60+AY60+AZ60+BD60+BE60+BG60+BJ60+BN60+BO60+BP60+BQ60+BR60+CB60+CC60+CD60)</f>
        <v>1186.2740630136993</v>
      </c>
      <c r="I612" s="180">
        <f>CE78-(AX78+AY78+AZ78+BD78+BE78+BF78+BG78+BJ78+BN78+BO78+BP78+BQ78+BR78+CB78+CC78+CD78)</f>
        <v>128335.99999999997</v>
      </c>
      <c r="J612" s="180">
        <f>CE79-(AX79+AY79+AZ79+BA79+BD79+BE79+BF79+BG79+BJ79+BN79+BO79+BP79+BQ79+BR79+CB79+CC79+CD79)</f>
        <v>1546731.2883000001</v>
      </c>
      <c r="K612" s="180">
        <f>CE75-(AW75+AX75+AY75+AZ75+BA75+BB75+BC75+BD75+BE75+BF75+BG75+BH75+BI75+BJ75+BK75+BL75+BM75+BN75+BO75+BP75+BQ75+BR75+BS75+BT75+BU75+BV75+BW75+BX75+CB75+CC75+CD75)</f>
        <v>1484983062.97</v>
      </c>
      <c r="L612" s="197">
        <f>CE80-(AW80+AX80+AY80+AZ80+BA80+BB80+BC80+BD80+BE80+BF80+BG80+BH80+BI80+BJ80+BK80+BL80+BM80+BN80+BO80+BP80+BQ80+BR80+BS80+BT80+BU80+BV80+BW80+BX80+BY80+BZ80+CA80+CB80+CC80+CD80)</f>
        <v>359.91977435397337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9202417.6699999981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9">
        <f>CD69-CD70</f>
        <v>0</v>
      </c>
      <c r="D615" s="262">
        <f>SUM(C614:C615)</f>
        <v>9202417.6699999981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582808.75999999978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410455.85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11848760.189999999</v>
      </c>
      <c r="D619" s="180">
        <f>(D615/D612)*BN76</f>
        <v>704064.87596936151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54549669.810000002</v>
      </c>
      <c r="D620" s="180">
        <f>(D615/D612)*CC76</f>
        <v>48830.593793464039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228229.93999999994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68372820.019762829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688863.91</v>
      </c>
      <c r="D624" s="180">
        <f>(D615/D612)*BD76</f>
        <v>0</v>
      </c>
      <c r="E624" s="180">
        <f>(E623/E612)*SUM(C624:D624)</f>
        <v>211415.16468750706</v>
      </c>
      <c r="F624" s="180">
        <f>SUM(C624:E624)</f>
        <v>900279.07468750712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4992960.0999999987</v>
      </c>
      <c r="D625" s="180">
        <f>(D615/D612)*AY76</f>
        <v>180047.0112305459</v>
      </c>
      <c r="E625" s="180">
        <f>(E623/E612)*SUM(C625:D625)</f>
        <v>1587617.1395747105</v>
      </c>
      <c r="F625" s="180">
        <f>(F624/F612)*AY64</f>
        <v>32879.75793107591</v>
      </c>
      <c r="G625" s="180">
        <f>SUM(C625:F625)</f>
        <v>6793504.008736331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534897.39</v>
      </c>
      <c r="D626" s="180">
        <f>(D615/D612)*BR76</f>
        <v>46212.809904444948</v>
      </c>
      <c r="E626" s="180">
        <f>(E623/E612)*SUM(C626:D626)</f>
        <v>178345.1082731107</v>
      </c>
      <c r="F626" s="180">
        <f>(F624/F612)*BR64</f>
        <v>160.90740608340874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759616.2155836391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3316625.5799999996</v>
      </c>
      <c r="D629" s="180">
        <f>(D615/D612)*BF76</f>
        <v>114022.3368932974</v>
      </c>
      <c r="E629" s="180">
        <f>(E623/E612)*SUM(C629:D629)</f>
        <v>1052879.9430570393</v>
      </c>
      <c r="F629" s="180">
        <f>(F624/F612)*BF64</f>
        <v>3256.0075837968066</v>
      </c>
      <c r="G629" s="180">
        <f>(G625/G612)*BF77</f>
        <v>0</v>
      </c>
      <c r="H629" s="180">
        <f>(H628/H612)*BF60</f>
        <v>38773.34267214594</v>
      </c>
      <c r="I629" s="180">
        <f>SUM(C629:H629)</f>
        <v>4525557.2102062786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1370758.27</v>
      </c>
      <c r="D630" s="180">
        <f>(D615/D612)*BA76</f>
        <v>67556.672863208558</v>
      </c>
      <c r="E630" s="180">
        <f>(E623/E612)*SUM(C630:D630)</f>
        <v>441424.76634888235</v>
      </c>
      <c r="F630" s="180">
        <f>(F624/F612)*BA64</f>
        <v>54.556811164074169</v>
      </c>
      <c r="G630" s="180">
        <f>(G625/G612)*BA77</f>
        <v>0</v>
      </c>
      <c r="H630" s="180">
        <f>(H628/H612)*BA60</f>
        <v>1921.0136323486327</v>
      </c>
      <c r="I630" s="180">
        <f>(I629/I612)*BA78</f>
        <v>37701.565377914754</v>
      </c>
      <c r="J630" s="180">
        <f>SUM(C630:I630)</f>
        <v>1919416.8450335185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1646209</v>
      </c>
      <c r="D631" s="180">
        <f>(D615/D612)*AW76</f>
        <v>0</v>
      </c>
      <c r="E631" s="180">
        <f>(E623/E612)*SUM(C631:D631)</f>
        <v>505228.30677115353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283100.46999999997</v>
      </c>
      <c r="D633" s="180">
        <f>(D615/D612)*BC76</f>
        <v>0</v>
      </c>
      <c r="E633" s="180">
        <f>(E623/E612)*SUM(C633:D633)</f>
        <v>86884.697571339813</v>
      </c>
      <c r="F633" s="180">
        <f>(F624/F612)*BC64</f>
        <v>15.599480938153656</v>
      </c>
      <c r="G633" s="180">
        <f>(G625/G612)*BC77</f>
        <v>0</v>
      </c>
      <c r="H633" s="180">
        <f>(H628/H612)*BC60</f>
        <v>4732.0969143521315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4344198.83</v>
      </c>
      <c r="D635" s="180">
        <f>(D615/D612)*BK76</f>
        <v>0</v>
      </c>
      <c r="E635" s="180">
        <f>(E623/E612)*SUM(C635:D635)</f>
        <v>1333252.4722912621</v>
      </c>
      <c r="F635" s="180">
        <f>(F624/F612)*BK64</f>
        <v>154.64610568577714</v>
      </c>
      <c r="G635" s="180">
        <f>(G625/G612)*BK77</f>
        <v>0</v>
      </c>
      <c r="H635" s="180">
        <f>(H628/H612)*BK60</f>
        <v>14174.039878990217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6114803.6499999994</v>
      </c>
      <c r="D636" s="180">
        <f>(D615/D612)*BH76</f>
        <v>26728.168457768774</v>
      </c>
      <c r="E636" s="180">
        <f>(E623/E612)*SUM(C636:D636)</f>
        <v>1884861.3521251443</v>
      </c>
      <c r="F636" s="180">
        <f>(F624/F612)*BH64</f>
        <v>241.23247197221136</v>
      </c>
      <c r="G636" s="180">
        <f>(G625/G612)*BH77</f>
        <v>0</v>
      </c>
      <c r="H636" s="180">
        <f>(H628/H612)*BH60</f>
        <v>789.56554967605052</v>
      </c>
      <c r="I636" s="180">
        <f>(I629/I612)*BH78</f>
        <v>14916.273224155175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580756.55000000005</v>
      </c>
      <c r="D637" s="180">
        <f>(D615/D612)*BL76</f>
        <v>0</v>
      </c>
      <c r="E637" s="180">
        <f>(E623/E612)*SUM(C637:D637)</f>
        <v>178236.57166420351</v>
      </c>
      <c r="F637" s="180">
        <f>(F624/F612)*BL64</f>
        <v>43.143585943037401</v>
      </c>
      <c r="G637" s="180">
        <f>(G625/G612)*BL77</f>
        <v>0</v>
      </c>
      <c r="H637" s="180">
        <f>(H628/H612)*BL60</f>
        <v>6582.6733801813134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21685.959716987687</v>
      </c>
      <c r="E639" s="180">
        <f>(E623/E612)*SUM(C639:D639)</f>
        <v>6655.5101499998682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12111.811952650296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-422.28</v>
      </c>
      <c r="D640" s="180">
        <f>(D615/D612)*BT76</f>
        <v>0</v>
      </c>
      <c r="E640" s="180">
        <f>(E623/E612)*SUM(C640:D640)</f>
        <v>-129.59946725070918</v>
      </c>
      <c r="F640" s="180">
        <f>(F624/F612)*BT64</f>
        <v>0</v>
      </c>
      <c r="G640" s="180">
        <f>(G625/G612)*BT77</f>
        <v>0</v>
      </c>
      <c r="H640" s="180">
        <f>(H628/H612)*BT60</f>
        <v>-6.403378774495442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2336385.27</v>
      </c>
      <c r="D642" s="180">
        <f>(D615/D612)*BV76</f>
        <v>126159.33492420409</v>
      </c>
      <c r="E642" s="180">
        <f>(E623/E612)*SUM(C642:D642)</f>
        <v>755765.0584429407</v>
      </c>
      <c r="F642" s="180">
        <f>(F624/F612)*BV64</f>
        <v>334.38289489473618</v>
      </c>
      <c r="G642" s="180">
        <f>(G625/G612)*BV77</f>
        <v>0</v>
      </c>
      <c r="H642" s="180">
        <f>(H628/H612)*BV60</f>
        <v>15242.126090101583</v>
      </c>
      <c r="I642" s="180">
        <f>(I629/I612)*BV78</f>
        <v>70413.344635969916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369268.3</v>
      </c>
      <c r="D643" s="180">
        <f>(D615/D612)*BW76</f>
        <v>0</v>
      </c>
      <c r="E643" s="180">
        <f>(E623/E612)*SUM(C643:D643)</f>
        <v>113329.95868280537</v>
      </c>
      <c r="F643" s="180">
        <f>(F624/F612)*BW64</f>
        <v>24.078847515372932</v>
      </c>
      <c r="G643" s="180">
        <f>(G625/G612)*BW77</f>
        <v>0</v>
      </c>
      <c r="H643" s="180">
        <f>(H628/H612)*BW60</f>
        <v>3413.0008868060704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3178947.3999999994</v>
      </c>
      <c r="D644" s="180">
        <f>(D615/D612)*BX76</f>
        <v>13237.657166062441</v>
      </c>
      <c r="E644" s="180">
        <f>(E623/E612)*SUM(C644:D644)</f>
        <v>979694.71150515357</v>
      </c>
      <c r="F644" s="180">
        <f>(F624/F612)*BX64</f>
        <v>379.96140816011257</v>
      </c>
      <c r="G644" s="180">
        <f>(G625/G612)*BX77</f>
        <v>0</v>
      </c>
      <c r="H644" s="180">
        <f>(H628/H612)*BX60</f>
        <v>15583.568719748062</v>
      </c>
      <c r="I644" s="180">
        <f>(I629/I612)*BX78</f>
        <v>7381.755213745445</v>
      </c>
      <c r="J644" s="180">
        <f>(J630/J612)*BX79</f>
        <v>0</v>
      </c>
      <c r="K644" s="180">
        <f>SUM(C631:J644)</f>
        <v>25051364.247864481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1960433.3499999999</v>
      </c>
      <c r="D645" s="180">
        <f>(D615/D612)*BY76</f>
        <v>200349.71014254054</v>
      </c>
      <c r="E645" s="180">
        <f>(E623/E612)*SUM(C645:D645)</f>
        <v>663153.20033823606</v>
      </c>
      <c r="F645" s="180">
        <f>(F624/F612)*BY64</f>
        <v>103.28988004166507</v>
      </c>
      <c r="G645" s="180">
        <f>(G625/G612)*BY77</f>
        <v>0</v>
      </c>
      <c r="H645" s="180">
        <f>(H628/H612)*BY60</f>
        <v>9289.9350856957171</v>
      </c>
      <c r="I645" s="180">
        <f>(I629/I612)*BY78</f>
        <v>111801.34110138734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1863227.46</v>
      </c>
      <c r="D646" s="180">
        <f>(D615/D612)*BZ76</f>
        <v>0</v>
      </c>
      <c r="E646" s="180">
        <f>(E623/E612)*SUM(C646:D646)</f>
        <v>571832.16392652283</v>
      </c>
      <c r="F646" s="180">
        <f>(F624/F612)*BZ64</f>
        <v>35.928945878692758</v>
      </c>
      <c r="G646" s="180">
        <f>(G625/G612)*BZ77</f>
        <v>0</v>
      </c>
      <c r="H646" s="180">
        <f>(H628/H612)*BZ60</f>
        <v>17495.223770159013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2913273.3</v>
      </c>
      <c r="D647" s="180">
        <f>(D615/D612)*CA76</f>
        <v>16941.226418140584</v>
      </c>
      <c r="E647" s="180">
        <f>(E623/E612)*SUM(C647:D647)</f>
        <v>899294.87911831052</v>
      </c>
      <c r="F647" s="180">
        <f>(F624/F612)*CA64</f>
        <v>304.60743531427806</v>
      </c>
      <c r="G647" s="180">
        <f>(G625/G612)*CA77</f>
        <v>0</v>
      </c>
      <c r="H647" s="180">
        <f>(H628/H612)*CA60</f>
        <v>22180.409794761745</v>
      </c>
      <c r="I647" s="180">
        <f>(I629/I612)*CA78</f>
        <v>9460.1134778096985</v>
      </c>
      <c r="J647" s="180">
        <f>(J630/J612)*CA79</f>
        <v>0</v>
      </c>
      <c r="K647" s="180">
        <v>0</v>
      </c>
      <c r="L647" s="180">
        <f>SUM(C645:K647)</f>
        <v>9259176.1394347977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113316628.76999997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12759809.899999999</v>
      </c>
      <c r="D668" s="180">
        <f>(D615/D612)*C76</f>
        <v>502659.12800795533</v>
      </c>
      <c r="E668" s="180">
        <f>(E623/E612)*SUM(C668:D668)</f>
        <v>4070306.2433903138</v>
      </c>
      <c r="F668" s="180">
        <f>(F624/F612)*C64</f>
        <v>14452.982106334966</v>
      </c>
      <c r="G668" s="180">
        <f>(G625/G612)*C77</f>
        <v>389393.4865827997</v>
      </c>
      <c r="H668" s="180">
        <f>(H628/H612)*C60</f>
        <v>59786.71037000067</v>
      </c>
      <c r="I668" s="180">
        <f>(I629/I612)*C78</f>
        <v>280520.56405694166</v>
      </c>
      <c r="J668" s="180">
        <f>(J630/J612)*C79</f>
        <v>132439.73762145833</v>
      </c>
      <c r="K668" s="180">
        <f>(K644/K612)*C75</f>
        <v>655493.90723529225</v>
      </c>
      <c r="L668" s="180">
        <f>(L647/L612)*C80</f>
        <v>1064796.1850234107</v>
      </c>
      <c r="M668" s="180">
        <f t="shared" ref="M668:M713" si="20">ROUND(SUM(D668:L668),0)</f>
        <v>7169849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9859089.6699999999</v>
      </c>
      <c r="D669" s="180">
        <f>(D615/D612)*D76</f>
        <v>111984.63011604958</v>
      </c>
      <c r="E669" s="180">
        <f>(E623/E612)*SUM(C669:D669)</f>
        <v>3060163.6762628537</v>
      </c>
      <c r="F669" s="180">
        <f>(F624/F612)*D64</f>
        <v>10735.605523694539</v>
      </c>
      <c r="G669" s="180">
        <f>(G625/G612)*D77</f>
        <v>2359433.6721731792</v>
      </c>
      <c r="H669" s="180">
        <f>(H628/H612)*D60</f>
        <v>67591.705426591594</v>
      </c>
      <c r="I669" s="180">
        <f>(I629/I612)*D78</f>
        <v>62495.615528472073</v>
      </c>
      <c r="J669" s="180">
        <f>(J630/J612)*D79</f>
        <v>163150.4014177385</v>
      </c>
      <c r="K669" s="180">
        <f>(K644/K612)*D75</f>
        <v>803787.05781106185</v>
      </c>
      <c r="L669" s="180">
        <f>(L647/L612)*D80</f>
        <v>1675896.6042542376</v>
      </c>
      <c r="M669" s="180">
        <f t="shared" si="20"/>
        <v>8315239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11969101.090000002</v>
      </c>
      <c r="D670" s="180">
        <f>(D615/D612)*E76</f>
        <v>1314707.5893993543</v>
      </c>
      <c r="E670" s="180">
        <f>(E623/E612)*SUM(C670:D670)</f>
        <v>4076855.4700921266</v>
      </c>
      <c r="F670" s="180">
        <f>(F624/F612)*E64</f>
        <v>14519.554367346442</v>
      </c>
      <c r="G670" s="180">
        <f>(G625/G612)*E77</f>
        <v>2024529.1712038929</v>
      </c>
      <c r="H670" s="180">
        <f>(H628/H612)*E60</f>
        <v>83355.462154940818</v>
      </c>
      <c r="I670" s="180">
        <f>(I629/I612)*E78</f>
        <v>733703.00865681691</v>
      </c>
      <c r="J670" s="180">
        <f>(J630/J612)*E79</f>
        <v>808074.34113962238</v>
      </c>
      <c r="K670" s="180">
        <f>(K644/K612)*E75</f>
        <v>847393.28251342452</v>
      </c>
      <c r="L670" s="180">
        <f>(L647/L612)*E80</f>
        <v>2425883.4824011615</v>
      </c>
      <c r="M670" s="180">
        <f t="shared" si="20"/>
        <v>12329021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3641646.93</v>
      </c>
      <c r="D671" s="180">
        <f>(D615/D612)*F76</f>
        <v>0</v>
      </c>
      <c r="E671" s="180">
        <f>(E623/E612)*SUM(C671:D671)</f>
        <v>1117636.4072254917</v>
      </c>
      <c r="F671" s="180">
        <f>(F624/F612)*F64</f>
        <v>1724.9877800693062</v>
      </c>
      <c r="G671" s="180">
        <f>(G625/G612)*F77</f>
        <v>417640.12925327814</v>
      </c>
      <c r="H671" s="180">
        <f>(H628/H612)*F60</f>
        <v>14913.469165799883</v>
      </c>
      <c r="I671" s="180">
        <f>(I629/I612)*F78</f>
        <v>0</v>
      </c>
      <c r="J671" s="180">
        <f>(J630/J612)*F79</f>
        <v>0</v>
      </c>
      <c r="K671" s="180">
        <f>(K644/K612)*F75</f>
        <v>148802.71834339696</v>
      </c>
      <c r="L671" s="180">
        <f>(L647/L612)*F80</f>
        <v>0</v>
      </c>
      <c r="M671" s="180">
        <f t="shared" si="20"/>
        <v>1700718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434035.78</v>
      </c>
      <c r="D679" s="180">
        <f>(D615/D612)*N76</f>
        <v>0</v>
      </c>
      <c r="E679" s="180">
        <f>(E623/E612)*SUM(C679:D679)</f>
        <v>133207.36444005405</v>
      </c>
      <c r="F679" s="180">
        <f>(F624/F612)*N64</f>
        <v>177.7213368197246</v>
      </c>
      <c r="G679" s="180">
        <f>(G625/G612)*N77</f>
        <v>0</v>
      </c>
      <c r="H679" s="180">
        <f>(H628/H612)*N60</f>
        <v>5823.5931765229188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139209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4150265.2800000003</v>
      </c>
      <c r="D680" s="180">
        <f>(D615/D612)*O76</f>
        <v>142728.71703992717</v>
      </c>
      <c r="E680" s="180">
        <f>(E623/E612)*SUM(C680:D680)</f>
        <v>1317537.4986427659</v>
      </c>
      <c r="F680" s="180">
        <f>(F624/F612)*O64</f>
        <v>6136.7674411768912</v>
      </c>
      <c r="G680" s="180">
        <f>(G625/G612)*O77</f>
        <v>181785.32411694026</v>
      </c>
      <c r="H680" s="180">
        <f>(H628/H612)*O60</f>
        <v>21803.504727156978</v>
      </c>
      <c r="I680" s="180">
        <f>(I629/I612)*O78</f>
        <v>79653.065030046229</v>
      </c>
      <c r="J680" s="180">
        <f>(J630/J612)*O79</f>
        <v>49904.828668955306</v>
      </c>
      <c r="K680" s="180">
        <f>(K644/K612)*O75</f>
        <v>306242.41897708719</v>
      </c>
      <c r="L680" s="180">
        <f>(L647/L612)*O80</f>
        <v>842577.85075765545</v>
      </c>
      <c r="M680" s="180">
        <f t="shared" si="20"/>
        <v>2948370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44724574.850000001</v>
      </c>
      <c r="D681" s="180">
        <f>(D615/D612)*P76</f>
        <v>619894.19967413973</v>
      </c>
      <c r="E681" s="180">
        <f>(E623/E612)*SUM(C681:D681)</f>
        <v>13916403.882741403</v>
      </c>
      <c r="F681" s="180">
        <f>(F624/F612)*P64</f>
        <v>362025.63692315342</v>
      </c>
      <c r="G681" s="180">
        <f>(G625/G612)*P77</f>
        <v>1036549.2404391069</v>
      </c>
      <c r="H681" s="180">
        <f>(H628/H612)*P60</f>
        <v>90077.923048119745</v>
      </c>
      <c r="I681" s="180">
        <f>(I629/I612)*P78</f>
        <v>345946.31005181704</v>
      </c>
      <c r="J681" s="180">
        <f>(J630/J612)*P79</f>
        <v>564308.44725664845</v>
      </c>
      <c r="K681" s="180">
        <f>(K644/K612)*P75</f>
        <v>6882843.8961547054</v>
      </c>
      <c r="L681" s="180">
        <f>(L647/L612)*P80</f>
        <v>768505.07266907033</v>
      </c>
      <c r="M681" s="180">
        <f t="shared" si="20"/>
        <v>24586555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2306503.2699999996</v>
      </c>
      <c r="D682" s="180">
        <f>(D615/D612)*Q76</f>
        <v>173948.76467089917</v>
      </c>
      <c r="E682" s="180">
        <f>(E623/E612)*SUM(C682:D682)</f>
        <v>761260.9222181635</v>
      </c>
      <c r="F682" s="180">
        <f>(F624/F612)*Q64</f>
        <v>3348.1676787338929</v>
      </c>
      <c r="G682" s="180">
        <f>(G625/G612)*Q77</f>
        <v>0</v>
      </c>
      <c r="H682" s="180">
        <f>(H628/H612)*Q60</f>
        <v>11895.515522146994</v>
      </c>
      <c r="I682" s="180">
        <f>(I629/I612)*Q78</f>
        <v>97076.135423758911</v>
      </c>
      <c r="J682" s="180">
        <f>(J630/J612)*Q79</f>
        <v>0</v>
      </c>
      <c r="K682" s="180">
        <f>(K644/K612)*Q75</f>
        <v>399008.7125635125</v>
      </c>
      <c r="L682" s="180">
        <f>(L647/L612)*Q80</f>
        <v>0</v>
      </c>
      <c r="M682" s="180">
        <f t="shared" si="20"/>
        <v>1446538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3762205.4499999997</v>
      </c>
      <c r="D683" s="180">
        <f>(D615/D612)*R76</f>
        <v>12077.50294251989</v>
      </c>
      <c r="E683" s="180">
        <f>(E623/E612)*SUM(C683:D683)</f>
        <v>1158342.9477000663</v>
      </c>
      <c r="F683" s="180">
        <f>(F624/F612)*R64</f>
        <v>8809.6208907753498</v>
      </c>
      <c r="G683" s="180">
        <f>(G625/G612)*R77</f>
        <v>0</v>
      </c>
      <c r="H683" s="180">
        <f>(H628/H612)*R60</f>
        <v>3551.7309651306946</v>
      </c>
      <c r="I683" s="180">
        <f>(I629/I612)*R78</f>
        <v>6740.1301380155819</v>
      </c>
      <c r="J683" s="180">
        <f>(J630/J612)*R79</f>
        <v>0</v>
      </c>
      <c r="K683" s="180">
        <f>(K644/K612)*R75</f>
        <v>452293.92632000858</v>
      </c>
      <c r="L683" s="180">
        <f>(L647/L612)*R80</f>
        <v>314809.30687648669</v>
      </c>
      <c r="M683" s="180">
        <f t="shared" si="20"/>
        <v>1956625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1654756.56</v>
      </c>
      <c r="D684" s="180">
        <f>(D615/D612)*S76</f>
        <v>271015.0013739593</v>
      </c>
      <c r="E684" s="180">
        <f>(E623/E612)*SUM(C684:D684)</f>
        <v>591027.20564703876</v>
      </c>
      <c r="F684" s="180">
        <f>(F624/F612)*S64</f>
        <v>6917.6144124065022</v>
      </c>
      <c r="G684" s="180">
        <f>(G625/G612)*S77</f>
        <v>0</v>
      </c>
      <c r="H684" s="180">
        <f>(H628/H612)*S60</f>
        <v>12435.361580070148</v>
      </c>
      <c r="I684" s="180">
        <f>(I629/I612)*S78</f>
        <v>151246.1961142635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1032641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634091.32000000007</v>
      </c>
      <c r="D685" s="180">
        <f>(D615/D612)*T76</f>
        <v>24333.491150200174</v>
      </c>
      <c r="E685" s="180">
        <f>(E623/E612)*SUM(C685:D685)</f>
        <v>202073.28016888024</v>
      </c>
      <c r="F685" s="180">
        <f>(F624/F612)*T64</f>
        <v>3628.8728515062699</v>
      </c>
      <c r="G685" s="180">
        <f>(G625/G612)*T77</f>
        <v>0</v>
      </c>
      <c r="H685" s="180">
        <f>(H628/H612)*T60</f>
        <v>1972.240662544596</v>
      </c>
      <c r="I685" s="180">
        <f>(I629/I612)*T78</f>
        <v>13579.86811058312</v>
      </c>
      <c r="J685" s="180">
        <f>(J630/J612)*T79</f>
        <v>0</v>
      </c>
      <c r="K685" s="180">
        <f>(K644/K612)*T75</f>
        <v>96552.264254234906</v>
      </c>
      <c r="L685" s="180">
        <f>(L647/L612)*T80</f>
        <v>74072.778088585095</v>
      </c>
      <c r="M685" s="180">
        <f t="shared" si="20"/>
        <v>416213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8752404.2299999986</v>
      </c>
      <c r="D686" s="180">
        <f>(D615/D612)*U76</f>
        <v>265481.95815398713</v>
      </c>
      <c r="E686" s="180">
        <f>(E623/E612)*SUM(C686:D686)</f>
        <v>2767626.3278210787</v>
      </c>
      <c r="F686" s="180">
        <f>(F624/F612)*U64</f>
        <v>51870.44437471369</v>
      </c>
      <c r="G686" s="180">
        <f>(G625/G612)*U77</f>
        <v>0</v>
      </c>
      <c r="H686" s="180">
        <f>(H628/H612)*U60</f>
        <v>36723.377271731362</v>
      </c>
      <c r="I686" s="180">
        <f>(I629/I612)*U78</f>
        <v>148158.35324315287</v>
      </c>
      <c r="J686" s="180">
        <f>(J630/J612)*U79</f>
        <v>0</v>
      </c>
      <c r="K686" s="180">
        <f>(K644/K612)*U75</f>
        <v>1630382.3370306958</v>
      </c>
      <c r="L686" s="180">
        <f>(L647/L612)*U80</f>
        <v>0</v>
      </c>
      <c r="M686" s="180">
        <f t="shared" si="20"/>
        <v>4900243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207284.37999999998</v>
      </c>
      <c r="D687" s="180">
        <f>(D615/D612)*V76</f>
        <v>158197.44002049454</v>
      </c>
      <c r="E687" s="180">
        <f>(E623/E612)*SUM(C687:D687)</f>
        <v>112167.87241753261</v>
      </c>
      <c r="F687" s="180">
        <f>(F624/F612)*V64</f>
        <v>43.789648576780557</v>
      </c>
      <c r="G687" s="180">
        <f>(G625/G612)*V77</f>
        <v>0</v>
      </c>
      <c r="H687" s="180">
        <f>(H628/H612)*V60</f>
        <v>2503.7211008277177</v>
      </c>
      <c r="I687" s="180">
        <f>(I629/I612)*V78</f>
        <v>88285.744024548942</v>
      </c>
      <c r="J687" s="180">
        <f>(J630/J612)*V79</f>
        <v>0</v>
      </c>
      <c r="K687" s="180">
        <f>(K644/K612)*V75</f>
        <v>35780.449421252997</v>
      </c>
      <c r="L687" s="180">
        <f>(L647/L612)*V80</f>
        <v>74072.778088585095</v>
      </c>
      <c r="M687" s="180">
        <f t="shared" si="20"/>
        <v>471052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1062606.06</v>
      </c>
      <c r="D688" s="180">
        <f>(D615/D612)*W76</f>
        <v>76094.218046713984</v>
      </c>
      <c r="E688" s="180">
        <f>(E623/E612)*SUM(C688:D688)</f>
        <v>349471.7945275376</v>
      </c>
      <c r="F688" s="180">
        <f>(F624/F612)*W64</f>
        <v>338.6768277174769</v>
      </c>
      <c r="G688" s="180">
        <f>(G625/G612)*W77</f>
        <v>0</v>
      </c>
      <c r="H688" s="180">
        <f>(H628/H612)*W60</f>
        <v>4328.6537890154013</v>
      </c>
      <c r="I688" s="180">
        <f>(I629/I612)*W78</f>
        <v>42466.140130649903</v>
      </c>
      <c r="J688" s="180">
        <f>(J630/J612)*W79</f>
        <v>0</v>
      </c>
      <c r="K688" s="180">
        <f>(K644/K612)*W75</f>
        <v>359601.15131309745</v>
      </c>
      <c r="L688" s="180">
        <f>(L647/L612)*W80</f>
        <v>9259.0972610731369</v>
      </c>
      <c r="M688" s="180">
        <f t="shared" si="20"/>
        <v>841560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1832651.52</v>
      </c>
      <c r="D689" s="180">
        <f>(D615/D612)*X76</f>
        <v>89272.380124389631</v>
      </c>
      <c r="E689" s="180">
        <f>(E623/E612)*SUM(C689:D689)</f>
        <v>589846.3425985747</v>
      </c>
      <c r="F689" s="180">
        <f>(F624/F612)*X64</f>
        <v>3617.2878360938184</v>
      </c>
      <c r="G689" s="180">
        <f>(G625/G612)*X77</f>
        <v>0</v>
      </c>
      <c r="H689" s="180">
        <f>(H628/H612)*X60</f>
        <v>9079.9911022345368</v>
      </c>
      <c r="I689" s="180">
        <f>(I629/I612)*X78</f>
        <v>49820.518581735865</v>
      </c>
      <c r="J689" s="180">
        <f>(J630/J612)*X79</f>
        <v>0</v>
      </c>
      <c r="K689" s="180">
        <f>(K644/K612)*X75</f>
        <v>1498441.6688562254</v>
      </c>
      <c r="L689" s="180">
        <f>(L647/L612)*X80</f>
        <v>46295.486305365681</v>
      </c>
      <c r="M689" s="180">
        <f t="shared" si="20"/>
        <v>2286374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19566329.789999999</v>
      </c>
      <c r="D690" s="180">
        <f>(D615/D612)*Y76</f>
        <v>376856.763614072</v>
      </c>
      <c r="E690" s="180">
        <f>(E623/E612)*SUM(C690:D690)</f>
        <v>6120645.9046838377</v>
      </c>
      <c r="F690" s="180">
        <f>(F624/F612)*Y64</f>
        <v>157518.35042120525</v>
      </c>
      <c r="G690" s="180">
        <f>(G625/G612)*Y77</f>
        <v>0</v>
      </c>
      <c r="H690" s="180">
        <f>(H628/H612)*Y60</f>
        <v>40231.096849652313</v>
      </c>
      <c r="I690" s="180">
        <f>(I629/I612)*Y78</f>
        <v>210313.64200357243</v>
      </c>
      <c r="J690" s="180">
        <f>(J630/J612)*Y79</f>
        <v>12284.265518512075</v>
      </c>
      <c r="K690" s="180">
        <f>(K644/K612)*Y75</f>
        <v>3439384.0143184536</v>
      </c>
      <c r="L690" s="180">
        <f>(L647/L612)*Y80</f>
        <v>0</v>
      </c>
      <c r="M690" s="180">
        <f t="shared" si="20"/>
        <v>10357234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4122214.7300000004</v>
      </c>
      <c r="D691" s="180">
        <f>(D615/D612)*Z76</f>
        <v>0</v>
      </c>
      <c r="E691" s="180">
        <f>(E623/E612)*SUM(C691:D691)</f>
        <v>1265124.6398148765</v>
      </c>
      <c r="F691" s="180">
        <f>(F624/F612)*Z64</f>
        <v>-980.35661967917258</v>
      </c>
      <c r="G691" s="180">
        <f>(G625/G612)*Z77</f>
        <v>0</v>
      </c>
      <c r="H691" s="180">
        <f>(H628/H612)*Z60</f>
        <v>1888.9967384761555</v>
      </c>
      <c r="I691" s="180">
        <f>(I629/I612)*Z78</f>
        <v>0</v>
      </c>
      <c r="J691" s="180">
        <f>(J630/J612)*Z79</f>
        <v>0</v>
      </c>
      <c r="K691" s="180">
        <f>(K644/K612)*Z75</f>
        <v>593639.68787068874</v>
      </c>
      <c r="L691" s="180">
        <f>(L647/L612)*Z80</f>
        <v>18518.194522146274</v>
      </c>
      <c r="M691" s="180">
        <f t="shared" si="20"/>
        <v>1878191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1123409.45</v>
      </c>
      <c r="D692" s="180">
        <f>(D615/D612)*AA76</f>
        <v>32796.667473222114</v>
      </c>
      <c r="E692" s="180">
        <f>(E623/E612)*SUM(C692:D692)</f>
        <v>354844.4085832634</v>
      </c>
      <c r="F692" s="180">
        <f>(F624/F612)*AA64</f>
        <v>8601.6659871980592</v>
      </c>
      <c r="G692" s="180">
        <f>(G625/G612)*AA77</f>
        <v>0</v>
      </c>
      <c r="H692" s="180">
        <f>(H628/H612)*AA60</f>
        <v>2484.5109645042312</v>
      </c>
      <c r="I692" s="180">
        <f>(I629/I612)*AA78</f>
        <v>18302.939598921628</v>
      </c>
      <c r="J692" s="180">
        <f>(J630/J612)*AA79</f>
        <v>0</v>
      </c>
      <c r="K692" s="180">
        <f>(K644/K612)*AA75</f>
        <v>269293.09094595845</v>
      </c>
      <c r="L692" s="180">
        <f>(L647/L612)*AA80</f>
        <v>9259.0972610731369</v>
      </c>
      <c r="M692" s="180">
        <f t="shared" si="20"/>
        <v>695582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13340636.620000003</v>
      </c>
      <c r="D693" s="180">
        <f>(D615/D612)*AB76</f>
        <v>192005.52399629221</v>
      </c>
      <c r="E693" s="180">
        <f>(E623/E612)*SUM(C693:D693)</f>
        <v>4153223.4828938493</v>
      </c>
      <c r="F693" s="180">
        <f>(F624/F612)*AB64</f>
        <v>125623.75197449817</v>
      </c>
      <c r="G693" s="180">
        <f>(G625/G612)*AB77</f>
        <v>0</v>
      </c>
      <c r="H693" s="180">
        <f>(H628/H612)*AB60</f>
        <v>24019.0737831324</v>
      </c>
      <c r="I693" s="180">
        <f>(I629/I612)*AB78</f>
        <v>107153.12801926499</v>
      </c>
      <c r="J693" s="180">
        <f>(J630/J612)*AB79</f>
        <v>0</v>
      </c>
      <c r="K693" s="180">
        <f>(K644/K612)*AB75</f>
        <v>2329852.9540240839</v>
      </c>
      <c r="L693" s="180">
        <f>(L647/L612)*AB80</f>
        <v>0</v>
      </c>
      <c r="M693" s="180">
        <f t="shared" si="20"/>
        <v>6931878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3828820.5300000003</v>
      </c>
      <c r="D694" s="180">
        <f>(D615/D612)*AC76</f>
        <v>95504.490632906673</v>
      </c>
      <c r="E694" s="180">
        <f>(E623/E612)*SUM(C694:D694)</f>
        <v>1204391.4748334116</v>
      </c>
      <c r="F694" s="180">
        <f>(F624/F612)*AC64</f>
        <v>8945.0469070948129</v>
      </c>
      <c r="G694" s="180">
        <f>(G625/G612)*AC77</f>
        <v>0</v>
      </c>
      <c r="H694" s="180">
        <f>(H628/H612)*AC60</f>
        <v>21464.125652108723</v>
      </c>
      <c r="I694" s="180">
        <f>(I629/I612)*AC78</f>
        <v>53298.492138174937</v>
      </c>
      <c r="J694" s="180">
        <f>(J630/J612)*AC79</f>
        <v>14587.565303233088</v>
      </c>
      <c r="K694" s="180">
        <f>(K644/K612)*AC75</f>
        <v>592879.9426862793</v>
      </c>
      <c r="L694" s="180">
        <f>(L647/L612)*AC80</f>
        <v>212959.2370046821</v>
      </c>
      <c r="M694" s="180">
        <f t="shared" si="20"/>
        <v>2204030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967247.22999999986</v>
      </c>
      <c r="D695" s="180">
        <f>(D615/D612)*AD76</f>
        <v>0</v>
      </c>
      <c r="E695" s="180">
        <f>(E623/E612)*SUM(C695:D695)</f>
        <v>296852.14953993598</v>
      </c>
      <c r="F695" s="180">
        <f>(F624/F612)*AD64</f>
        <v>163.49836931326124</v>
      </c>
      <c r="G695" s="180">
        <f>(G625/G612)*AD77</f>
        <v>0</v>
      </c>
      <c r="H695" s="180">
        <f>(H628/H612)*AD60</f>
        <v>198.50474200935869</v>
      </c>
      <c r="I695" s="180">
        <f>(I629/I612)*AD78</f>
        <v>0</v>
      </c>
      <c r="J695" s="180">
        <f>(J630/J612)*AD79</f>
        <v>0</v>
      </c>
      <c r="K695" s="180">
        <f>(K644/K612)*AD75</f>
        <v>153628.59396691871</v>
      </c>
      <c r="L695" s="180">
        <f>(L647/L612)*AD80</f>
        <v>0</v>
      </c>
      <c r="M695" s="180">
        <f t="shared" si="20"/>
        <v>450843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838249.70000000007</v>
      </c>
      <c r="D696" s="180">
        <f>(D615/D612)*AE76</f>
        <v>38389.205781581084</v>
      </c>
      <c r="E696" s="180">
        <f>(E623/E612)*SUM(C696:D696)</f>
        <v>269044.08250577241</v>
      </c>
      <c r="F696" s="180">
        <f>(F624/F612)*AE64</f>
        <v>71.005242513870385</v>
      </c>
      <c r="G696" s="180">
        <f>(G625/G612)*AE77</f>
        <v>0</v>
      </c>
      <c r="H696" s="180">
        <f>(H628/H612)*AE60</f>
        <v>6012.7726692512206</v>
      </c>
      <c r="I696" s="180">
        <f>(I629/I612)*AE78</f>
        <v>21423.98508154953</v>
      </c>
      <c r="J696" s="180">
        <f>(J630/J612)*AE79</f>
        <v>0</v>
      </c>
      <c r="K696" s="180">
        <f>(K644/K612)*AE75</f>
        <v>93636.308879999138</v>
      </c>
      <c r="L696" s="180">
        <f>(L647/L612)*AE80</f>
        <v>0</v>
      </c>
      <c r="M696" s="180">
        <f t="shared" si="20"/>
        <v>428577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14005204.609999999</v>
      </c>
      <c r="D698" s="180">
        <f>(D615/D612)*AG76</f>
        <v>319384.50823242561</v>
      </c>
      <c r="E698" s="180">
        <f>(E623/E612)*SUM(C698:D698)</f>
        <v>4396275.2635886818</v>
      </c>
      <c r="F698" s="180">
        <f>(F624/F612)*AG64</f>
        <v>11035.699151180319</v>
      </c>
      <c r="G698" s="180">
        <f>(G625/G612)*AG77</f>
        <v>228024.05271283889</v>
      </c>
      <c r="H698" s="180">
        <f>(H628/H612)*AG60</f>
        <v>44490.675725194335</v>
      </c>
      <c r="I698" s="180">
        <f>(I629/I612)*AG78</f>
        <v>178239.91927784312</v>
      </c>
      <c r="J698" s="180">
        <f>(J630/J612)*AG79</f>
        <v>130520.32113419082</v>
      </c>
      <c r="K698" s="180">
        <f>(K644/K612)*AG75</f>
        <v>1962884.3565601569</v>
      </c>
      <c r="L698" s="180">
        <f>(L647/L612)*AG80</f>
        <v>955538.83734274772</v>
      </c>
      <c r="M698" s="180">
        <f t="shared" si="20"/>
        <v>8226394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938134.05000000016</v>
      </c>
      <c r="D700" s="180">
        <f>(D615/D612)*AI76</f>
        <v>0</v>
      </c>
      <c r="E700" s="180">
        <f>(E623/E612)*SUM(C700:D700)</f>
        <v>287917.1949648342</v>
      </c>
      <c r="F700" s="180">
        <f>(F624/F612)*AI64</f>
        <v>1335.7412079588453</v>
      </c>
      <c r="G700" s="180">
        <f>(G625/G612)*AI77</f>
        <v>57611.964258599524</v>
      </c>
      <c r="H700" s="180">
        <f>(H628/H612)*AI60</f>
        <v>5736.8225696650461</v>
      </c>
      <c r="I700" s="180">
        <f>(I629/I612)*AI78</f>
        <v>0</v>
      </c>
      <c r="J700" s="180">
        <f>(J630/J612)*AI79</f>
        <v>12092.323869785325</v>
      </c>
      <c r="K700" s="180">
        <f>(K644/K612)*AI75</f>
        <v>82474.063589993093</v>
      </c>
      <c r="L700" s="180">
        <f>(L647/L612)*AI80</f>
        <v>425918.4740093642</v>
      </c>
      <c r="M700" s="180">
        <f t="shared" si="20"/>
        <v>873087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6686163.7699999996</v>
      </c>
      <c r="D701" s="180">
        <f>(D615/D612)*AJ76</f>
        <v>0</v>
      </c>
      <c r="E701" s="180">
        <f>(E623/E612)*SUM(C701:D701)</f>
        <v>2052011.1360779416</v>
      </c>
      <c r="F701" s="180">
        <f>(F624/F612)*AJ64</f>
        <v>50303.932361256004</v>
      </c>
      <c r="G701" s="180">
        <f>(G625/G612)*AJ77</f>
        <v>0</v>
      </c>
      <c r="H701" s="180">
        <f>(H628/H612)*AJ60</f>
        <v>16704.390263768095</v>
      </c>
      <c r="I701" s="180">
        <f>(I629/I612)*AJ78</f>
        <v>0</v>
      </c>
      <c r="J701" s="180">
        <f>(J630/J612)*AJ79</f>
        <v>0</v>
      </c>
      <c r="K701" s="180">
        <f>(K644/K612)*AJ75</f>
        <v>802496.95637569553</v>
      </c>
      <c r="L701" s="180">
        <f>(L647/L612)*AJ80</f>
        <v>0</v>
      </c>
      <c r="M701" s="180">
        <f t="shared" si="20"/>
        <v>2921516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377741.21</v>
      </c>
      <c r="D702" s="180">
        <f>(D615/D612)*AK76</f>
        <v>0</v>
      </c>
      <c r="E702" s="180">
        <f>(E623/E612)*SUM(C702:D702)</f>
        <v>115930.32957904297</v>
      </c>
      <c r="F702" s="180">
        <f>(F624/F612)*AK64</f>
        <v>15.055067684019795</v>
      </c>
      <c r="G702" s="180">
        <f>(G625/G612)*AK77</f>
        <v>0</v>
      </c>
      <c r="H702" s="180">
        <f>(H628/H612)*AK60</f>
        <v>2356.4433890143227</v>
      </c>
      <c r="I702" s="180">
        <f>(I629/I612)*AK78</f>
        <v>0</v>
      </c>
      <c r="J702" s="180">
        <f>(J630/J612)*AK79</f>
        <v>0</v>
      </c>
      <c r="K702" s="180">
        <f>(K644/K612)*AK75</f>
        <v>59686.539905237405</v>
      </c>
      <c r="L702" s="180">
        <f>(L647/L612)*AK80</f>
        <v>0</v>
      </c>
      <c r="M702" s="180">
        <f t="shared" si="20"/>
        <v>177988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202609.41</v>
      </c>
      <c r="D703" s="180">
        <f>(D615/D612)*AL76</f>
        <v>0</v>
      </c>
      <c r="E703" s="180">
        <f>(E623/E612)*SUM(C703:D703)</f>
        <v>62181.660500095932</v>
      </c>
      <c r="F703" s="180">
        <f>(F624/F612)*AL64</f>
        <v>33.716496443800501</v>
      </c>
      <c r="G703" s="180">
        <f>(G625/G612)*AL77</f>
        <v>49827.823456669008</v>
      </c>
      <c r="H703" s="180">
        <f>(H628/H612)*AL60</f>
        <v>1274.2723761245929</v>
      </c>
      <c r="I703" s="180">
        <f>(I629/I612)*AL78</f>
        <v>0</v>
      </c>
      <c r="J703" s="180">
        <f>(J630/J612)*AL79</f>
        <v>0</v>
      </c>
      <c r="K703" s="180">
        <f>(K644/K612)*AL75</f>
        <v>33669.690515885348</v>
      </c>
      <c r="L703" s="180">
        <f>(L647/L612)*AL80</f>
        <v>0</v>
      </c>
      <c r="M703" s="180">
        <f t="shared" si="20"/>
        <v>146987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404263.67</v>
      </c>
      <c r="D705" s="180">
        <f>(D615/D612)*AN76</f>
        <v>0</v>
      </c>
      <c r="E705" s="180">
        <f>(E623/E612)*SUM(C705:D705)</f>
        <v>124070.18154024937</v>
      </c>
      <c r="F705" s="180">
        <f>(F624/F612)*AN64</f>
        <v>459.95563408697927</v>
      </c>
      <c r="G705" s="180">
        <f>(G625/G612)*AN77</f>
        <v>0</v>
      </c>
      <c r="H705" s="180">
        <f>(H628/H612)*AN60</f>
        <v>2040.4002437232298</v>
      </c>
      <c r="I705" s="180">
        <f>(I629/I612)*AN78</f>
        <v>0</v>
      </c>
      <c r="J705" s="180">
        <f>(J630/J612)*AN79</f>
        <v>0</v>
      </c>
      <c r="K705" s="180">
        <f>(K644/K612)*AN75</f>
        <v>52881.705059066044</v>
      </c>
      <c r="L705" s="180">
        <f>(L647/L612)*AN80</f>
        <v>222218.33426575526</v>
      </c>
      <c r="M705" s="180">
        <f t="shared" si="20"/>
        <v>401671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3686494.5500000003</v>
      </c>
      <c r="D713" s="180">
        <f>(D615/D612)*AV76</f>
        <v>2819249.1320688827</v>
      </c>
      <c r="E713" s="180">
        <f>(E623/E612)*SUM(C713:D713)</f>
        <v>1996639.4697020799</v>
      </c>
      <c r="F713" s="180">
        <f>(F624/F612)*AV64</f>
        <v>10816.181699169359</v>
      </c>
      <c r="G713" s="180">
        <f>(G625/G612)*AV77</f>
        <v>48709.144539026296</v>
      </c>
      <c r="H713" s="180">
        <f>(H628/H612)*AV60</f>
        <v>14700.576557989358</v>
      </c>
      <c r="I713" s="180">
        <f>(I629/I612)*AV78</f>
        <v>1573347.250012517</v>
      </c>
      <c r="J713" s="180">
        <f>(J630/J612)*AV79</f>
        <v>32054.613103374126</v>
      </c>
      <c r="K713" s="180">
        <f>(K644/K612)*AV75</f>
        <v>468332.55237206811</v>
      </c>
      <c r="L713" s="180">
        <f>(L647/L612)*AV80</f>
        <v>118595.32330339492</v>
      </c>
      <c r="M713" s="180">
        <f t="shared" si="20"/>
        <v>7082444</v>
      </c>
      <c r="N713" s="199" t="s">
        <v>741</v>
      </c>
    </row>
    <row r="715" spans="1:15" ht="12.6" customHeight="1" x14ac:dyDescent="0.25">
      <c r="C715" s="180">
        <f>SUM(C614:C647)+SUM(C668:C713)</f>
        <v>291155174.38</v>
      </c>
      <c r="D715" s="180">
        <f>SUM(D616:D647)+SUM(D668:D713)</f>
        <v>9202417.6699999999</v>
      </c>
      <c r="E715" s="180">
        <f>SUM(E624:E647)+SUM(E668:E713)</f>
        <v>68372820.019762799</v>
      </c>
      <c r="F715" s="180">
        <f>SUM(F625:F648)+SUM(F668:F713)</f>
        <v>900279.07468750677</v>
      </c>
      <c r="G715" s="180">
        <f>SUM(G626:G647)+SUM(G668:G713)</f>
        <v>6793504.0087363319</v>
      </c>
      <c r="H715" s="180">
        <f>SUM(H629:H647)+SUM(H668:H713)</f>
        <v>759616.21558363945</v>
      </c>
      <c r="I715" s="180">
        <f>SUM(I630:I647)+SUM(I668:I713)</f>
        <v>4525557.2102062795</v>
      </c>
      <c r="J715" s="180">
        <f>SUM(J631:J647)+SUM(J668:J713)</f>
        <v>1919416.8450335183</v>
      </c>
      <c r="K715" s="180">
        <f>SUM(K668:K713)</f>
        <v>25051364.247864485</v>
      </c>
      <c r="L715" s="180">
        <f>SUM(L668:L713)</f>
        <v>9259176.1394347958</v>
      </c>
      <c r="M715" s="180">
        <f>SUM(M668:M713)</f>
        <v>113316629</v>
      </c>
      <c r="N715" s="198" t="s">
        <v>742</v>
      </c>
    </row>
    <row r="716" spans="1:15" ht="12.6" customHeight="1" x14ac:dyDescent="0.25">
      <c r="C716" s="180">
        <f>CE71</f>
        <v>291155174.38</v>
      </c>
      <c r="D716" s="180">
        <f>D615</f>
        <v>9202417.6699999981</v>
      </c>
      <c r="E716" s="180">
        <f>E623</f>
        <v>68372820.019762829</v>
      </c>
      <c r="F716" s="180">
        <f>F624</f>
        <v>900279.07468750712</v>
      </c>
      <c r="G716" s="180">
        <f>G625</f>
        <v>6793504.008736331</v>
      </c>
      <c r="H716" s="180">
        <f>H628</f>
        <v>759616.2155836391</v>
      </c>
      <c r="I716" s="180">
        <f>I629</f>
        <v>4525557.2102062786</v>
      </c>
      <c r="J716" s="180">
        <f>J630</f>
        <v>1919416.8450335185</v>
      </c>
      <c r="K716" s="180">
        <f>K644</f>
        <v>25051364.247864481</v>
      </c>
      <c r="L716" s="180">
        <f>L647</f>
        <v>9259176.1394347977</v>
      </c>
      <c r="M716" s="180">
        <f>C648</f>
        <v>113316628.76999997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744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745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746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5" t="s">
        <v>999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747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748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996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997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998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6" thickBot="1" x14ac:dyDescent="0.3">
      <c r="B16" s="144"/>
      <c r="C16" s="8"/>
      <c r="D16" s="8"/>
      <c r="E16" s="8"/>
      <c r="F16" s="8" t="s">
        <v>749</v>
      </c>
      <c r="G16" s="8"/>
      <c r="H16" s="8"/>
      <c r="I16" s="8"/>
      <c r="J16" s="145"/>
    </row>
    <row r="17" spans="2:10" ht="15.6" thickTop="1" x14ac:dyDescent="0.25">
      <c r="B17" s="141"/>
      <c r="C17" s="150" t="s">
        <v>750</v>
      </c>
      <c r="D17" s="150"/>
      <c r="E17" s="142" t="str">
        <f>+data!C84</f>
        <v>Deaconess Hospital - MultiCare Health Systems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751</v>
      </c>
      <c r="D18" s="151"/>
      <c r="E18" s="8" t="str">
        <f>+"H-"&amp;data!C83</f>
        <v>H-037</v>
      </c>
      <c r="F18" s="76"/>
      <c r="G18" s="76"/>
      <c r="H18" s="8"/>
      <c r="I18" s="8"/>
      <c r="J18" s="145"/>
    </row>
    <row r="19" spans="2:10" x14ac:dyDescent="0.25">
      <c r="B19" s="144"/>
      <c r="C19" s="151" t="s">
        <v>752</v>
      </c>
      <c r="D19" s="151"/>
      <c r="E19" s="8" t="str">
        <f>+data!C85</f>
        <v>800 W. 5th Avenue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753</v>
      </c>
      <c r="D20" s="151"/>
      <c r="E20" s="8" t="str">
        <f>+data!C86</f>
        <v>PO Box 248</v>
      </c>
      <c r="F20" s="76"/>
      <c r="G20" s="76"/>
      <c r="H20" s="8"/>
      <c r="I20" s="8"/>
      <c r="J20" s="145"/>
    </row>
    <row r="21" spans="2:10" x14ac:dyDescent="0.25">
      <c r="B21" s="144"/>
      <c r="C21" s="151" t="s">
        <v>754</v>
      </c>
      <c r="D21" s="151"/>
      <c r="E21" s="8" t="str">
        <f>+data!C87</f>
        <v>Spokane, WA  99210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755</v>
      </c>
      <c r="G26" s="70"/>
      <c r="H26" s="70"/>
      <c r="I26" s="70"/>
      <c r="J26" s="154"/>
    </row>
    <row r="27" spans="2:10" x14ac:dyDescent="0.25">
      <c r="B27" s="155" t="s">
        <v>756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757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758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759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760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761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762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760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761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8" sqref="D8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763</v>
      </c>
      <c r="H1" s="7"/>
    </row>
    <row r="2" spans="1:13" ht="20.100000000000001" customHeight="1" x14ac:dyDescent="0.25">
      <c r="A2" s="6" t="s">
        <v>764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H-37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Deaconess Hospital - MultiCare Health Systems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Spokane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765</v>
      </c>
      <c r="C7" s="24"/>
      <c r="D7" s="127" t="str">
        <f>"  "&amp;data!C89</f>
        <v xml:space="preserve">  Laureen Driscoll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766</v>
      </c>
      <c r="C8" s="24"/>
      <c r="D8" s="127" t="str">
        <f>"  "&amp;data!C90</f>
        <v xml:space="preserve">  Jason Hotchkiss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767</v>
      </c>
      <c r="C9" s="24"/>
      <c r="D9" s="127" t="str">
        <f>"  "&amp;data!C91</f>
        <v xml:space="preserve">  FRANK TOMBARI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768</v>
      </c>
      <c r="C10" s="24"/>
      <c r="D10" s="127" t="str">
        <f>"  "&amp;data!C92</f>
        <v xml:space="preserve">  509-458-5800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769</v>
      </c>
      <c r="C11" s="24"/>
      <c r="D11" s="127" t="str">
        <f>"  "&amp;data!C93</f>
        <v xml:space="preserve">  509-473-7306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770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771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772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773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774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775</v>
      </c>
      <c r="C23" s="38"/>
      <c r="D23" s="38"/>
      <c r="E23" s="38"/>
      <c r="F23" s="13">
        <f>data!C111</f>
        <v>10111</v>
      </c>
      <c r="G23" s="21">
        <f>data!D111</f>
        <v>51194</v>
      </c>
      <c r="H23" s="7"/>
    </row>
    <row r="24" spans="1:9" ht="20.100000000000001" customHeight="1" x14ac:dyDescent="0.25">
      <c r="A24" s="130"/>
      <c r="B24" s="49" t="s">
        <v>776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777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1384</v>
      </c>
      <c r="G26" s="13">
        <f>data!D114</f>
        <v>1968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778</v>
      </c>
      <c r="C29" s="24"/>
      <c r="D29" s="15" t="s">
        <v>167</v>
      </c>
      <c r="E29" s="97" t="s">
        <v>778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66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779</v>
      </c>
      <c r="C31" s="24"/>
      <c r="D31" s="21">
        <f>data!C117</f>
        <v>85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780</v>
      </c>
      <c r="C32" s="24"/>
      <c r="D32" s="21">
        <f>data!C118</f>
        <v>30</v>
      </c>
      <c r="E32" s="49" t="s">
        <v>781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782</v>
      </c>
      <c r="C33" s="24"/>
      <c r="D33" s="21">
        <f>data!C119</f>
        <v>0</v>
      </c>
      <c r="E33" s="49" t="s">
        <v>783</v>
      </c>
      <c r="F33" s="24"/>
      <c r="G33" s="21">
        <f>data!C126</f>
        <v>64</v>
      </c>
      <c r="H33" s="7"/>
    </row>
    <row r="34" spans="1:8" ht="20.100000000000001" customHeight="1" x14ac:dyDescent="0.25">
      <c r="A34" s="130"/>
      <c r="B34" s="97" t="s">
        <v>784</v>
      </c>
      <c r="C34" s="24"/>
      <c r="D34" s="21">
        <f>data!C120</f>
        <v>34</v>
      </c>
      <c r="E34" s="49" t="s">
        <v>291</v>
      </c>
      <c r="F34" s="24"/>
      <c r="G34" s="21">
        <f>data!E127</f>
        <v>279</v>
      </c>
      <c r="H34" s="7"/>
    </row>
    <row r="35" spans="1:8" ht="20.100000000000001" customHeight="1" x14ac:dyDescent="0.25">
      <c r="A35" s="130"/>
      <c r="B35" s="97" t="s">
        <v>785</v>
      </c>
      <c r="C35" s="24"/>
      <c r="D35" s="21">
        <f>data!C121</f>
        <v>0</v>
      </c>
      <c r="E35" s="49" t="s">
        <v>786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388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26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787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C26" sqref="C26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788</v>
      </c>
      <c r="B1" s="8"/>
      <c r="C1" s="8"/>
      <c r="D1" s="8"/>
      <c r="E1" s="8"/>
      <c r="F1" s="8"/>
      <c r="G1" s="165" t="s">
        <v>789</v>
      </c>
    </row>
    <row r="2" spans="1:13" ht="20.100000000000001" customHeight="1" x14ac:dyDescent="0.25">
      <c r="A2" s="105" t="str">
        <f>"Hospital Name: "&amp;data!C84</f>
        <v>Hospital Name: Deaconess Hospital - MultiCare Health Systems</v>
      </c>
      <c r="B2" s="8"/>
      <c r="C2" s="8"/>
      <c r="D2" s="8"/>
      <c r="E2" s="8"/>
      <c r="F2" s="11"/>
      <c r="G2" s="76" t="s">
        <v>790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791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792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793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4485.5193516960408</v>
      </c>
      <c r="C7" s="48">
        <f>data!B139</f>
        <v>22858.522935942041</v>
      </c>
      <c r="D7" s="48">
        <f>data!B140</f>
        <v>22677.687256193309</v>
      </c>
      <c r="E7" s="48">
        <f>data!B141</f>
        <v>442816912.70434034</v>
      </c>
      <c r="F7" s="48">
        <f>data!B142</f>
        <v>395267175.08780217</v>
      </c>
      <c r="G7" s="48">
        <f>data!B141+data!B142</f>
        <v>838084087.79214251</v>
      </c>
    </row>
    <row r="8" spans="1:13" ht="20.100000000000001" customHeight="1" x14ac:dyDescent="0.25">
      <c r="A8" s="23" t="s">
        <v>297</v>
      </c>
      <c r="B8" s="48">
        <f>data!C138</f>
        <v>2801.99442033478</v>
      </c>
      <c r="C8" s="48">
        <f>data!C139</f>
        <v>9948.0723837154655</v>
      </c>
      <c r="D8" s="48">
        <f>data!C140</f>
        <v>9869.3723541142481</v>
      </c>
      <c r="E8" s="48">
        <f>data!C141</f>
        <v>157527847.46798</v>
      </c>
      <c r="F8" s="48">
        <f>data!C142</f>
        <v>172021021.64254034</v>
      </c>
      <c r="G8" s="48">
        <f>data!C141+data!C142</f>
        <v>329548869.11052036</v>
      </c>
    </row>
    <row r="9" spans="1:13" ht="20.100000000000001" customHeight="1" x14ac:dyDescent="0.25">
      <c r="A9" s="23" t="s">
        <v>794</v>
      </c>
      <c r="B9" s="48">
        <f>data!D138</f>
        <v>2823.4862279691788</v>
      </c>
      <c r="C9" s="48">
        <f>data!D139</f>
        <v>18387.404680342494</v>
      </c>
      <c r="D9" s="48">
        <f>data!D140</f>
        <v>18241.940389692441</v>
      </c>
      <c r="E9" s="48">
        <f>data!D141</f>
        <v>227509583.46767977</v>
      </c>
      <c r="F9" s="48">
        <f>data!D142</f>
        <v>317953068.33965755</v>
      </c>
      <c r="G9" s="48">
        <f>data!D141+data!D142</f>
        <v>545462651.80733728</v>
      </c>
    </row>
    <row r="10" spans="1:13" ht="20.100000000000001" customHeight="1" x14ac:dyDescent="0.25">
      <c r="A10" s="111" t="s">
        <v>203</v>
      </c>
      <c r="B10" s="48">
        <f>data!E138</f>
        <v>10111</v>
      </c>
      <c r="C10" s="48">
        <f>data!E139</f>
        <v>51194</v>
      </c>
      <c r="D10" s="48">
        <f>data!E140</f>
        <v>50789</v>
      </c>
      <c r="E10" s="48">
        <f>data!E141</f>
        <v>827854343.6400001</v>
      </c>
      <c r="F10" s="48">
        <f>data!E142</f>
        <v>885241265.07000005</v>
      </c>
      <c r="G10" s="48">
        <f>data!E141+data!E142</f>
        <v>1713095608.71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795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792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793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794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796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792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793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794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797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798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799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800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Deaconess Hospital - MultiCare Health Systems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801</v>
      </c>
      <c r="C6" s="13">
        <f>data!C165</f>
        <v>7570837.2699999996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12276861.35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8227674.8299999991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9745.5499999999993</v>
      </c>
    </row>
    <row r="14" spans="1:13" ht="20.100000000000001" customHeight="1" x14ac:dyDescent="0.25">
      <c r="A14" s="40">
        <v>10</v>
      </c>
      <c r="B14" s="49" t="s">
        <v>802</v>
      </c>
      <c r="C14" s="13">
        <f>data!D173</f>
        <v>28085118.999999996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803</v>
      </c>
      <c r="C18" s="13">
        <f>data!C175</f>
        <v>3134549.7499999995</v>
      </c>
    </row>
    <row r="19" spans="1:3" ht="20.100000000000001" customHeight="1" x14ac:dyDescent="0.25">
      <c r="A19" s="13">
        <v>13</v>
      </c>
      <c r="B19" s="49" t="s">
        <v>804</v>
      </c>
      <c r="C19" s="13">
        <f>data!C176</f>
        <v>2554827.64</v>
      </c>
    </row>
    <row r="20" spans="1:3" ht="20.100000000000001" customHeight="1" x14ac:dyDescent="0.25">
      <c r="A20" s="13">
        <v>14</v>
      </c>
      <c r="B20" s="49" t="s">
        <v>805</v>
      </c>
      <c r="C20" s="13">
        <f>data!D177</f>
        <v>5689377.3899999997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806</v>
      </c>
      <c r="C24" s="104"/>
    </row>
    <row r="25" spans="1:3" ht="20.100000000000001" customHeight="1" x14ac:dyDescent="0.25">
      <c r="A25" s="13">
        <v>17</v>
      </c>
      <c r="B25" s="49" t="s">
        <v>807</v>
      </c>
      <c r="C25" s="13">
        <f>data!C179</f>
        <v>3213500.2599999993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808</v>
      </c>
      <c r="C27" s="13">
        <f>data!D181</f>
        <v>3213500.2599999993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809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89062.9</v>
      </c>
    </row>
    <row r="32" spans="1:3" ht="20.100000000000001" customHeight="1" x14ac:dyDescent="0.25">
      <c r="A32" s="13">
        <v>22</v>
      </c>
      <c r="B32" s="49" t="s">
        <v>810</v>
      </c>
      <c r="C32" s="13">
        <f>data!C184</f>
        <v>2509429.94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811</v>
      </c>
      <c r="C34" s="13">
        <f>data!D186</f>
        <v>2598492.84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812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5879771.5500000017</v>
      </c>
    </row>
    <row r="40" spans="1:3" ht="20.100000000000001" customHeight="1" x14ac:dyDescent="0.25">
      <c r="A40" s="13">
        <v>28</v>
      </c>
      <c r="B40" s="49" t="s">
        <v>813</v>
      </c>
      <c r="C40" s="13">
        <f>data!D190</f>
        <v>5879771.5500000017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814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Deaconess Hospital - MultiCare Health Systems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815</v>
      </c>
      <c r="D5" s="47"/>
      <c r="E5" s="47"/>
      <c r="F5" s="72" t="s">
        <v>816</v>
      </c>
    </row>
    <row r="6" spans="1:13" ht="20.100000000000001" customHeight="1" x14ac:dyDescent="0.25">
      <c r="A6" s="19"/>
      <c r="B6" s="20"/>
      <c r="C6" s="18" t="s">
        <v>817</v>
      </c>
      <c r="D6" s="18" t="s">
        <v>329</v>
      </c>
      <c r="E6" s="18" t="s">
        <v>818</v>
      </c>
      <c r="F6" s="18" t="s">
        <v>817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19229634</v>
      </c>
      <c r="D7" s="21">
        <f>data!C195</f>
        <v>0</v>
      </c>
      <c r="E7" s="21">
        <f>data!D195</f>
        <v>6224913</v>
      </c>
      <c r="F7" s="21">
        <f>data!E195</f>
        <v>13004721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716319</v>
      </c>
      <c r="D8" s="21">
        <f>data!C196</f>
        <v>0</v>
      </c>
      <c r="E8" s="21">
        <f>data!D196</f>
        <v>282492</v>
      </c>
      <c r="F8" s="21">
        <f>data!E196</f>
        <v>433827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127155675.63000005</v>
      </c>
      <c r="D9" s="21">
        <f>data!C197</f>
        <v>0</v>
      </c>
      <c r="E9" s="21">
        <f>data!D197</f>
        <v>10761022.359999999</v>
      </c>
      <c r="F9" s="21">
        <f>data!E197</f>
        <v>116394653.27000006</v>
      </c>
    </row>
    <row r="10" spans="1:13" ht="20.100000000000001" customHeight="1" x14ac:dyDescent="0.25">
      <c r="A10" s="13">
        <v>4</v>
      </c>
      <c r="B10" s="14" t="s">
        <v>819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820</v>
      </c>
      <c r="C11" s="21">
        <f>data!B199</f>
        <v>1338563.7699999996</v>
      </c>
      <c r="D11" s="21">
        <f>data!C199</f>
        <v>159998.98000000001</v>
      </c>
      <c r="E11" s="21">
        <f>data!D199</f>
        <v>0</v>
      </c>
      <c r="F11" s="21">
        <f>data!E199</f>
        <v>1498562.7499999995</v>
      </c>
    </row>
    <row r="12" spans="1:13" ht="20.100000000000001" customHeight="1" x14ac:dyDescent="0.25">
      <c r="A12" s="13">
        <v>6</v>
      </c>
      <c r="B12" s="14" t="s">
        <v>821</v>
      </c>
      <c r="C12" s="21">
        <f>data!B200</f>
        <v>46787378.909999996</v>
      </c>
      <c r="D12" s="21">
        <f>data!C200</f>
        <v>11130370.600000001</v>
      </c>
      <c r="E12" s="21">
        <f>data!D200</f>
        <v>703969.20000000007</v>
      </c>
      <c r="F12" s="21">
        <f>data!E200</f>
        <v>57213780.309999995</v>
      </c>
    </row>
    <row r="13" spans="1:13" ht="20.100000000000001" customHeight="1" x14ac:dyDescent="0.25">
      <c r="A13" s="13">
        <v>7</v>
      </c>
      <c r="B13" s="14" t="s">
        <v>822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311050</v>
      </c>
      <c r="D14" s="21">
        <f>data!C202</f>
        <v>40750</v>
      </c>
      <c r="E14" s="21">
        <f>data!D202</f>
        <v>0</v>
      </c>
      <c r="F14" s="21">
        <f>data!E202</f>
        <v>351800</v>
      </c>
    </row>
    <row r="15" spans="1:13" ht="20.100000000000001" customHeight="1" x14ac:dyDescent="0.25">
      <c r="A15" s="13">
        <v>9</v>
      </c>
      <c r="B15" s="14" t="s">
        <v>823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5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195538621.31000006</v>
      </c>
      <c r="D16" s="21">
        <f>data!C204</f>
        <v>11331119.580000002</v>
      </c>
      <c r="E16" s="21">
        <f>data!D204</f>
        <v>17972396.559999999</v>
      </c>
      <c r="F16" s="21">
        <f>data!E204</f>
        <v>188897344.33000004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815</v>
      </c>
      <c r="D21" s="76" t="s">
        <v>203</v>
      </c>
      <c r="E21" s="25"/>
      <c r="F21" s="18" t="s">
        <v>816</v>
      </c>
    </row>
    <row r="22" spans="1:6" ht="20.100000000000001" customHeight="1" x14ac:dyDescent="0.25">
      <c r="A22" s="75"/>
      <c r="B22" s="44"/>
      <c r="C22" s="18" t="s">
        <v>817</v>
      </c>
      <c r="D22" s="18" t="s">
        <v>824</v>
      </c>
      <c r="E22" s="18" t="s">
        <v>818</v>
      </c>
      <c r="F22" s="18" t="s">
        <v>817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178575.3</v>
      </c>
      <c r="D24" s="21">
        <f>data!C209</f>
        <v>85420.199999999983</v>
      </c>
      <c r="E24" s="21">
        <f>data!D209</f>
        <v>67260</v>
      </c>
      <c r="F24" s="21">
        <f>data!E209</f>
        <v>196735.5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9684047.1999999993</v>
      </c>
      <c r="D25" s="21">
        <f>data!C210</f>
        <v>6217952.4999999907</v>
      </c>
      <c r="E25" s="21">
        <f>data!D210</f>
        <v>1008900</v>
      </c>
      <c r="F25" s="21">
        <f>data!E210</f>
        <v>14893099.69999999</v>
      </c>
    </row>
    <row r="26" spans="1:6" ht="20.100000000000001" customHeight="1" x14ac:dyDescent="0.25">
      <c r="A26" s="13">
        <v>14</v>
      </c>
      <c r="B26" s="14" t="s">
        <v>819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820</v>
      </c>
      <c r="C27" s="21">
        <f>data!B212</f>
        <v>169181.17</v>
      </c>
      <c r="D27" s="21">
        <f>data!C212</f>
        <v>131453.45000000001</v>
      </c>
      <c r="E27" s="21">
        <f>data!D212</f>
        <v>0</v>
      </c>
      <c r="F27" s="21">
        <f>data!E212</f>
        <v>300634.62</v>
      </c>
    </row>
    <row r="28" spans="1:6" ht="20.100000000000001" customHeight="1" x14ac:dyDescent="0.25">
      <c r="A28" s="13">
        <v>16</v>
      </c>
      <c r="B28" s="14" t="s">
        <v>821</v>
      </c>
      <c r="C28" s="21">
        <f>data!B213</f>
        <v>15204316.23</v>
      </c>
      <c r="D28" s="21">
        <f>data!C213</f>
        <v>11515027.910000172</v>
      </c>
      <c r="E28" s="21">
        <f>data!D213</f>
        <v>430357.1</v>
      </c>
      <c r="F28" s="21">
        <f>data!E213</f>
        <v>26288987.04000017</v>
      </c>
    </row>
    <row r="29" spans="1:6" ht="20.100000000000001" customHeight="1" x14ac:dyDescent="0.25">
      <c r="A29" s="13">
        <v>17</v>
      </c>
      <c r="B29" s="14" t="s">
        <v>822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58600.03</v>
      </c>
      <c r="D30" s="21">
        <f>data!C215</f>
        <v>73025.00999999998</v>
      </c>
      <c r="E30" s="21">
        <f>data!D215</f>
        <v>0</v>
      </c>
      <c r="F30" s="21">
        <f>data!E215</f>
        <v>131625.03999999998</v>
      </c>
    </row>
    <row r="31" spans="1:6" ht="20.100000000000001" customHeight="1" x14ac:dyDescent="0.25">
      <c r="A31" s="13">
        <v>19</v>
      </c>
      <c r="B31" s="14" t="s">
        <v>823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25294719.93</v>
      </c>
      <c r="D32" s="21">
        <f>data!C217</f>
        <v>18022879.070000164</v>
      </c>
      <c r="E32" s="21">
        <f>data!D217</f>
        <v>1506517.1</v>
      </c>
      <c r="F32" s="21">
        <f>data!E217</f>
        <v>41811081.900000162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825</v>
      </c>
      <c r="B1" s="6"/>
      <c r="C1" s="6"/>
      <c r="D1" s="169" t="s">
        <v>826</v>
      </c>
    </row>
    <row r="2" spans="1:13" ht="20.100000000000001" customHeight="1" x14ac:dyDescent="0.25">
      <c r="A2" s="29" t="str">
        <f>"Hospital: "&amp;data!C84</f>
        <v>Hospital: Deaconess Hospital - MultiCare Health Systems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827</v>
      </c>
      <c r="C4" s="41" t="s">
        <v>828</v>
      </c>
      <c r="D4" s="54"/>
    </row>
    <row r="5" spans="1:13" ht="20.100000000000001" customHeight="1" x14ac:dyDescent="0.25">
      <c r="A5" s="102">
        <v>1</v>
      </c>
      <c r="B5" s="55"/>
      <c r="C5" s="22" t="s">
        <v>991</v>
      </c>
      <c r="D5" s="14">
        <f>data!D221</f>
        <v>6257980.6899999985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691660819.01634705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270571939.13937271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9428981.1471986882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90697216.296023145</v>
      </c>
    </row>
    <row r="11" spans="1:13" ht="20.100000000000001" customHeight="1" x14ac:dyDescent="0.25">
      <c r="A11" s="13">
        <v>7</v>
      </c>
      <c r="B11" s="55">
        <v>5850</v>
      </c>
      <c r="C11" s="14" t="s">
        <v>829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247113828.92105833</v>
      </c>
    </row>
    <row r="13" spans="1:13" ht="20.100000000000001" customHeight="1" x14ac:dyDescent="0.25">
      <c r="A13" s="23">
        <v>9</v>
      </c>
      <c r="B13" s="24"/>
      <c r="C13" s="14" t="s">
        <v>830</v>
      </c>
      <c r="D13" s="14">
        <f>data!D229</f>
        <v>1309472784.52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831</v>
      </c>
      <c r="D16" s="140">
        <f>+data!C231</f>
        <v>5632</v>
      </c>
      <c r="M16" s="265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8521025.390328398</v>
      </c>
    </row>
    <row r="19" spans="1:4" ht="20.100000000000001" customHeight="1" x14ac:dyDescent="0.25">
      <c r="A19" s="61">
        <v>15</v>
      </c>
      <c r="B19" s="55">
        <v>5910</v>
      </c>
      <c r="C19" s="22" t="s">
        <v>832</v>
      </c>
      <c r="D19" s="14">
        <f>data!C234</f>
        <v>12558489.589671606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833</v>
      </c>
      <c r="D22" s="14">
        <f>data!D236</f>
        <v>21079514.980000004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1">
        <v>20</v>
      </c>
      <c r="B24" s="55">
        <v>5970</v>
      </c>
      <c r="C24" s="14" t="s">
        <v>357</v>
      </c>
      <c r="D24" s="14">
        <f>data!C238</f>
        <v>13623087.259999998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834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835</v>
      </c>
      <c r="C27" s="56"/>
      <c r="D27" s="14">
        <f>data!D242</f>
        <v>1350433367.45</v>
      </c>
    </row>
    <row r="28" spans="1:4" ht="20.100000000000001" customHeight="1" x14ac:dyDescent="0.25">
      <c r="A28" s="126">
        <v>24</v>
      </c>
      <c r="B28" s="65" t="s">
        <v>836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837</v>
      </c>
      <c r="B1" s="5"/>
      <c r="C1" s="6"/>
    </row>
    <row r="2" spans="1:13" ht="20.100000000000001" customHeight="1" x14ac:dyDescent="0.25">
      <c r="A2" s="4"/>
      <c r="B2" s="5"/>
      <c r="C2" s="167" t="s">
        <v>838</v>
      </c>
    </row>
    <row r="3" spans="1:13" ht="20.100000000000001" customHeight="1" x14ac:dyDescent="0.25">
      <c r="A3" s="29" t="str">
        <f>"HOSPITAL: "&amp;data!C84</f>
        <v>HOSPITAL: Deaconess Hospital - MultiCare Health Systems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839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2069.29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48704005.710000016</v>
      </c>
    </row>
    <row r="9" spans="1:13" ht="20.100000000000001" customHeight="1" x14ac:dyDescent="0.25">
      <c r="A9" s="13">
        <v>5</v>
      </c>
      <c r="B9" s="14" t="s">
        <v>840</v>
      </c>
      <c r="C9" s="21">
        <f>data!C253</f>
        <v>6360119.3500000024</v>
      </c>
    </row>
    <row r="10" spans="1:13" ht="20.100000000000001" customHeight="1" x14ac:dyDescent="0.25">
      <c r="A10" s="13">
        <v>6</v>
      </c>
      <c r="B10" s="14" t="s">
        <v>841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842</v>
      </c>
      <c r="C11" s="21">
        <f>data!C255</f>
        <v>2021223.44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8381542.299999998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1689422.1000000003</v>
      </c>
    </row>
    <row r="15" spans="1:13" ht="20.100000000000001" customHeight="1" x14ac:dyDescent="0.25">
      <c r="A15" s="13">
        <v>11</v>
      </c>
      <c r="B15" s="14" t="s">
        <v>843</v>
      </c>
      <c r="C15" s="21">
        <f>data!C259</f>
        <v>0</v>
      </c>
      <c r="M15" s="265"/>
    </row>
    <row r="16" spans="1:13" ht="20.100000000000001" customHeight="1" x14ac:dyDescent="0.25">
      <c r="A16" s="13">
        <v>12</v>
      </c>
      <c r="B16" s="14" t="s">
        <v>844</v>
      </c>
      <c r="C16" s="21">
        <f>data!D260</f>
        <v>54438143.49000001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845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846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847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13004721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433827.00000000006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116394653.27</v>
      </c>
    </row>
    <row r="28" spans="1:3" ht="20.100000000000001" customHeight="1" x14ac:dyDescent="0.25">
      <c r="A28" s="13">
        <v>24</v>
      </c>
      <c r="B28" s="14" t="s">
        <v>848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1498562.7499999998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57213780.310000002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351800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188897344.32999998</v>
      </c>
    </row>
    <row r="34" spans="1:3" ht="20.100000000000001" customHeight="1" x14ac:dyDescent="0.25">
      <c r="A34" s="13">
        <v>30</v>
      </c>
      <c r="B34" s="14" t="s">
        <v>849</v>
      </c>
      <c r="C34" s="21">
        <f>data!C276</f>
        <v>41811081.899999999</v>
      </c>
    </row>
    <row r="35" spans="1:3" ht="20.100000000000001" customHeight="1" x14ac:dyDescent="0.25">
      <c r="A35" s="13">
        <v>31</v>
      </c>
      <c r="B35" s="14" t="s">
        <v>850</v>
      </c>
      <c r="C35" s="21">
        <f>data!D277</f>
        <v>147086262.42999998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851</v>
      </c>
      <c r="C37" s="36"/>
    </row>
    <row r="38" spans="1:3" ht="20.100000000000001" customHeight="1" x14ac:dyDescent="0.25">
      <c r="A38" s="13">
        <v>34</v>
      </c>
      <c r="B38" s="14" t="s">
        <v>852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853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334388.06</v>
      </c>
    </row>
    <row r="42" spans="1:3" ht="20.100000000000001" customHeight="1" x14ac:dyDescent="0.25">
      <c r="A42" s="13">
        <v>38</v>
      </c>
      <c r="B42" s="14" t="s">
        <v>854</v>
      </c>
      <c r="C42" s="21">
        <f>data!D283</f>
        <v>334388.06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855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20538012.09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856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7883332.9200000009</v>
      </c>
    </row>
    <row r="49" spans="1:3" ht="20.100000000000001" customHeight="1" x14ac:dyDescent="0.25">
      <c r="A49" s="13">
        <v>45</v>
      </c>
      <c r="B49" s="14" t="s">
        <v>857</v>
      </c>
      <c r="C49" s="21">
        <f>data!D290</f>
        <v>28421345.010000002</v>
      </c>
    </row>
    <row r="50" spans="1:3" ht="20.100000000000001" customHeight="1" x14ac:dyDescent="0.25">
      <c r="A50" s="40">
        <v>46</v>
      </c>
      <c r="B50" s="41" t="s">
        <v>858</v>
      </c>
      <c r="C50" s="21">
        <f>data!D292</f>
        <v>230280138.98999998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859</v>
      </c>
      <c r="B53" s="5"/>
      <c r="C53" s="6"/>
    </row>
    <row r="54" spans="1:3" ht="20.100000000000001" customHeight="1" x14ac:dyDescent="0.25">
      <c r="A54" s="4"/>
      <c r="B54" s="5"/>
      <c r="C54" s="167" t="s">
        <v>860</v>
      </c>
    </row>
    <row r="55" spans="1:3" ht="20.100000000000001" customHeight="1" x14ac:dyDescent="0.25">
      <c r="A55" s="29" t="str">
        <f>"HOSPITAL: "&amp;data!C84</f>
        <v>HOSPITAL: Deaconess Hospital - MultiCare Health Systems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861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862</v>
      </c>
      <c r="C59" s="21">
        <f>data!C305</f>
        <v>3353266.6599999997</v>
      </c>
    </row>
    <row r="60" spans="1:3" ht="20.100000000000001" customHeight="1" x14ac:dyDescent="0.25">
      <c r="A60" s="13">
        <v>4</v>
      </c>
      <c r="B60" s="14" t="s">
        <v>863</v>
      </c>
      <c r="C60" s="21">
        <f>data!C306</f>
        <v>2720166.59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864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865</v>
      </c>
      <c r="C63" s="21">
        <f>data!C309</f>
        <v>790000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883154.59000000008</v>
      </c>
    </row>
    <row r="67" spans="1:3" ht="20.100000000000001" customHeight="1" x14ac:dyDescent="0.25">
      <c r="A67" s="13">
        <v>11</v>
      </c>
      <c r="B67" s="14" t="s">
        <v>866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867</v>
      </c>
      <c r="C68" s="21">
        <f>data!D314</f>
        <v>7746587.8399999999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868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869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870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871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872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873</v>
      </c>
      <c r="C82" s="21">
        <f>data!C326</f>
        <v>245571832.25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104405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245676237.25</v>
      </c>
    </row>
    <row r="85" spans="1:3" ht="20.100000000000001" customHeight="1" x14ac:dyDescent="0.25">
      <c r="A85" s="13">
        <v>29</v>
      </c>
      <c r="B85" s="14" t="s">
        <v>874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875</v>
      </c>
      <c r="C86" s="21">
        <f>data!D330</f>
        <v>245676237.25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876</v>
      </c>
      <c r="C88" s="21">
        <f>data!C332</f>
        <v>-23142686.099999998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877</v>
      </c>
      <c r="C90" s="36"/>
    </row>
    <row r="91" spans="1:3" ht="20.100000000000001" customHeight="1" x14ac:dyDescent="0.25">
      <c r="A91" s="13">
        <v>35</v>
      </c>
      <c r="B91" s="14" t="s">
        <v>878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879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880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881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882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883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884</v>
      </c>
      <c r="C101" s="21">
        <f>data!C332+data!C334+data!C335+data!C336+data!C337-data!C338</f>
        <v>-23142686.099999998</v>
      </c>
    </row>
    <row r="102" spans="1:3" ht="20.100000000000001" customHeight="1" x14ac:dyDescent="0.25">
      <c r="A102" s="13">
        <v>46</v>
      </c>
      <c r="B102" s="14" t="s">
        <v>885</v>
      </c>
      <c r="C102" s="21">
        <f>data!D339</f>
        <v>230280138.99000001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886</v>
      </c>
      <c r="B105" s="5"/>
      <c r="C105" s="6"/>
    </row>
    <row r="106" spans="1:3" ht="20.100000000000001" customHeight="1" x14ac:dyDescent="0.25">
      <c r="A106" s="45"/>
      <c r="B106" s="8"/>
      <c r="C106" s="167" t="s">
        <v>887</v>
      </c>
    </row>
    <row r="107" spans="1:3" ht="20.100000000000001" customHeight="1" x14ac:dyDescent="0.25">
      <c r="A107" s="29" t="str">
        <f>"HOSPITAL: "&amp;data!C84</f>
        <v>HOSPITAL: Deaconess Hospital - MultiCare Health Systems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888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827854343.6400001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885241265.07000017</v>
      </c>
    </row>
    <row r="112" spans="1:3" ht="20.100000000000001" customHeight="1" x14ac:dyDescent="0.25">
      <c r="A112" s="13">
        <v>4</v>
      </c>
      <c r="B112" s="14" t="s">
        <v>889</v>
      </c>
      <c r="C112" s="21">
        <f>data!D361</f>
        <v>1713095608.7100003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890</v>
      </c>
      <c r="C114" s="36"/>
    </row>
    <row r="115" spans="1:3" ht="20.100000000000001" customHeight="1" x14ac:dyDescent="0.25">
      <c r="A115" s="13">
        <v>7</v>
      </c>
      <c r="B115" s="270" t="s">
        <v>450</v>
      </c>
      <c r="C115" s="48">
        <f>data!C363</f>
        <v>6257980.6899999995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1309472784.52</v>
      </c>
    </row>
    <row r="117" spans="1:3" ht="20.100000000000001" customHeight="1" x14ac:dyDescent="0.25">
      <c r="A117" s="13">
        <v>9</v>
      </c>
      <c r="B117" s="14" t="s">
        <v>891</v>
      </c>
      <c r="C117" s="48">
        <f>data!C365</f>
        <v>21079514.980000004</v>
      </c>
    </row>
    <row r="118" spans="1:3" ht="20.100000000000001" customHeight="1" x14ac:dyDescent="0.25">
      <c r="A118" s="13">
        <v>10</v>
      </c>
      <c r="B118" s="14" t="s">
        <v>892</v>
      </c>
      <c r="C118" s="48">
        <f>data!C366</f>
        <v>13623087.259999998</v>
      </c>
    </row>
    <row r="119" spans="1:3" ht="20.100000000000001" customHeight="1" x14ac:dyDescent="0.25">
      <c r="A119" s="13">
        <v>11</v>
      </c>
      <c r="B119" s="14" t="s">
        <v>835</v>
      </c>
      <c r="C119" s="48">
        <f>data!D367</f>
        <v>1350433367.45</v>
      </c>
    </row>
    <row r="120" spans="1:3" ht="20.100000000000001" customHeight="1" x14ac:dyDescent="0.25">
      <c r="A120" s="13">
        <v>12</v>
      </c>
      <c r="B120" s="14" t="s">
        <v>893</v>
      </c>
      <c r="C120" s="48">
        <f>data!D368</f>
        <v>362662241.26000023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5815929.2199999997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894</v>
      </c>
      <c r="C125" s="48">
        <f>data!D372</f>
        <v>5815929.2199999997</v>
      </c>
    </row>
    <row r="126" spans="1:3" ht="20.100000000000001" customHeight="1" x14ac:dyDescent="0.25">
      <c r="A126" s="13">
        <v>18</v>
      </c>
      <c r="B126" s="14" t="s">
        <v>895</v>
      </c>
      <c r="C126" s="48">
        <f>data!D373</f>
        <v>368478170.48000026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896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125208068.69999996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28085119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19480815.699999999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106026117.26000001</v>
      </c>
    </row>
    <row r="133" spans="1:3" ht="20.100000000000001" customHeight="1" x14ac:dyDescent="0.25">
      <c r="A133" s="13">
        <v>25</v>
      </c>
      <c r="B133" s="14" t="s">
        <v>897</v>
      </c>
      <c r="C133" s="48">
        <f>data!C382</f>
        <v>3262018.5599999991</v>
      </c>
    </row>
    <row r="134" spans="1:3" ht="20.100000000000001" customHeight="1" x14ac:dyDescent="0.25">
      <c r="A134" s="13">
        <v>26</v>
      </c>
      <c r="B134" s="14" t="s">
        <v>898</v>
      </c>
      <c r="C134" s="48">
        <f>data!C383</f>
        <v>32243589.809999991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21335734.84</v>
      </c>
    </row>
    <row r="136" spans="1:3" ht="20.100000000000001" customHeight="1" x14ac:dyDescent="0.25">
      <c r="A136" s="13">
        <v>28</v>
      </c>
      <c r="B136" s="14" t="s">
        <v>899</v>
      </c>
      <c r="C136" s="48">
        <f>data!C385</f>
        <v>5689377.3899999987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3213500.2599999993</v>
      </c>
    </row>
    <row r="138" spans="1:3" ht="20.100000000000001" customHeight="1" x14ac:dyDescent="0.25">
      <c r="A138" s="13">
        <v>30</v>
      </c>
      <c r="B138" s="14" t="s">
        <v>900</v>
      </c>
      <c r="C138" s="48">
        <f>data!C387</f>
        <v>2598492.84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5879771.5500000017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14224319.940000005</v>
      </c>
    </row>
    <row r="141" spans="1:3" ht="20.100000000000001" customHeight="1" x14ac:dyDescent="0.25">
      <c r="A141" s="13">
        <v>34</v>
      </c>
      <c r="B141" s="14" t="s">
        <v>901</v>
      </c>
      <c r="C141" s="48">
        <f>data!D390</f>
        <v>367246925.8499999</v>
      </c>
    </row>
    <row r="142" spans="1:3" ht="20.100000000000001" customHeight="1" x14ac:dyDescent="0.25">
      <c r="A142" s="13">
        <v>35</v>
      </c>
      <c r="B142" s="14" t="s">
        <v>902</v>
      </c>
      <c r="C142" s="48">
        <f>data!D391</f>
        <v>1231244.6300003529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903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904</v>
      </c>
      <c r="C146" s="21">
        <f>data!D393</f>
        <v>1231244.6300003529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905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906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907</v>
      </c>
      <c r="C151" s="48">
        <f>data!D396</f>
        <v>1231244.6300003529</v>
      </c>
    </row>
    <row r="152" spans="1:3" ht="20.100000000000001" customHeight="1" x14ac:dyDescent="0.25">
      <c r="A152" s="40">
        <v>45</v>
      </c>
      <c r="B152" s="49" t="s">
        <v>908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C10" sqref="C10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909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910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Deaconess Hospital - MultiCare Health Systems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911</v>
      </c>
      <c r="C6" s="88" t="s">
        <v>92</v>
      </c>
      <c r="D6" s="18" t="s">
        <v>912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913</v>
      </c>
      <c r="E7" s="18" t="s">
        <v>163</v>
      </c>
      <c r="F7" s="18" t="s">
        <v>914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915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10133</v>
      </c>
      <c r="D9" s="14">
        <f>data!D59</f>
        <v>16283</v>
      </c>
      <c r="E9" s="14">
        <f>data!E59</f>
        <v>21005</v>
      </c>
      <c r="F9" s="14">
        <f>data!F59</f>
        <v>2177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96.079880808756201</v>
      </c>
      <c r="D10" s="26">
        <f>data!D60</f>
        <v>105.73477464305003</v>
      </c>
      <c r="E10" s="26">
        <f>data!E60</f>
        <v>132.20027874901368</v>
      </c>
      <c r="F10" s="26">
        <f>data!F60</f>
        <v>23.167876024223581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9674790.3100000005</v>
      </c>
      <c r="D11" s="14">
        <f>data!D61</f>
        <v>8128312.1199999992</v>
      </c>
      <c r="E11" s="14">
        <f>data!E61</f>
        <v>9819382.790000001</v>
      </c>
      <c r="F11" s="14">
        <f>data!F61</f>
        <v>2049547.5100000002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1852334</v>
      </c>
      <c r="D12" s="14">
        <f>data!D62</f>
        <v>1759483</v>
      </c>
      <c r="E12" s="14">
        <f>data!E62</f>
        <v>2158482</v>
      </c>
      <c r="F12" s="14">
        <f>data!F62</f>
        <v>406023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594360.40999999992</v>
      </c>
      <c r="D13" s="14">
        <f>data!D63</f>
        <v>0</v>
      </c>
      <c r="E13" s="14">
        <f>data!E63</f>
        <v>687.5</v>
      </c>
      <c r="F13" s="14">
        <f>data!F63</f>
        <v>9450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1237740.22</v>
      </c>
      <c r="D14" s="14">
        <f>data!D64</f>
        <v>865191.50000000012</v>
      </c>
      <c r="E14" s="14">
        <f>data!E64</f>
        <v>1160904.7</v>
      </c>
      <c r="F14" s="14">
        <f>data!F64</f>
        <v>118653.88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4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17452.11</v>
      </c>
      <c r="D16" s="14">
        <f>data!D66</f>
        <v>20237.86</v>
      </c>
      <c r="E16" s="14">
        <f>data!E66</f>
        <v>11570.12</v>
      </c>
      <c r="F16" s="14">
        <f>data!F66</f>
        <v>57246.09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521199</v>
      </c>
      <c r="D17" s="14">
        <f>data!D67</f>
        <v>157194</v>
      </c>
      <c r="E17" s="14">
        <f>data!E67</f>
        <v>820</v>
      </c>
      <c r="F17" s="14">
        <f>data!F67</f>
        <v>156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21369.070000000003</v>
      </c>
      <c r="D18" s="14">
        <f>data!D68</f>
        <v>91782.84</v>
      </c>
      <c r="E18" s="14">
        <f>data!E68</f>
        <v>134872.6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45130.75</v>
      </c>
      <c r="D19" s="14">
        <f>data!D69</f>
        <v>6959.75</v>
      </c>
      <c r="E19" s="14">
        <f>data!E69</f>
        <v>23733.1</v>
      </c>
      <c r="F19" s="14">
        <f>data!F69</f>
        <v>6024.56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-2083.3200000000002</v>
      </c>
      <c r="F20" s="14">
        <f>-data!F70</f>
        <v>-1500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916</v>
      </c>
      <c r="C21" s="14">
        <f>data!C71</f>
        <v>13964375.870000001</v>
      </c>
      <c r="D21" s="14">
        <f>data!D71</f>
        <v>11029161.069999998</v>
      </c>
      <c r="E21" s="14">
        <f>data!E71</f>
        <v>13308369.489999998</v>
      </c>
      <c r="F21" s="14">
        <f>data!F71</f>
        <v>2645601.04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6"/>
      <c r="D22" s="207"/>
      <c r="E22" s="207"/>
      <c r="F22" s="207"/>
      <c r="G22" s="207"/>
      <c r="H22" s="207"/>
      <c r="I22" s="207"/>
    </row>
    <row r="23" spans="1:9" ht="20.100000000000001" customHeight="1" x14ac:dyDescent="0.25">
      <c r="A23" s="23">
        <v>18</v>
      </c>
      <c r="B23" s="14" t="s">
        <v>917</v>
      </c>
      <c r="C23" s="48">
        <f>+data!M668</f>
        <v>7611040</v>
      </c>
      <c r="D23" s="48">
        <f>+data!M669</f>
        <v>6892088</v>
      </c>
      <c r="E23" s="48">
        <f>+data!M670</f>
        <v>12560244</v>
      </c>
      <c r="F23" s="48">
        <f>+data!M671</f>
        <v>1343741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918</v>
      </c>
      <c r="C24" s="14">
        <f>data!C73</f>
        <v>39016739.189999998</v>
      </c>
      <c r="D24" s="14">
        <f>data!D73</f>
        <v>37874843</v>
      </c>
      <c r="E24" s="14">
        <f>data!E73</f>
        <v>42769505</v>
      </c>
      <c r="F24" s="14">
        <f>data!F73</f>
        <v>8061892.8700000001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919</v>
      </c>
      <c r="C25" s="14">
        <f>data!C74</f>
        <v>145800</v>
      </c>
      <c r="D25" s="14">
        <f>data!D74</f>
        <v>5301927</v>
      </c>
      <c r="E25" s="14">
        <f>data!E74</f>
        <v>5470413</v>
      </c>
      <c r="F25" s="14">
        <f>data!F74</f>
        <v>121743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920</v>
      </c>
      <c r="C26" s="14">
        <f>data!C75</f>
        <v>39162539.189999998</v>
      </c>
      <c r="D26" s="14">
        <f>data!D75</f>
        <v>43176770</v>
      </c>
      <c r="E26" s="14">
        <f>data!E75</f>
        <v>48239918</v>
      </c>
      <c r="F26" s="14">
        <f>data!F75</f>
        <v>8183635.8700000001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921</v>
      </c>
      <c r="B27" s="60"/>
      <c r="C27" s="207"/>
      <c r="D27" s="207"/>
      <c r="E27" s="207"/>
      <c r="F27" s="207"/>
      <c r="G27" s="207"/>
      <c r="H27" s="207"/>
      <c r="I27" s="207"/>
    </row>
    <row r="28" spans="1:9" ht="20.100000000000001" customHeight="1" x14ac:dyDescent="0.25">
      <c r="A28" s="23">
        <v>22</v>
      </c>
      <c r="B28" s="14" t="s">
        <v>922</v>
      </c>
      <c r="C28" s="14">
        <f>data!C76</f>
        <v>33795</v>
      </c>
      <c r="D28" s="14">
        <f>data!D76</f>
        <v>7529</v>
      </c>
      <c r="E28" s="14">
        <f>data!E76</f>
        <v>88391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923</v>
      </c>
      <c r="C29" s="14">
        <f>data!C77</f>
        <v>8354</v>
      </c>
      <c r="D29" s="14">
        <f>data!D77</f>
        <v>50619</v>
      </c>
      <c r="E29" s="14">
        <f>data!E77</f>
        <v>43434</v>
      </c>
      <c r="F29" s="14">
        <f>data!F77</f>
        <v>8960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924</v>
      </c>
      <c r="C30" s="14">
        <f>data!C78</f>
        <v>7828.3869516731347</v>
      </c>
      <c r="D30" s="14">
        <f>data!D78</f>
        <v>1744.0427684316328</v>
      </c>
      <c r="E30" s="14">
        <f>data!E78</f>
        <v>20475.187188795386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925</v>
      </c>
      <c r="C31" s="14">
        <f>data!C79</f>
        <v>106724.43900000001</v>
      </c>
      <c r="D31" s="14">
        <f>data!D79</f>
        <v>131472.13500000001</v>
      </c>
      <c r="E31" s="14">
        <f>data!E79</f>
        <v>651173.75099999993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69.334098620639168</v>
      </c>
      <c r="D32" s="84">
        <f>data!D80</f>
        <v>62.708565059902938</v>
      </c>
      <c r="E32" s="84">
        <f>data!E80</f>
        <v>74.15149861997925</v>
      </c>
      <c r="F32" s="84">
        <f>data!F80</f>
        <v>13.476136299523818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909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926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Deaconess Hospital - MultiCare Health Systems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911</v>
      </c>
      <c r="C38" s="25"/>
      <c r="D38" s="18" t="s">
        <v>100</v>
      </c>
      <c r="E38" s="18" t="s">
        <v>101</v>
      </c>
      <c r="F38" s="18" t="s">
        <v>927</v>
      </c>
      <c r="G38" s="18" t="s">
        <v>103</v>
      </c>
      <c r="H38" s="18" t="s">
        <v>928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915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1596</v>
      </c>
      <c r="H41" s="14">
        <f>data!O59</f>
        <v>1367</v>
      </c>
      <c r="I41" s="14">
        <f>data!P59</f>
        <v>1587745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9.1915993138093697</v>
      </c>
      <c r="H42" s="26">
        <f>data!O60</f>
        <v>35.522784926640718</v>
      </c>
      <c r="I42" s="26">
        <f>data!P60</f>
        <v>115.86356368275841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414785.58</v>
      </c>
      <c r="H43" s="14">
        <f>data!O61</f>
        <v>3243805.89</v>
      </c>
      <c r="I43" s="14">
        <f>data!P61</f>
        <v>9978892.8100000005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129441</v>
      </c>
      <c r="H44" s="14">
        <f>data!O62</f>
        <v>642060</v>
      </c>
      <c r="I44" s="14">
        <f>data!P62</f>
        <v>2023786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1939650.02</v>
      </c>
      <c r="I45" s="14">
        <f>data!P63</f>
        <v>870000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12937.31</v>
      </c>
      <c r="H46" s="14">
        <f>data!O64</f>
        <v>412094.12000000005</v>
      </c>
      <c r="I46" s="14">
        <f>data!P64</f>
        <v>29208408.299999997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1011.06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49903.54</v>
      </c>
      <c r="H48" s="14">
        <f>data!O66</f>
        <v>56805.36</v>
      </c>
      <c r="I48" s="14">
        <f>data!P66</f>
        <v>2631730.56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200186</v>
      </c>
      <c r="I49" s="14">
        <f>data!P67</f>
        <v>3007423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1345637.2000000002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110</v>
      </c>
      <c r="H51" s="14">
        <f>data!O69</f>
        <v>68774.069999999992</v>
      </c>
      <c r="I51" s="14">
        <f>data!P69</f>
        <v>24740.13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-98.97999999999999</v>
      </c>
      <c r="I52" s="14">
        <f>-data!P70</f>
        <v>-2551.7399999999998</v>
      </c>
    </row>
    <row r="53" spans="1:9" ht="20.100000000000001" customHeight="1" x14ac:dyDescent="0.25">
      <c r="A53" s="23">
        <v>16</v>
      </c>
      <c r="B53" s="48" t="s">
        <v>916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607177.43000000017</v>
      </c>
      <c r="H53" s="14">
        <f>data!O71</f>
        <v>6563276.4800000004</v>
      </c>
      <c r="I53" s="14">
        <f>data!P71</f>
        <v>49089077.320000008</v>
      </c>
    </row>
    <row r="54" spans="1:9" ht="20.100000000000001" customHeight="1" x14ac:dyDescent="0.25">
      <c r="A54" s="23">
        <v>17</v>
      </c>
      <c r="B54" s="14" t="s">
        <v>244</v>
      </c>
      <c r="C54" s="207"/>
      <c r="D54" s="207"/>
      <c r="E54" s="207"/>
      <c r="F54" s="207"/>
      <c r="G54" s="207"/>
      <c r="H54" s="207"/>
      <c r="I54" s="207"/>
    </row>
    <row r="55" spans="1:9" ht="20.100000000000001" customHeight="1" x14ac:dyDescent="0.25">
      <c r="A55" s="23">
        <v>18</v>
      </c>
      <c r="B55" s="14" t="s">
        <v>917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150395</v>
      </c>
      <c r="H55" s="48">
        <f>+data!M680</f>
        <v>2838454</v>
      </c>
      <c r="I55" s="48">
        <f>+data!M681</f>
        <v>20705263</v>
      </c>
    </row>
    <row r="56" spans="1:9" ht="20.100000000000001" customHeight="1" x14ac:dyDescent="0.25">
      <c r="A56" s="23">
        <v>19</v>
      </c>
      <c r="B56" s="48" t="s">
        <v>918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15697561.620000001</v>
      </c>
      <c r="I56" s="14">
        <f>data!P73</f>
        <v>269395510</v>
      </c>
    </row>
    <row r="57" spans="1:9" ht="20.100000000000001" customHeight="1" x14ac:dyDescent="0.25">
      <c r="A57" s="23">
        <v>20</v>
      </c>
      <c r="B57" s="48" t="s">
        <v>919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2210787</v>
      </c>
      <c r="I57" s="14">
        <f>data!P74</f>
        <v>216288351</v>
      </c>
    </row>
    <row r="58" spans="1:9" ht="20.100000000000001" customHeight="1" x14ac:dyDescent="0.25">
      <c r="A58" s="23">
        <v>21</v>
      </c>
      <c r="B58" s="48" t="s">
        <v>920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17908348.620000001</v>
      </c>
      <c r="I58" s="14">
        <f>data!P75</f>
        <v>485683861</v>
      </c>
    </row>
    <row r="59" spans="1:9" ht="20.100000000000001" customHeight="1" x14ac:dyDescent="0.25">
      <c r="A59" s="23" t="s">
        <v>921</v>
      </c>
      <c r="B59" s="60"/>
      <c r="C59" s="207"/>
      <c r="D59" s="207"/>
      <c r="E59" s="207"/>
      <c r="F59" s="207"/>
      <c r="G59" s="207"/>
      <c r="H59" s="207"/>
      <c r="I59" s="207"/>
    </row>
    <row r="60" spans="1:9" ht="20.100000000000001" customHeight="1" x14ac:dyDescent="0.25">
      <c r="A60" s="23">
        <v>22</v>
      </c>
      <c r="B60" s="14" t="s">
        <v>922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9596</v>
      </c>
      <c r="I60" s="14">
        <f>data!P76</f>
        <v>41677</v>
      </c>
    </row>
    <row r="61" spans="1:9" ht="20.100000000000001" customHeight="1" x14ac:dyDescent="0.25">
      <c r="A61" s="23">
        <v>23</v>
      </c>
      <c r="B61" s="14" t="s">
        <v>923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3900</v>
      </c>
      <c r="I61" s="14">
        <f>data!P77</f>
        <v>22238</v>
      </c>
    </row>
    <row r="62" spans="1:9" ht="20.100000000000001" customHeight="1" x14ac:dyDescent="0.25">
      <c r="A62" s="23">
        <v>24</v>
      </c>
      <c r="B62" s="14" t="s">
        <v>924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2222.8495691154135</v>
      </c>
      <c r="I62" s="14">
        <f>data!P78</f>
        <v>9654.1998220115765</v>
      </c>
    </row>
    <row r="63" spans="1:9" ht="20.100000000000001" customHeight="1" x14ac:dyDescent="0.25">
      <c r="A63" s="23">
        <v>25</v>
      </c>
      <c r="B63" s="14" t="s">
        <v>925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40215.006000000001</v>
      </c>
      <c r="I63" s="14">
        <f>data!P79</f>
        <v>454738.91399999999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0.29700136982232861</v>
      </c>
      <c r="H64" s="26">
        <f>data!O80</f>
        <v>17.78743629893323</v>
      </c>
      <c r="I64" s="26">
        <f>data!P80</f>
        <v>48.626588349503216</v>
      </c>
    </row>
    <row r="65" spans="1:9" ht="20.100000000000001" customHeight="1" x14ac:dyDescent="0.25">
      <c r="A65" s="4" t="s">
        <v>909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929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Deaconess Hospital - MultiCare Health Systems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911</v>
      </c>
      <c r="C70" s="18" t="s">
        <v>106</v>
      </c>
      <c r="D70" s="25"/>
      <c r="E70" s="18" t="s">
        <v>108</v>
      </c>
      <c r="F70" s="18" t="s">
        <v>930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931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915</v>
      </c>
      <c r="C72" s="15" t="s">
        <v>932</v>
      </c>
      <c r="D72" s="89" t="s">
        <v>933</v>
      </c>
      <c r="E72" s="208"/>
      <c r="F72" s="208"/>
      <c r="G72" s="89" t="s">
        <v>934</v>
      </c>
      <c r="H72" s="89" t="s">
        <v>934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1104675</v>
      </c>
      <c r="D73" s="48">
        <f>data!R59</f>
        <v>1851503</v>
      </c>
      <c r="E73" s="208"/>
      <c r="F73" s="208"/>
      <c r="G73" s="14">
        <f>data!U59</f>
        <v>751498</v>
      </c>
      <c r="H73" s="14">
        <f>data!V59</f>
        <v>13701</v>
      </c>
      <c r="I73" s="14">
        <f>data!W59</f>
        <v>37049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18.701684244013475</v>
      </c>
      <c r="D74" s="26">
        <f>data!R60</f>
        <v>4.0235712323255379</v>
      </c>
      <c r="E74" s="26">
        <f>data!S60</f>
        <v>19.758161641129014</v>
      </c>
      <c r="F74" s="26">
        <f>data!T60</f>
        <v>3.1698349310726255</v>
      </c>
      <c r="G74" s="26">
        <f>data!U60</f>
        <v>54.549134924034369</v>
      </c>
      <c r="H74" s="26">
        <f>data!V60</f>
        <v>4.0244342460240503</v>
      </c>
      <c r="I74" s="26">
        <f>data!W60</f>
        <v>6.6617513689504451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1865290.54</v>
      </c>
      <c r="D75" s="14">
        <f>data!R61</f>
        <v>178292.94999999998</v>
      </c>
      <c r="E75" s="14">
        <f>data!S61</f>
        <v>958806.81</v>
      </c>
      <c r="F75" s="14">
        <f>data!T61</f>
        <v>358782.02999999997</v>
      </c>
      <c r="G75" s="14">
        <f>data!U61</f>
        <v>3584880.01</v>
      </c>
      <c r="H75" s="14">
        <f>data!V61</f>
        <v>190281.8</v>
      </c>
      <c r="I75" s="14">
        <f>data!W61</f>
        <v>585593.03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348298</v>
      </c>
      <c r="D76" s="14">
        <f>data!R62</f>
        <v>57714</v>
      </c>
      <c r="E76" s="14">
        <f>data!S62</f>
        <v>288917</v>
      </c>
      <c r="F76" s="14">
        <f>data!T62</f>
        <v>65739</v>
      </c>
      <c r="G76" s="14">
        <f>data!U62</f>
        <v>863968</v>
      </c>
      <c r="H76" s="14">
        <f>data!V62</f>
        <v>57213</v>
      </c>
      <c r="I76" s="14">
        <f>data!W62</f>
        <v>119787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2971557.5699999994</v>
      </c>
      <c r="E77" s="14">
        <f>data!S63</f>
        <v>0</v>
      </c>
      <c r="F77" s="14">
        <f>data!T63</f>
        <v>0</v>
      </c>
      <c r="G77" s="14">
        <f>data!U63</f>
        <v>86491</v>
      </c>
      <c r="H77" s="14">
        <f>data!V63</f>
        <v>0</v>
      </c>
      <c r="I77" s="14">
        <f>data!W63</f>
        <v>14600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246701.18</v>
      </c>
      <c r="D78" s="14">
        <f>data!R64</f>
        <v>597164.13</v>
      </c>
      <c r="E78" s="14">
        <f>data!S64</f>
        <v>523799.62999999995</v>
      </c>
      <c r="F78" s="14">
        <f>data!T64</f>
        <v>252051.00999999998</v>
      </c>
      <c r="G78" s="14">
        <f>data!U64</f>
        <v>4798352.5600000005</v>
      </c>
      <c r="H78" s="14">
        <f>data!V64</f>
        <v>5441.45</v>
      </c>
      <c r="I78" s="14">
        <f>data!W64</f>
        <v>28987.05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775</v>
      </c>
      <c r="D80" s="14">
        <f>data!R66</f>
        <v>21492.9</v>
      </c>
      <c r="E80" s="14">
        <f>data!S66</f>
        <v>215077.52</v>
      </c>
      <c r="F80" s="14">
        <f>data!T66</f>
        <v>9643.1</v>
      </c>
      <c r="G80" s="14">
        <f>data!U66</f>
        <v>734513.77</v>
      </c>
      <c r="H80" s="14">
        <f>data!V66</f>
        <v>1915.84</v>
      </c>
      <c r="I80" s="14">
        <f>data!W66</f>
        <v>339780.27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7536</v>
      </c>
      <c r="D81" s="14">
        <f>data!R67</f>
        <v>309929</v>
      </c>
      <c r="E81" s="14">
        <f>data!S67</f>
        <v>19243</v>
      </c>
      <c r="F81" s="14">
        <f>data!T67</f>
        <v>5694</v>
      </c>
      <c r="G81" s="14">
        <f>data!U67</f>
        <v>216864</v>
      </c>
      <c r="H81" s="14">
        <f>data!V67</f>
        <v>25602</v>
      </c>
      <c r="I81" s="14">
        <f>data!W67</f>
        <v>148799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750</v>
      </c>
      <c r="F82" s="14">
        <f>data!T68</f>
        <v>0</v>
      </c>
      <c r="G82" s="14">
        <f>data!U68</f>
        <v>128283.81999999998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429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74742.14</v>
      </c>
      <c r="H83" s="14">
        <f>data!V69</f>
        <v>0</v>
      </c>
      <c r="I83" s="14">
        <f>data!W69</f>
        <v>762.63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-416.96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916</v>
      </c>
      <c r="C85" s="14">
        <f>data!Q71</f>
        <v>2469029.7200000002</v>
      </c>
      <c r="D85" s="14">
        <f>data!R71</f>
        <v>4136150.5499999993</v>
      </c>
      <c r="E85" s="14">
        <f>data!S71</f>
        <v>2006593.96</v>
      </c>
      <c r="F85" s="14">
        <f>data!T71</f>
        <v>691909.1399999999</v>
      </c>
      <c r="G85" s="14">
        <f>data!U71</f>
        <v>10487678.34</v>
      </c>
      <c r="H85" s="14">
        <f>data!V71</f>
        <v>280454.08999999997</v>
      </c>
      <c r="I85" s="14">
        <f>data!W71</f>
        <v>1238308.98</v>
      </c>
    </row>
    <row r="86" spans="1:9" ht="20.100000000000001" customHeight="1" x14ac:dyDescent="0.25">
      <c r="A86" s="23">
        <v>17</v>
      </c>
      <c r="B86" s="14" t="s">
        <v>244</v>
      </c>
      <c r="C86" s="207"/>
      <c r="D86" s="207"/>
      <c r="E86" s="207"/>
      <c r="F86" s="207"/>
      <c r="G86" s="207"/>
      <c r="H86" s="207"/>
      <c r="I86" s="207"/>
    </row>
    <row r="87" spans="1:9" ht="20.100000000000001" customHeight="1" x14ac:dyDescent="0.25">
      <c r="A87" s="23">
        <v>18</v>
      </c>
      <c r="B87" s="14" t="s">
        <v>917</v>
      </c>
      <c r="C87" s="48">
        <f>+data!M682</f>
        <v>1737082</v>
      </c>
      <c r="D87" s="48">
        <f>+data!M683</f>
        <v>1280277</v>
      </c>
      <c r="E87" s="48">
        <f>+data!M684</f>
        <v>1468047</v>
      </c>
      <c r="F87" s="48">
        <f>+data!M685</f>
        <v>366658</v>
      </c>
      <c r="G87" s="48">
        <f>+data!M686</f>
        <v>4330607</v>
      </c>
      <c r="H87" s="48">
        <f>+data!M687</f>
        <v>683804</v>
      </c>
      <c r="I87" s="48">
        <f>+data!M688</f>
        <v>768494</v>
      </c>
    </row>
    <row r="88" spans="1:9" ht="20.100000000000001" customHeight="1" x14ac:dyDescent="0.25">
      <c r="A88" s="23">
        <v>19</v>
      </c>
      <c r="B88" s="48" t="s">
        <v>918</v>
      </c>
      <c r="C88" s="14">
        <f>data!Q73</f>
        <v>8617603</v>
      </c>
      <c r="D88" s="14">
        <f>data!R73</f>
        <v>16127914.000000002</v>
      </c>
      <c r="E88" s="14">
        <f>data!S73</f>
        <v>0</v>
      </c>
      <c r="F88" s="14">
        <f>data!T73</f>
        <v>4939572</v>
      </c>
      <c r="G88" s="14">
        <f>data!U73</f>
        <v>57474742.939999998</v>
      </c>
      <c r="H88" s="14">
        <f>data!V73</f>
        <v>1884714</v>
      </c>
      <c r="I88" s="14">
        <f>data!W73</f>
        <v>5902343</v>
      </c>
    </row>
    <row r="89" spans="1:9" ht="20.100000000000001" customHeight="1" x14ac:dyDescent="0.25">
      <c r="A89" s="23">
        <v>20</v>
      </c>
      <c r="B89" s="48" t="s">
        <v>919</v>
      </c>
      <c r="C89" s="14">
        <f>data!Q74</f>
        <v>14226529</v>
      </c>
      <c r="D89" s="14">
        <f>data!R74</f>
        <v>15103826</v>
      </c>
      <c r="E89" s="14">
        <f>data!S74</f>
        <v>0</v>
      </c>
      <c r="F89" s="14">
        <f>data!T74</f>
        <v>297080</v>
      </c>
      <c r="G89" s="14">
        <f>data!U74</f>
        <v>41394895</v>
      </c>
      <c r="H89" s="14">
        <f>data!V74</f>
        <v>1951566</v>
      </c>
      <c r="I89" s="14">
        <f>data!W74</f>
        <v>15927240</v>
      </c>
    </row>
    <row r="90" spans="1:9" ht="20.100000000000001" customHeight="1" x14ac:dyDescent="0.25">
      <c r="A90" s="23">
        <v>21</v>
      </c>
      <c r="B90" s="48" t="s">
        <v>920</v>
      </c>
      <c r="C90" s="14">
        <f>data!Q75</f>
        <v>22844132</v>
      </c>
      <c r="D90" s="14">
        <f>data!R75</f>
        <v>31231740</v>
      </c>
      <c r="E90" s="14">
        <f>data!S75</f>
        <v>0</v>
      </c>
      <c r="F90" s="14">
        <f>data!T75</f>
        <v>5236652</v>
      </c>
      <c r="G90" s="14">
        <f>data!U75</f>
        <v>98869637.939999998</v>
      </c>
      <c r="H90" s="14">
        <f>data!V75</f>
        <v>3836280</v>
      </c>
      <c r="I90" s="14">
        <f>data!W75</f>
        <v>21829583</v>
      </c>
    </row>
    <row r="91" spans="1:9" ht="20.100000000000001" customHeight="1" x14ac:dyDescent="0.25">
      <c r="A91" s="23" t="s">
        <v>921</v>
      </c>
      <c r="B91" s="60"/>
      <c r="C91" s="207"/>
      <c r="D91" s="207"/>
      <c r="E91" s="207"/>
      <c r="F91" s="207"/>
      <c r="G91" s="207"/>
      <c r="H91" s="207"/>
      <c r="I91" s="207"/>
    </row>
    <row r="92" spans="1:9" ht="20.100000000000001" customHeight="1" x14ac:dyDescent="0.25">
      <c r="A92" s="23">
        <v>22</v>
      </c>
      <c r="B92" s="14" t="s">
        <v>922</v>
      </c>
      <c r="C92" s="14">
        <f>data!Q76</f>
        <v>11695</v>
      </c>
      <c r="D92" s="14">
        <f>data!R76</f>
        <v>812</v>
      </c>
      <c r="E92" s="14">
        <f>data!S76</f>
        <v>18221</v>
      </c>
      <c r="F92" s="14">
        <f>data!T76</f>
        <v>1636</v>
      </c>
      <c r="G92" s="14">
        <f>data!U76</f>
        <v>17849</v>
      </c>
      <c r="H92" s="14">
        <f>data!V76</f>
        <v>10636</v>
      </c>
      <c r="I92" s="14">
        <f>data!W76</f>
        <v>5116</v>
      </c>
    </row>
    <row r="93" spans="1:9" ht="20.100000000000001" customHeight="1" x14ac:dyDescent="0.25">
      <c r="A93" s="23">
        <v>23</v>
      </c>
      <c r="B93" s="14" t="s">
        <v>923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924</v>
      </c>
      <c r="C94" s="14">
        <f>data!Q78</f>
        <v>2709.0689569408878</v>
      </c>
      <c r="D94" s="14">
        <f>data!R78</f>
        <v>188.09439872047892</v>
      </c>
      <c r="E94" s="14">
        <f>data!S78</f>
        <v>4220.773447150058</v>
      </c>
      <c r="F94" s="14">
        <f>data!T78</f>
        <v>378.96851761909301</v>
      </c>
      <c r="G94" s="14">
        <f>data!U78</f>
        <v>4134.6021216278668</v>
      </c>
      <c r="H94" s="14">
        <f>data!V78</f>
        <v>2463.7586512204603</v>
      </c>
      <c r="I94" s="14">
        <f>data!W78</f>
        <v>1185.0873692782884</v>
      </c>
    </row>
    <row r="95" spans="1:9" ht="20.100000000000001" customHeight="1" x14ac:dyDescent="0.25">
      <c r="A95" s="23">
        <v>25</v>
      </c>
      <c r="B95" s="14" t="s">
        <v>925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12.472585614729786</v>
      </c>
      <c r="D96" s="84">
        <f>data!R80</f>
        <v>0</v>
      </c>
      <c r="E96" s="84">
        <f>data!S80</f>
        <v>0</v>
      </c>
      <c r="F96" s="84">
        <f>data!T80</f>
        <v>2.7179417804495967</v>
      </c>
      <c r="G96" s="84">
        <f>data!U80</f>
        <v>0</v>
      </c>
      <c r="H96" s="84">
        <f>data!V80</f>
        <v>0</v>
      </c>
      <c r="I96" s="84">
        <f>data!W80</f>
        <v>7.0632876702653044E-2</v>
      </c>
    </row>
    <row r="97" spans="1:9" ht="20.100000000000001" customHeight="1" x14ac:dyDescent="0.25">
      <c r="A97" s="4" t="s">
        <v>909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935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Deaconess Hospital - MultiCare Health Systems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911</v>
      </c>
      <c r="C102" s="18" t="s">
        <v>936</v>
      </c>
      <c r="D102" s="18" t="s">
        <v>937</v>
      </c>
      <c r="E102" s="18" t="s">
        <v>937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915</v>
      </c>
      <c r="C104" s="89" t="s">
        <v>224</v>
      </c>
      <c r="D104" s="15" t="s">
        <v>938</v>
      </c>
      <c r="E104" s="15" t="s">
        <v>938</v>
      </c>
      <c r="F104" s="15" t="s">
        <v>938</v>
      </c>
      <c r="G104" s="208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22906</v>
      </c>
      <c r="D105" s="14">
        <f>data!Y59</f>
        <v>162716</v>
      </c>
      <c r="E105" s="14">
        <f>data!Z59</f>
        <v>4179</v>
      </c>
      <c r="F105" s="14">
        <f>data!AA59</f>
        <v>18568</v>
      </c>
      <c r="G105" s="208"/>
      <c r="H105" s="14">
        <f>data!AC59</f>
        <v>104570</v>
      </c>
      <c r="I105" s="14">
        <f>data!AD59</f>
        <v>6090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14.893430134946106</v>
      </c>
      <c r="D106" s="26">
        <f>data!Y60</f>
        <v>59.01264656725855</v>
      </c>
      <c r="E106" s="26">
        <f>data!Z60</f>
        <v>3.0458821913635781</v>
      </c>
      <c r="F106" s="26">
        <f>data!AA60</f>
        <v>3.0983390406714606</v>
      </c>
      <c r="G106" s="26">
        <f>data!AB60</f>
        <v>40.601630131424436</v>
      </c>
      <c r="H106" s="26">
        <f>data!AC60</f>
        <v>34.910874652751943</v>
      </c>
      <c r="I106" s="26">
        <f>data!AD60</f>
        <v>0.57313219170231078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1236859.5999999999</v>
      </c>
      <c r="D107" s="14">
        <f>data!Y61</f>
        <v>5602908.8799999999</v>
      </c>
      <c r="E107" s="14">
        <f>data!Z61</f>
        <v>318040.75</v>
      </c>
      <c r="F107" s="14">
        <f>data!AA61</f>
        <v>388222.85</v>
      </c>
      <c r="G107" s="14">
        <f>data!AB61</f>
        <v>3902907.9899999998</v>
      </c>
      <c r="H107" s="14">
        <f>data!AC61</f>
        <v>2769372.58</v>
      </c>
      <c r="I107" s="14">
        <f>data!AD61</f>
        <v>58553.55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267671</v>
      </c>
      <c r="D108" s="14">
        <f>data!Y62</f>
        <v>1100511</v>
      </c>
      <c r="E108" s="14">
        <f>data!Z62</f>
        <v>9478</v>
      </c>
      <c r="F108" s="14">
        <f>data!AA62</f>
        <v>64761</v>
      </c>
      <c r="G108" s="14">
        <f>data!AB62</f>
        <v>764775</v>
      </c>
      <c r="H108" s="14">
        <f>data!AC62</f>
        <v>610327</v>
      </c>
      <c r="I108" s="14">
        <f>data!AD62</f>
        <v>8782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455587.00000000006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334545.95999999996</v>
      </c>
      <c r="D110" s="14">
        <f>data!Y64</f>
        <v>13739970.029999999</v>
      </c>
      <c r="E110" s="14">
        <f>data!Z64</f>
        <v>-93761.55</v>
      </c>
      <c r="F110" s="14">
        <f>data!AA64</f>
        <v>477238.32999999996</v>
      </c>
      <c r="G110" s="14">
        <f>data!AB64</f>
        <v>8469946.9000000004</v>
      </c>
      <c r="H110" s="14">
        <f>data!AC64</f>
        <v>719404.09</v>
      </c>
      <c r="I110" s="14">
        <f>data!AD64</f>
        <v>16394.870000000003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476.3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262846.36</v>
      </c>
      <c r="D112" s="14">
        <f>data!Y66</f>
        <v>865746.62</v>
      </c>
      <c r="E112" s="14">
        <f>data!Z66</f>
        <v>2921128.04</v>
      </c>
      <c r="F112" s="14">
        <f>data!AA66</f>
        <v>36521.089999999997</v>
      </c>
      <c r="G112" s="14">
        <f>data!AB66</f>
        <v>291736.93</v>
      </c>
      <c r="H112" s="14">
        <f>data!AC66</f>
        <v>75701.119999999995</v>
      </c>
      <c r="I112" s="14">
        <f>data!AD66</f>
        <v>945487.78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115959</v>
      </c>
      <c r="D113" s="14">
        <f>data!Y67</f>
        <v>1158062</v>
      </c>
      <c r="E113" s="14">
        <f>data!Z67</f>
        <v>0</v>
      </c>
      <c r="F113" s="14">
        <f>data!AA67</f>
        <v>28015</v>
      </c>
      <c r="G113" s="14">
        <f>data!AB67</f>
        <v>66522</v>
      </c>
      <c r="H113" s="14">
        <f>data!AC67</f>
        <v>154086</v>
      </c>
      <c r="I113" s="14">
        <f>data!AD67</f>
        <v>19679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192249.86000000002</v>
      </c>
      <c r="E114" s="14">
        <f>data!Z68</f>
        <v>41000</v>
      </c>
      <c r="F114" s="14">
        <f>data!AA68</f>
        <v>0</v>
      </c>
      <c r="G114" s="14">
        <f>data!AB68</f>
        <v>236413.07</v>
      </c>
      <c r="H114" s="14">
        <f>data!AC68</f>
        <v>75500.739999999991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8700</v>
      </c>
      <c r="D115" s="14">
        <f>data!Y69</f>
        <v>-1195.4900000000002</v>
      </c>
      <c r="E115" s="14">
        <f>data!Z69</f>
        <v>0</v>
      </c>
      <c r="F115" s="14">
        <f>data!AA69</f>
        <v>353.56000000000131</v>
      </c>
      <c r="G115" s="14">
        <f>data!AB69</f>
        <v>35055.609999999993</v>
      </c>
      <c r="H115" s="14">
        <f>data!AC69</f>
        <v>1179.5999999999999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840.07999999999947</v>
      </c>
      <c r="E116" s="14">
        <f>-data!Z70</f>
        <v>-12950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916</v>
      </c>
      <c r="C117" s="14">
        <f>data!X71</f>
        <v>2226581.92</v>
      </c>
      <c r="D117" s="14">
        <f>data!Y71</f>
        <v>23114679.98</v>
      </c>
      <c r="E117" s="14">
        <f>data!Z71</f>
        <v>3182935.24</v>
      </c>
      <c r="F117" s="14">
        <f>data!AA71</f>
        <v>995111.83</v>
      </c>
      <c r="G117" s="14">
        <f>data!AB71</f>
        <v>13767833.800000001</v>
      </c>
      <c r="H117" s="14">
        <f>data!AC71</f>
        <v>4405571.13</v>
      </c>
      <c r="I117" s="14">
        <f>data!AD71</f>
        <v>1048897.2000000002</v>
      </c>
    </row>
    <row r="118" spans="1:9" ht="20.100000000000001" customHeight="1" x14ac:dyDescent="0.25">
      <c r="A118" s="23">
        <v>17</v>
      </c>
      <c r="B118" s="14" t="s">
        <v>244</v>
      </c>
      <c r="C118" s="207"/>
      <c r="D118" s="207"/>
      <c r="E118" s="207"/>
      <c r="F118" s="207"/>
      <c r="G118" s="207"/>
      <c r="H118" s="207"/>
      <c r="I118" s="207"/>
    </row>
    <row r="119" spans="1:9" ht="20.100000000000001" customHeight="1" x14ac:dyDescent="0.25">
      <c r="A119" s="23">
        <v>18</v>
      </c>
      <c r="B119" s="14" t="s">
        <v>917</v>
      </c>
      <c r="C119" s="48">
        <f>+data!M689</f>
        <v>1531168</v>
      </c>
      <c r="D119" s="48">
        <f>+data!M690</f>
        <v>9003454</v>
      </c>
      <c r="E119" s="48">
        <f>+data!M691</f>
        <v>1103937</v>
      </c>
      <c r="F119" s="48">
        <f>+data!M692</f>
        <v>527262</v>
      </c>
      <c r="G119" s="48">
        <f>+data!M693</f>
        <v>5053892</v>
      </c>
      <c r="H119" s="48">
        <f>+data!M694</f>
        <v>1807580</v>
      </c>
      <c r="I119" s="48">
        <f>+data!M695</f>
        <v>351674</v>
      </c>
    </row>
    <row r="120" spans="1:9" ht="20.100000000000001" customHeight="1" x14ac:dyDescent="0.25">
      <c r="A120" s="23">
        <v>19</v>
      </c>
      <c r="B120" s="48" t="s">
        <v>918</v>
      </c>
      <c r="C120" s="14">
        <f>data!X73</f>
        <v>23934440</v>
      </c>
      <c r="D120" s="14">
        <f>data!Y73</f>
        <v>103905273</v>
      </c>
      <c r="E120" s="14">
        <f>data!Z73</f>
        <v>270546</v>
      </c>
      <c r="F120" s="14">
        <f>data!AA73</f>
        <v>7839996</v>
      </c>
      <c r="G120" s="14">
        <f>data!AB73</f>
        <v>86675786.219999999</v>
      </c>
      <c r="H120" s="14">
        <f>data!AC73</f>
        <v>40067351</v>
      </c>
      <c r="I120" s="14">
        <f>data!AD73</f>
        <v>10213987</v>
      </c>
    </row>
    <row r="121" spans="1:9" ht="20.100000000000001" customHeight="1" x14ac:dyDescent="0.25">
      <c r="A121" s="23">
        <v>20</v>
      </c>
      <c r="B121" s="48" t="s">
        <v>919</v>
      </c>
      <c r="C121" s="14">
        <f>data!X74</f>
        <v>45280792</v>
      </c>
      <c r="D121" s="14">
        <f>data!Y74</f>
        <v>117740932</v>
      </c>
      <c r="E121" s="14">
        <f>data!Z74</f>
        <v>35783040</v>
      </c>
      <c r="F121" s="14">
        <f>data!AA74</f>
        <v>10123875</v>
      </c>
      <c r="G121" s="14">
        <f>data!AB74</f>
        <v>37497539.960000001</v>
      </c>
      <c r="H121" s="14">
        <f>data!AC74</f>
        <v>5221187</v>
      </c>
      <c r="I121" s="14">
        <f>data!AD74</f>
        <v>393340</v>
      </c>
    </row>
    <row r="122" spans="1:9" ht="20.100000000000001" customHeight="1" x14ac:dyDescent="0.25">
      <c r="A122" s="23">
        <v>21</v>
      </c>
      <c r="B122" s="48" t="s">
        <v>920</v>
      </c>
      <c r="C122" s="14">
        <f>data!X75</f>
        <v>69215232</v>
      </c>
      <c r="D122" s="14">
        <f>data!Y75</f>
        <v>221646205</v>
      </c>
      <c r="E122" s="14">
        <f>data!Z75</f>
        <v>36053586</v>
      </c>
      <c r="F122" s="14">
        <f>data!AA75</f>
        <v>17963871</v>
      </c>
      <c r="G122" s="14">
        <f>data!AB75</f>
        <v>124173326.18000001</v>
      </c>
      <c r="H122" s="14">
        <f>data!AC75</f>
        <v>45288538</v>
      </c>
      <c r="I122" s="14">
        <f>data!AD75</f>
        <v>10607327</v>
      </c>
    </row>
    <row r="123" spans="1:9" ht="20.100000000000001" customHeight="1" x14ac:dyDescent="0.25">
      <c r="A123" s="23" t="s">
        <v>921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00000000000001" customHeight="1" x14ac:dyDescent="0.25">
      <c r="A124" s="23">
        <v>22</v>
      </c>
      <c r="B124" s="14" t="s">
        <v>922</v>
      </c>
      <c r="C124" s="14">
        <f>data!X76</f>
        <v>6002</v>
      </c>
      <c r="D124" s="14">
        <f>data!Y76</f>
        <v>25337</v>
      </c>
      <c r="E124" s="14">
        <f>data!Z76</f>
        <v>0</v>
      </c>
      <c r="F124" s="14">
        <f>data!AA76</f>
        <v>2205</v>
      </c>
      <c r="G124" s="14">
        <f>data!AB76</f>
        <v>12909</v>
      </c>
      <c r="H124" s="14">
        <f>data!AC76</f>
        <v>6421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923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924</v>
      </c>
      <c r="C126" s="14">
        <f>data!X78</f>
        <v>1390.3233757639341</v>
      </c>
      <c r="D126" s="14">
        <f>data!Y78</f>
        <v>5869.147512784205</v>
      </c>
      <c r="E126" s="14">
        <f>data!Z78</f>
        <v>0</v>
      </c>
      <c r="F126" s="14">
        <f>data!AA78</f>
        <v>510.77358273233506</v>
      </c>
      <c r="G126" s="14">
        <f>data!AB78</f>
        <v>2990.2839816288947</v>
      </c>
      <c r="H126" s="14">
        <f>data!AC78</f>
        <v>1487.3819386504865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925</v>
      </c>
      <c r="C127" s="14">
        <f>data!X79</f>
        <v>0</v>
      </c>
      <c r="D127" s="14">
        <f>data!Y79</f>
        <v>9899.0784000000003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11755.1556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1.9665636983607451</v>
      </c>
      <c r="D128" s="26">
        <f>data!Y80</f>
        <v>7.6399869852547964</v>
      </c>
      <c r="E128" s="26">
        <f>data!Z80</f>
        <v>1.8102479449575002</v>
      </c>
      <c r="F128" s="26">
        <f>data!AA80</f>
        <v>0.41105342460122557</v>
      </c>
      <c r="G128" s="26">
        <f>data!AB80</f>
        <v>0</v>
      </c>
      <c r="H128" s="26">
        <f>data!AC80</f>
        <v>0</v>
      </c>
      <c r="I128" s="26">
        <f>data!AD80</f>
        <v>0.5783869862221388</v>
      </c>
    </row>
    <row r="129" spans="1:9" ht="20.100000000000001" customHeight="1" x14ac:dyDescent="0.25">
      <c r="A129" s="4" t="s">
        <v>909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939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Deaconess Hospital - MultiCare Health Systems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911</v>
      </c>
      <c r="C134" s="18" t="s">
        <v>96</v>
      </c>
      <c r="D134" s="18" t="s">
        <v>97</v>
      </c>
      <c r="E134" s="18" t="s">
        <v>118</v>
      </c>
      <c r="F134" s="25"/>
      <c r="G134" s="18" t="s">
        <v>940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915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941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18142</v>
      </c>
      <c r="D137" s="14">
        <f>data!AF59</f>
        <v>0</v>
      </c>
      <c r="E137" s="14">
        <f>data!AG59</f>
        <v>34440</v>
      </c>
      <c r="F137" s="14">
        <f>data!AH59</f>
        <v>0</v>
      </c>
      <c r="G137" s="14">
        <f>data!AI59</f>
        <v>3</v>
      </c>
      <c r="H137" s="14">
        <f>data!AJ59</f>
        <v>36309</v>
      </c>
      <c r="I137" s="14">
        <f>data!AK59</f>
        <v>10992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8.8892568480973626</v>
      </c>
      <c r="D138" s="26">
        <f>data!AF60</f>
        <v>0</v>
      </c>
      <c r="E138" s="26">
        <f>data!AG60</f>
        <v>74.415312318573243</v>
      </c>
      <c r="F138" s="26">
        <f>data!AH60</f>
        <v>0</v>
      </c>
      <c r="G138" s="26">
        <f>data!AI60</f>
        <v>9.7539486288008295</v>
      </c>
      <c r="H138" s="26">
        <f>data!AJ60</f>
        <v>88.647108207034634</v>
      </c>
      <c r="I138" s="26">
        <f>data!AK60</f>
        <v>4.272785615853044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796035.52999999991</v>
      </c>
      <c r="D139" s="14">
        <f>data!AF61</f>
        <v>0</v>
      </c>
      <c r="E139" s="14">
        <f>data!AG61</f>
        <v>6654690.4600000009</v>
      </c>
      <c r="F139" s="14">
        <f>data!AH61</f>
        <v>0</v>
      </c>
      <c r="G139" s="14">
        <f>data!AI61</f>
        <v>817287.66</v>
      </c>
      <c r="H139" s="14">
        <f>data!AJ61</f>
        <v>9964570.0499999989</v>
      </c>
      <c r="I139" s="14">
        <f>data!AK61</f>
        <v>407587.77999999997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161925</v>
      </c>
      <c r="D140" s="14">
        <f>data!AF62</f>
        <v>0</v>
      </c>
      <c r="E140" s="14">
        <f>data!AG62</f>
        <v>1262238</v>
      </c>
      <c r="F140" s="14">
        <f>data!AH62</f>
        <v>0</v>
      </c>
      <c r="G140" s="14">
        <f>data!AI62</f>
        <v>171817</v>
      </c>
      <c r="H140" s="14">
        <f>data!AJ62</f>
        <v>1653308</v>
      </c>
      <c r="I140" s="14">
        <f>data!AK62</f>
        <v>81302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5584925.5</v>
      </c>
      <c r="F141" s="14">
        <f>data!AH63</f>
        <v>0</v>
      </c>
      <c r="G141" s="14">
        <f>data!AI63</f>
        <v>0</v>
      </c>
      <c r="H141" s="14">
        <f>data!AJ63</f>
        <v>97740.22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1440.22</v>
      </c>
      <c r="D142" s="14">
        <f>data!AF64</f>
        <v>0</v>
      </c>
      <c r="E142" s="14">
        <f>data!AG64</f>
        <v>1027994.54</v>
      </c>
      <c r="F142" s="14">
        <f>data!AH64</f>
        <v>0</v>
      </c>
      <c r="G142" s="14">
        <f>data!AI64</f>
        <v>93770.29</v>
      </c>
      <c r="H142" s="14">
        <f>data!AJ64</f>
        <v>37289041.990000002</v>
      </c>
      <c r="I142" s="14">
        <f>data!AK64</f>
        <v>796.29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8833.0499999999993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609.55999999999995</v>
      </c>
      <c r="D144" s="14">
        <f>data!AF66</f>
        <v>0</v>
      </c>
      <c r="E144" s="14">
        <f>data!AG66</f>
        <v>455953.25</v>
      </c>
      <c r="F144" s="14">
        <f>data!AH66</f>
        <v>0</v>
      </c>
      <c r="G144" s="14">
        <f>data!AI66</f>
        <v>1309.54</v>
      </c>
      <c r="H144" s="14">
        <f>data!AJ66</f>
        <v>2974668.77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438547</v>
      </c>
      <c r="F145" s="14">
        <f>data!AH67</f>
        <v>0</v>
      </c>
      <c r="G145" s="14">
        <f>data!AI67</f>
        <v>2958</v>
      </c>
      <c r="H145" s="14">
        <f>data!AJ67</f>
        <v>79363</v>
      </c>
      <c r="I145" s="14">
        <f>data!AK67</f>
        <v>1096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345164.27999999997</v>
      </c>
      <c r="F146" s="14">
        <f>data!AH68</f>
        <v>0</v>
      </c>
      <c r="G146" s="14">
        <f>data!AI68</f>
        <v>0</v>
      </c>
      <c r="H146" s="14">
        <f>data!AJ68</f>
        <v>903861.41999999993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100.25</v>
      </c>
      <c r="D147" s="14">
        <f>data!AF69</f>
        <v>0</v>
      </c>
      <c r="E147" s="14">
        <f>data!AG69</f>
        <v>15694.87</v>
      </c>
      <c r="F147" s="14">
        <f>data!AH69</f>
        <v>0</v>
      </c>
      <c r="G147" s="14">
        <f>data!AI69</f>
        <v>220</v>
      </c>
      <c r="H147" s="14">
        <f>data!AJ69</f>
        <v>110180.09000000003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-493.52</v>
      </c>
      <c r="D148" s="14">
        <f>-data!AF70</f>
        <v>0</v>
      </c>
      <c r="E148" s="14">
        <f>-data!AG70</f>
        <v>-518414</v>
      </c>
      <c r="F148" s="14">
        <f>-data!AH70</f>
        <v>0</v>
      </c>
      <c r="G148" s="14">
        <f>-data!AI70</f>
        <v>0</v>
      </c>
      <c r="H148" s="14">
        <f>-data!AJ70</f>
        <v>-9950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916</v>
      </c>
      <c r="C149" s="14">
        <f>data!AE71</f>
        <v>959617.03999999992</v>
      </c>
      <c r="D149" s="14">
        <f>data!AF71</f>
        <v>0</v>
      </c>
      <c r="E149" s="14">
        <f>data!AG71</f>
        <v>15266793.899999999</v>
      </c>
      <c r="F149" s="14">
        <f>data!AH71</f>
        <v>0</v>
      </c>
      <c r="G149" s="14">
        <f>data!AI71</f>
        <v>1087362.49</v>
      </c>
      <c r="H149" s="14">
        <f>data!AJ71</f>
        <v>53071616.590000011</v>
      </c>
      <c r="I149" s="14">
        <f>data!AK71</f>
        <v>490782.06999999995</v>
      </c>
    </row>
    <row r="150" spans="1:9" ht="20.100000000000001" customHeight="1" x14ac:dyDescent="0.25">
      <c r="A150" s="23">
        <v>17</v>
      </c>
      <c r="B150" s="14" t="s">
        <v>244</v>
      </c>
      <c r="C150" s="207"/>
      <c r="D150" s="207"/>
      <c r="E150" s="207"/>
      <c r="F150" s="207"/>
      <c r="G150" s="207"/>
      <c r="H150" s="207"/>
      <c r="I150" s="207"/>
    </row>
    <row r="151" spans="1:9" ht="20.100000000000001" customHeight="1" x14ac:dyDescent="0.25">
      <c r="A151" s="23">
        <v>18</v>
      </c>
      <c r="B151" s="14" t="s">
        <v>917</v>
      </c>
      <c r="C151" s="48">
        <f>+data!M696</f>
        <v>411883</v>
      </c>
      <c r="D151" s="48">
        <f>+data!M697</f>
        <v>0</v>
      </c>
      <c r="E151" s="48">
        <f>+data!M698</f>
        <v>7287834</v>
      </c>
      <c r="F151" s="48">
        <f>+data!M699</f>
        <v>0</v>
      </c>
      <c r="G151" s="48">
        <f>+data!M700</f>
        <v>509392</v>
      </c>
      <c r="H151" s="48">
        <f>+data!M701</f>
        <v>14477719</v>
      </c>
      <c r="I151" s="48">
        <f>+data!M702</f>
        <v>150928</v>
      </c>
    </row>
    <row r="152" spans="1:9" ht="20.100000000000001" customHeight="1" x14ac:dyDescent="0.25">
      <c r="A152" s="23">
        <v>19</v>
      </c>
      <c r="B152" s="48" t="s">
        <v>918</v>
      </c>
      <c r="C152" s="14">
        <f>data!AE73</f>
        <v>4528580.08</v>
      </c>
      <c r="D152" s="14">
        <f>data!AF73</f>
        <v>0</v>
      </c>
      <c r="E152" s="14">
        <f>data!AG73</f>
        <v>25693121</v>
      </c>
      <c r="F152" s="14">
        <f>data!AH73</f>
        <v>0</v>
      </c>
      <c r="G152" s="14">
        <f>data!AI73</f>
        <v>1220416</v>
      </c>
      <c r="H152" s="14">
        <f>data!AJ73</f>
        <v>517000.4</v>
      </c>
      <c r="I152" s="14">
        <f>data!AK73</f>
        <v>3629777.23</v>
      </c>
    </row>
    <row r="153" spans="1:9" ht="20.100000000000001" customHeight="1" x14ac:dyDescent="0.25">
      <c r="A153" s="23">
        <v>20</v>
      </c>
      <c r="B153" s="48" t="s">
        <v>919</v>
      </c>
      <c r="C153" s="14">
        <f>data!AE74</f>
        <v>623278.71</v>
      </c>
      <c r="D153" s="14">
        <f>data!AF74</f>
        <v>0</v>
      </c>
      <c r="E153" s="14">
        <f>data!AG74</f>
        <v>111202990.12</v>
      </c>
      <c r="F153" s="14">
        <f>data!AH74</f>
        <v>0</v>
      </c>
      <c r="G153" s="14">
        <f>data!AI74</f>
        <v>7084778</v>
      </c>
      <c r="H153" s="14">
        <f>data!AJ74</f>
        <v>175880644.75</v>
      </c>
      <c r="I153" s="14">
        <f>data!AK74</f>
        <v>388234.34</v>
      </c>
    </row>
    <row r="154" spans="1:9" ht="20.100000000000001" customHeight="1" x14ac:dyDescent="0.25">
      <c r="A154" s="23">
        <v>21</v>
      </c>
      <c r="B154" s="48" t="s">
        <v>920</v>
      </c>
      <c r="C154" s="14">
        <f>data!AE75</f>
        <v>5151858.79</v>
      </c>
      <c r="D154" s="14">
        <f>data!AF75</f>
        <v>0</v>
      </c>
      <c r="E154" s="14">
        <f>data!AG75</f>
        <v>136896111.12</v>
      </c>
      <c r="F154" s="14">
        <f>data!AH75</f>
        <v>0</v>
      </c>
      <c r="G154" s="14">
        <f>data!AI75</f>
        <v>8305194</v>
      </c>
      <c r="H154" s="14">
        <f>data!AJ75</f>
        <v>176397645.15000001</v>
      </c>
      <c r="I154" s="14">
        <f>data!AK75</f>
        <v>4018011.57</v>
      </c>
    </row>
    <row r="155" spans="1:9" ht="20.100000000000001" customHeight="1" x14ac:dyDescent="0.25">
      <c r="A155" s="23" t="s">
        <v>921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00000000000001" customHeight="1" x14ac:dyDescent="0.25">
      <c r="A156" s="23">
        <v>22</v>
      </c>
      <c r="B156" s="14" t="s">
        <v>922</v>
      </c>
      <c r="C156" s="14">
        <f>data!AE76</f>
        <v>2581</v>
      </c>
      <c r="D156" s="14">
        <f>data!AF76</f>
        <v>0</v>
      </c>
      <c r="E156" s="14">
        <f>data!AG76</f>
        <v>21473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923</v>
      </c>
      <c r="C157" s="14">
        <f>data!AE77</f>
        <v>0</v>
      </c>
      <c r="D157" s="14">
        <f>data!AF77</f>
        <v>0</v>
      </c>
      <c r="E157" s="14">
        <f>data!AG77</f>
        <v>4892</v>
      </c>
      <c r="F157" s="14">
        <f>data!AH77</f>
        <v>0</v>
      </c>
      <c r="G157" s="14">
        <f>data!AI77</f>
        <v>1236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924</v>
      </c>
      <c r="C158" s="14">
        <f>data!AE78</f>
        <v>597.87148164723658</v>
      </c>
      <c r="D158" s="14">
        <f>data!AF78</f>
        <v>0</v>
      </c>
      <c r="E158" s="14">
        <f>data!AG78</f>
        <v>4974.0776154246851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925</v>
      </c>
      <c r="C159" s="14">
        <f>data!AE79</f>
        <v>0</v>
      </c>
      <c r="D159" s="14">
        <f>data!AF79</f>
        <v>0</v>
      </c>
      <c r="E159" s="14">
        <f>data!AG79</f>
        <v>105177.70800000001</v>
      </c>
      <c r="F159" s="14">
        <f>data!AH79</f>
        <v>0</v>
      </c>
      <c r="G159" s="14">
        <f>data!AI79</f>
        <v>9744.4053000000004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41.093044514918766</v>
      </c>
      <c r="F160" s="26">
        <f>data!AH80</f>
        <v>0</v>
      </c>
      <c r="G160" s="26">
        <f>data!AI80</f>
        <v>4.9687678075385255</v>
      </c>
      <c r="H160" s="26">
        <f>data!AJ80</f>
        <v>20.235350682159545</v>
      </c>
      <c r="I160" s="26">
        <f>data!AK80</f>
        <v>0</v>
      </c>
    </row>
    <row r="161" spans="1:9" ht="20.100000000000001" customHeight="1" x14ac:dyDescent="0.25">
      <c r="A161" s="4" t="s">
        <v>909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942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Deaconess Hospital - MultiCare Health Systems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911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943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944</v>
      </c>
      <c r="F167" s="18" t="s">
        <v>182</v>
      </c>
      <c r="G167" s="18" t="s">
        <v>121</v>
      </c>
      <c r="H167" s="88" t="s">
        <v>945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915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4349</v>
      </c>
      <c r="D169" s="14">
        <f>data!AM59</f>
        <v>0</v>
      </c>
      <c r="E169" s="14">
        <f>data!AN59</f>
        <v>999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2.5238595886953621</v>
      </c>
      <c r="D170" s="26">
        <f>data!AM60</f>
        <v>0</v>
      </c>
      <c r="E170" s="26">
        <f>data!AN60</f>
        <v>1.925925342201928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228885.88</v>
      </c>
      <c r="D171" s="14">
        <f>data!AM61</f>
        <v>0</v>
      </c>
      <c r="E171" s="14">
        <f>data!AN61</f>
        <v>197212.39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45041</v>
      </c>
      <c r="D172" s="14">
        <f>data!AM62</f>
        <v>0</v>
      </c>
      <c r="E172" s="14">
        <f>data!AN62</f>
        <v>23486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1192.3800000000001</v>
      </c>
      <c r="D174" s="14">
        <f>data!AM64</f>
        <v>0</v>
      </c>
      <c r="E174" s="14">
        <f>data!AN64</f>
        <v>31743.21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52306.22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70654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67433.34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5149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916</v>
      </c>
      <c r="C181" s="14">
        <f>data!AL71</f>
        <v>275119.26</v>
      </c>
      <c r="D181" s="14">
        <f>data!AM71</f>
        <v>0</v>
      </c>
      <c r="E181" s="14">
        <f>data!AN71</f>
        <v>447984.16000000003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07"/>
      <c r="D182" s="207"/>
      <c r="E182" s="207"/>
      <c r="F182" s="207"/>
      <c r="G182" s="207"/>
      <c r="H182" s="207"/>
      <c r="I182" s="207"/>
    </row>
    <row r="183" spans="1:9" ht="20.100000000000001" customHeight="1" x14ac:dyDescent="0.25">
      <c r="A183" s="23">
        <v>18</v>
      </c>
      <c r="B183" s="14" t="s">
        <v>917</v>
      </c>
      <c r="C183" s="48">
        <f>+data!M703</f>
        <v>124496</v>
      </c>
      <c r="D183" s="48">
        <f>+data!M704</f>
        <v>0</v>
      </c>
      <c r="E183" s="48">
        <f>+data!M705</f>
        <v>126511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918</v>
      </c>
      <c r="C184" s="14">
        <f>data!AL73</f>
        <v>2263864.09</v>
      </c>
      <c r="D184" s="14">
        <f>data!AM73</f>
        <v>0</v>
      </c>
      <c r="E184" s="14">
        <f>data!AN73</f>
        <v>1060178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919</v>
      </c>
      <c r="C185" s="14">
        <f>data!AL74</f>
        <v>230550.09</v>
      </c>
      <c r="D185" s="14">
        <f>data!AM74</f>
        <v>0</v>
      </c>
      <c r="E185" s="14">
        <f>data!AN74</f>
        <v>1349849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920</v>
      </c>
      <c r="C186" s="14">
        <f>data!AL75</f>
        <v>2494414.1799999997</v>
      </c>
      <c r="D186" s="14">
        <f>data!AM75</f>
        <v>0</v>
      </c>
      <c r="E186" s="14">
        <f>data!AN75</f>
        <v>2410027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921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00000000000001" customHeight="1" x14ac:dyDescent="0.25">
      <c r="A188" s="23">
        <v>22</v>
      </c>
      <c r="B188" s="14" t="s">
        <v>922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923</v>
      </c>
      <c r="C189" s="14">
        <f>data!AL77</f>
        <v>1069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924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925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4.2791095884549164E-2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909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946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Deaconess Hospital - MultiCare Health Systems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911</v>
      </c>
      <c r="C198" s="25"/>
      <c r="D198" s="18" t="s">
        <v>130</v>
      </c>
      <c r="E198" s="18" t="s">
        <v>131</v>
      </c>
      <c r="F198" s="18" t="s">
        <v>132</v>
      </c>
      <c r="G198" s="18" t="s">
        <v>947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948</v>
      </c>
      <c r="E199" s="18" t="s">
        <v>949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915</v>
      </c>
      <c r="C200" s="15" t="s">
        <v>226</v>
      </c>
      <c r="D200" s="15" t="s">
        <v>948</v>
      </c>
      <c r="E200" s="15" t="s">
        <v>228</v>
      </c>
      <c r="F200" s="208"/>
      <c r="G200" s="208"/>
      <c r="H200" s="208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08"/>
      <c r="G201" s="208"/>
      <c r="H201" s="208"/>
      <c r="I201" s="14">
        <f>data!AY59</f>
        <v>145747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26.247377393664742</v>
      </c>
      <c r="G202" s="26">
        <f>data!AW60</f>
        <v>0</v>
      </c>
      <c r="H202" s="26">
        <f>data!AX60</f>
        <v>0</v>
      </c>
      <c r="I202" s="26">
        <f>data!AY60</f>
        <v>54.042147937802447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3222315.24</v>
      </c>
      <c r="G203" s="14">
        <f>data!AW61</f>
        <v>0</v>
      </c>
      <c r="H203" s="14">
        <f>data!AX61</f>
        <v>0</v>
      </c>
      <c r="I203" s="14">
        <f>data!AY61</f>
        <v>2233986.2999999998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451669</v>
      </c>
      <c r="G204" s="14">
        <f>data!AW62</f>
        <v>0</v>
      </c>
      <c r="H204" s="14">
        <f>data!AX62</f>
        <v>0</v>
      </c>
      <c r="I204" s="14">
        <f>data!AY62</f>
        <v>760083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85.05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564327.81000000006</v>
      </c>
      <c r="G206" s="14">
        <f>data!AW64</f>
        <v>31.21</v>
      </c>
      <c r="H206" s="14">
        <f>data!AX64</f>
        <v>0</v>
      </c>
      <c r="I206" s="14">
        <f>data!AY64</f>
        <v>1962786.5399999996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512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246593.92000000001</v>
      </c>
      <c r="G208" s="14">
        <f>data!AW66</f>
        <v>1786811</v>
      </c>
      <c r="H208" s="14">
        <f>data!AX66</f>
        <v>0</v>
      </c>
      <c r="I208" s="14">
        <f>data!AY66</f>
        <v>28567.119999999999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82102</v>
      </c>
      <c r="G209" s="14">
        <f>data!AW67</f>
        <v>0</v>
      </c>
      <c r="H209" s="14">
        <f>data!AX67</f>
        <v>0</v>
      </c>
      <c r="I209" s="14">
        <f>data!AY67</f>
        <v>62069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21604.86</v>
      </c>
      <c r="G210" s="14">
        <f>data!AW68</f>
        <v>0</v>
      </c>
      <c r="H210" s="14">
        <f>data!AX68</f>
        <v>0</v>
      </c>
      <c r="I210" s="14">
        <f>data!AY68</f>
        <v>3882.61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31245.85</v>
      </c>
      <c r="G211" s="14">
        <f>data!AW69</f>
        <v>0</v>
      </c>
      <c r="H211" s="14">
        <f>data!AX69</f>
        <v>0</v>
      </c>
      <c r="I211" s="14">
        <f>data!AY69</f>
        <v>2002.3400000000001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-1326221.83</v>
      </c>
    </row>
    <row r="213" spans="1:9" ht="20.100000000000001" customHeight="1" x14ac:dyDescent="0.25">
      <c r="A213" s="23">
        <v>16</v>
      </c>
      <c r="B213" s="48" t="s">
        <v>916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4619858.6800000006</v>
      </c>
      <c r="G213" s="14">
        <f>data!AW71</f>
        <v>1786842.21</v>
      </c>
      <c r="H213" s="14">
        <f>data!AX71</f>
        <v>0</v>
      </c>
      <c r="I213" s="14">
        <f>data!AY71</f>
        <v>3727752.129999999</v>
      </c>
    </row>
    <row r="214" spans="1:9" ht="20.100000000000001" customHeight="1" x14ac:dyDescent="0.25">
      <c r="A214" s="23">
        <v>17</v>
      </c>
      <c r="B214" s="14" t="s">
        <v>244</v>
      </c>
      <c r="C214" s="207"/>
      <c r="D214" s="207"/>
      <c r="E214" s="207"/>
      <c r="F214" s="207"/>
      <c r="G214" s="207"/>
      <c r="H214" s="207"/>
      <c r="I214" s="207"/>
    </row>
    <row r="215" spans="1:9" ht="20.100000000000001" customHeight="1" x14ac:dyDescent="0.25">
      <c r="A215" s="23">
        <v>18</v>
      </c>
      <c r="B215" s="14" t="s">
        <v>917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11978090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918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8276298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919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18000077.100000001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920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26276375.100000001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00000000000001" customHeight="1" x14ac:dyDescent="0.25">
      <c r="A219" s="23" t="s">
        <v>921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00000000000001" customHeight="1" x14ac:dyDescent="0.25">
      <c r="A220" s="23">
        <v>22</v>
      </c>
      <c r="B220" s="14" t="s">
        <v>922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189545</v>
      </c>
      <c r="G220" s="14">
        <f>data!AW76</f>
        <v>0</v>
      </c>
      <c r="H220" s="14">
        <f>data!AX76</f>
        <v>0</v>
      </c>
      <c r="I220" s="85">
        <f>data!AY76</f>
        <v>12105</v>
      </c>
    </row>
    <row r="221" spans="1:9" ht="20.100000000000001" customHeight="1" x14ac:dyDescent="0.25">
      <c r="A221" s="23">
        <v>23</v>
      </c>
      <c r="B221" s="14" t="s">
        <v>923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1045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924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43906.838430385687</v>
      </c>
      <c r="G222" s="14">
        <f>data!AW78</f>
        <v>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925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25830.696</v>
      </c>
      <c r="G223" s="14">
        <f>data!AW79</f>
        <v>0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8.6234917796406183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00000000000001" customHeight="1" x14ac:dyDescent="0.25">
      <c r="A225" s="4" t="s">
        <v>909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950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Deaconess Hospital - MultiCare Health Systems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911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951</v>
      </c>
      <c r="F231" s="18" t="s">
        <v>952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915</v>
      </c>
      <c r="C232" s="15" t="s">
        <v>953</v>
      </c>
      <c r="D232" s="15" t="s">
        <v>954</v>
      </c>
      <c r="E232" s="208"/>
      <c r="F232" s="208"/>
      <c r="G232" s="208"/>
      <c r="H232" s="15" t="s">
        <v>232</v>
      </c>
      <c r="I232" s="208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08"/>
      <c r="F233" s="208"/>
      <c r="G233" s="208"/>
      <c r="H233" s="14">
        <f>data!BE59</f>
        <v>871026</v>
      </c>
      <c r="I233" s="208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2.8689883557713718</v>
      </c>
      <c r="E234" s="26">
        <f>data!BB60</f>
        <v>0</v>
      </c>
      <c r="F234" s="26">
        <f>data!BC60</f>
        <v>7.4018958893970019</v>
      </c>
      <c r="G234" s="26">
        <f>data!BD60</f>
        <v>12.851995203718905</v>
      </c>
      <c r="H234" s="26">
        <f>data!BE60</f>
        <v>32.033318488762553</v>
      </c>
      <c r="I234" s="26">
        <f>data!BF60</f>
        <v>64.167408210388018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107473.59999999998</v>
      </c>
      <c r="E235" s="14">
        <f>data!BB61</f>
        <v>0</v>
      </c>
      <c r="F235" s="14">
        <f>data!BC61</f>
        <v>255357.74000000002</v>
      </c>
      <c r="G235" s="14">
        <f>data!BD61</f>
        <v>604285.97000000009</v>
      </c>
      <c r="H235" s="14">
        <f>data!BE61</f>
        <v>2350189.5099999998</v>
      </c>
      <c r="I235" s="14">
        <f>data!BF61</f>
        <v>2468017.3499999996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29947</v>
      </c>
      <c r="E236" s="14">
        <f>data!BB62</f>
        <v>0</v>
      </c>
      <c r="F236" s="14">
        <f>data!BC62</f>
        <v>99394</v>
      </c>
      <c r="G236" s="14">
        <f>data!BD62</f>
        <v>190579</v>
      </c>
      <c r="H236" s="14">
        <f>data!BE62</f>
        <v>519346</v>
      </c>
      <c r="I236" s="14">
        <f>data!BF62</f>
        <v>715966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21250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4052.5599999999995</v>
      </c>
      <c r="G238" s="14">
        <f>data!BD64</f>
        <v>-449198.25000000012</v>
      </c>
      <c r="H238" s="14">
        <f>data!BE64</f>
        <v>778332.24999999988</v>
      </c>
      <c r="I238" s="14">
        <f>data!BF64</f>
        <v>261899.21999999997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328.76</v>
      </c>
      <c r="H239" s="14">
        <f>data!BE65</f>
        <v>2913569.0999999996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1208339.92</v>
      </c>
      <c r="E240" s="14">
        <f>data!BB66</f>
        <v>0</v>
      </c>
      <c r="F240" s="14">
        <f>data!BC66</f>
        <v>217.6</v>
      </c>
      <c r="G240" s="14">
        <f>data!BD66</f>
        <v>1455.18</v>
      </c>
      <c r="H240" s="14">
        <f>data!BE66</f>
        <v>3198708.35</v>
      </c>
      <c r="I240" s="14">
        <f>data!BF66</f>
        <v>549370.54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2923</v>
      </c>
      <c r="G241" s="14">
        <f>data!BD67</f>
        <v>1629</v>
      </c>
      <c r="H241" s="14">
        <f>data!BE67</f>
        <v>123643</v>
      </c>
      <c r="I241" s="14">
        <f>data!BF67</f>
        <v>9532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90048.829999999987</v>
      </c>
      <c r="H242" s="14">
        <f>data!BE68</f>
        <v>1950.4000000000003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13981.44</v>
      </c>
      <c r="H243" s="14">
        <f>data!BE69</f>
        <v>801383.79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916</v>
      </c>
      <c r="C245" s="14">
        <f>data!AZ71</f>
        <v>0</v>
      </c>
      <c r="D245" s="14">
        <f>data!BA71</f>
        <v>1345760.52</v>
      </c>
      <c r="E245" s="14">
        <f>data!BB71</f>
        <v>0</v>
      </c>
      <c r="F245" s="14">
        <f>data!BC71</f>
        <v>361944.89999999997</v>
      </c>
      <c r="G245" s="14">
        <f>data!BD71</f>
        <v>453109.93</v>
      </c>
      <c r="H245" s="14">
        <f>data!BE71</f>
        <v>10687122.399999999</v>
      </c>
      <c r="I245" s="14">
        <f>data!BF71</f>
        <v>4026035.1099999994</v>
      </c>
    </row>
    <row r="246" spans="1:9" ht="20.100000000000001" customHeight="1" x14ac:dyDescent="0.25">
      <c r="A246" s="23">
        <v>17</v>
      </c>
      <c r="B246" s="14" t="s">
        <v>244</v>
      </c>
      <c r="C246" s="207"/>
      <c r="D246" s="207"/>
      <c r="E246" s="207"/>
      <c r="F246" s="207"/>
      <c r="G246" s="207"/>
      <c r="H246" s="207"/>
      <c r="I246" s="207"/>
    </row>
    <row r="247" spans="1:9" ht="20.100000000000001" customHeight="1" x14ac:dyDescent="0.25">
      <c r="A247" s="23">
        <v>18</v>
      </c>
      <c r="B247" s="14" t="s">
        <v>917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918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919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920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00000000000001" customHeight="1" x14ac:dyDescent="0.25">
      <c r="A251" s="23" t="s">
        <v>921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00000000000001" customHeight="1" x14ac:dyDescent="0.25">
      <c r="A252" s="23">
        <v>22</v>
      </c>
      <c r="B252" s="14" t="s">
        <v>922</v>
      </c>
      <c r="C252" s="85">
        <f>data!AZ76</f>
        <v>0</v>
      </c>
      <c r="D252" s="85">
        <f>data!BA76</f>
        <v>4542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252325</v>
      </c>
      <c r="I252" s="85">
        <f>data!BF76</f>
        <v>7666</v>
      </c>
    </row>
    <row r="253" spans="1:9" ht="20.100000000000001" customHeight="1" x14ac:dyDescent="0.25">
      <c r="A253" s="23">
        <v>23</v>
      </c>
      <c r="B253" s="14" t="s">
        <v>923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924</v>
      </c>
      <c r="C254" s="209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925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00000000000001" customHeight="1" x14ac:dyDescent="0.25">
      <c r="A257" s="4" t="s">
        <v>909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955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Deaconess Hospital - MultiCare Health Systems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911</v>
      </c>
      <c r="C262" s="18" t="s">
        <v>956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957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958</v>
      </c>
    </row>
    <row r="264" spans="1:9" ht="20.100000000000001" customHeight="1" x14ac:dyDescent="0.25">
      <c r="A264" s="23">
        <v>3</v>
      </c>
      <c r="B264" s="14" t="s">
        <v>915</v>
      </c>
      <c r="C264" s="208"/>
      <c r="D264" s="208"/>
      <c r="E264" s="208"/>
      <c r="F264" s="208"/>
      <c r="G264" s="208"/>
      <c r="H264" s="208"/>
      <c r="I264" s="208"/>
    </row>
    <row r="265" spans="1:9" ht="20.100000000000001" customHeight="1" x14ac:dyDescent="0.25">
      <c r="A265" s="23">
        <v>4</v>
      </c>
      <c r="B265" s="14" t="s">
        <v>233</v>
      </c>
      <c r="C265" s="208"/>
      <c r="D265" s="208"/>
      <c r="E265" s="208"/>
      <c r="F265" s="208"/>
      <c r="G265" s="208"/>
      <c r="H265" s="208"/>
      <c r="I265" s="208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5.7790705471535535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47.163300678470783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244803.11000000002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2293778.4900000002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82177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689895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2.52</v>
      </c>
      <c r="D270" s="14">
        <f>data!BH64</f>
        <v>-27.71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55783.489999999991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-25378.29</v>
      </c>
      <c r="D272" s="14">
        <f>data!BH66</f>
        <v>1.8189999999999998E-12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40759.25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3047270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52116.189999999995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83465.249999999985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916</v>
      </c>
      <c r="C277" s="14">
        <f>data!BG71</f>
        <v>301604.34000000003</v>
      </c>
      <c r="D277" s="14">
        <f>data!BH71</f>
        <v>3047242.29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3215797.6700000004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7"/>
      <c r="D278" s="207"/>
      <c r="E278" s="207"/>
      <c r="F278" s="207"/>
      <c r="G278" s="207"/>
      <c r="H278" s="207"/>
      <c r="I278" s="207"/>
    </row>
    <row r="279" spans="1:9" ht="20.100000000000001" customHeight="1" x14ac:dyDescent="0.25">
      <c r="A279" s="23">
        <v>18</v>
      </c>
      <c r="B279" s="14" t="s">
        <v>917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918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919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920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00000000000001" customHeight="1" x14ac:dyDescent="0.25">
      <c r="A283" s="23" t="s">
        <v>921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00000000000001" customHeight="1" x14ac:dyDescent="0.25">
      <c r="A284" s="23">
        <v>22</v>
      </c>
      <c r="B284" s="14" t="s">
        <v>922</v>
      </c>
      <c r="C284" s="85">
        <f>data!BG76</f>
        <v>0</v>
      </c>
      <c r="D284" s="85">
        <f>data!BH76</f>
        <v>1797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923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924</v>
      </c>
      <c r="C286" s="209" t="str">
        <f>IF(data!BG78&gt;0,data!BG78,"")</f>
        <v>x</v>
      </c>
      <c r="D286" s="85">
        <f>data!BH78</f>
        <v>0</v>
      </c>
      <c r="E286" s="85">
        <f>data!BI78</f>
        <v>0</v>
      </c>
      <c r="F286" s="209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925</v>
      </c>
      <c r="C287" s="209" t="str">
        <f>IF(data!BG79&gt;0,data!BG79,"")</f>
        <v>x</v>
      </c>
      <c r="D287" s="85">
        <f>data!BH79</f>
        <v>0</v>
      </c>
      <c r="E287" s="85">
        <f>data!BI79</f>
        <v>0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 t="str">
        <f>IF(data!BL80&gt;0,data!BL80,"")</f>
        <v>x</v>
      </c>
      <c r="I288" s="209" t="str">
        <f>IF(data!BM80&gt;0,data!BM80,"")</f>
        <v>x</v>
      </c>
    </row>
    <row r="289" spans="1:9" ht="20.100000000000001" customHeight="1" x14ac:dyDescent="0.25">
      <c r="A289" s="4" t="s">
        <v>909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959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Deaconess Hospital - MultiCare Health Systems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911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960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915</v>
      </c>
      <c r="C296" s="208"/>
      <c r="D296" s="208"/>
      <c r="E296" s="208"/>
      <c r="F296" s="208"/>
      <c r="G296" s="208"/>
      <c r="H296" s="208"/>
      <c r="I296" s="208"/>
    </row>
    <row r="297" spans="1:9" ht="20.100000000000001" customHeight="1" x14ac:dyDescent="0.25">
      <c r="A297" s="23">
        <v>4</v>
      </c>
      <c r="B297" s="14" t="s">
        <v>233</v>
      </c>
      <c r="C297" s="208"/>
      <c r="D297" s="208"/>
      <c r="E297" s="208"/>
      <c r="F297" s="208"/>
      <c r="G297" s="208"/>
      <c r="H297" s="208"/>
      <c r="I297" s="208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206.72644997168126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1.0065999998621098</v>
      </c>
      <c r="H298" s="26">
        <f>data!BS60</f>
        <v>0</v>
      </c>
      <c r="I298" s="26">
        <f>data!BT60</f>
        <v>0.64653630128129636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16166637.52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71829.91</v>
      </c>
      <c r="H299" s="14">
        <f>data!BS61</f>
        <v>0</v>
      </c>
      <c r="I299" s="14">
        <f>data!BT61</f>
        <v>40175.279999999999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4029887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156234</v>
      </c>
      <c r="H300" s="14">
        <f>data!BS62</f>
        <v>0</v>
      </c>
      <c r="I300" s="14">
        <f>data!BT62</f>
        <v>9779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1043412.2000000001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688204.0900000002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29543.86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470.09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9483827.1899999995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16823.21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3709496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696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408426.29999999993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1626940.7499999998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84147.04</v>
      </c>
      <c r="H307" s="14">
        <f>data!BS69</f>
        <v>0</v>
      </c>
      <c r="I307" s="14">
        <f>data!BT69</f>
        <v>2966.61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-3235.4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916</v>
      </c>
      <c r="C309" s="14">
        <f>data!BN71</f>
        <v>37154065.739999995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359274.02</v>
      </c>
      <c r="H309" s="14">
        <f>data!BS71</f>
        <v>0</v>
      </c>
      <c r="I309" s="14">
        <f>data!BT71</f>
        <v>52920.89</v>
      </c>
    </row>
    <row r="310" spans="1:9" ht="20.100000000000001" customHeight="1" x14ac:dyDescent="0.25">
      <c r="A310" s="23">
        <v>17</v>
      </c>
      <c r="B310" s="14" t="s">
        <v>244</v>
      </c>
      <c r="C310" s="207"/>
      <c r="D310" s="207"/>
      <c r="E310" s="207"/>
      <c r="F310" s="207"/>
      <c r="G310" s="207"/>
      <c r="H310" s="207"/>
      <c r="I310" s="207"/>
    </row>
    <row r="311" spans="1:9" ht="20.100000000000001" customHeight="1" x14ac:dyDescent="0.25">
      <c r="A311" s="23">
        <v>18</v>
      </c>
      <c r="B311" s="14" t="s">
        <v>917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918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919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920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00000000000001" customHeight="1" x14ac:dyDescent="0.25">
      <c r="A315" s="23" t="s">
        <v>921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00000000000001" customHeight="1" x14ac:dyDescent="0.25">
      <c r="A316" s="23">
        <v>22</v>
      </c>
      <c r="B316" s="14" t="s">
        <v>922</v>
      </c>
      <c r="C316" s="85">
        <f>data!BN76</f>
        <v>47336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3107</v>
      </c>
      <c r="H316" s="85">
        <f>data!BS76</f>
        <v>1458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923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924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925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2" t="str">
        <f>IF(data!BN80&gt;0,data!BN80,"")</f>
        <v>x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00000000000001" customHeight="1" x14ac:dyDescent="0.25">
      <c r="A321" s="4" t="s">
        <v>909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961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Deaconess Hospital - MultiCare Health Systems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911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960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915</v>
      </c>
      <c r="C328" s="208"/>
      <c r="D328" s="208"/>
      <c r="E328" s="208"/>
      <c r="F328" s="208"/>
      <c r="G328" s="208"/>
      <c r="H328" s="208"/>
      <c r="I328" s="208"/>
    </row>
    <row r="329" spans="1:9" ht="20.100000000000001" customHeight="1" x14ac:dyDescent="0.25">
      <c r="A329" s="23">
        <v>4</v>
      </c>
      <c r="B329" s="14" t="s">
        <v>233</v>
      </c>
      <c r="C329" s="208"/>
      <c r="D329" s="208"/>
      <c r="E329" s="208"/>
      <c r="F329" s="208"/>
      <c r="G329" s="208"/>
      <c r="H329" s="208"/>
      <c r="I329" s="208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29.321585612421696</v>
      </c>
      <c r="G330" s="26">
        <f>data!BY60</f>
        <v>13.589071231015195</v>
      </c>
      <c r="H330" s="26">
        <f>data!BZ60</f>
        <v>29.61941643429871</v>
      </c>
      <c r="I330" s="26">
        <f>data!CA60</f>
        <v>28.030435612598573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2979603.9599999995</v>
      </c>
      <c r="G331" s="86">
        <f>data!BY61</f>
        <v>1447339.06</v>
      </c>
      <c r="H331" s="86">
        <f>data!BZ61</f>
        <v>1895609.79</v>
      </c>
      <c r="I331" s="86">
        <f>data!CA61</f>
        <v>2400389.5499999998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556914</v>
      </c>
      <c r="G332" s="86">
        <f>data!BY62</f>
        <v>271078</v>
      </c>
      <c r="H332" s="86">
        <f>data!BZ62</f>
        <v>453451</v>
      </c>
      <c r="I332" s="86">
        <f>data!CA62</f>
        <v>475060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48861.789999999994</v>
      </c>
      <c r="G333" s="86">
        <f>data!BY63</f>
        <v>17400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137.72999999999999</v>
      </c>
      <c r="E334" s="86">
        <f>data!BW64</f>
        <v>0</v>
      </c>
      <c r="F334" s="86">
        <f>data!BX64</f>
        <v>-14435.38</v>
      </c>
      <c r="G334" s="86">
        <f>data!BY64</f>
        <v>5931.31</v>
      </c>
      <c r="H334" s="86">
        <f>data!BZ64</f>
        <v>2204.4699999999998</v>
      </c>
      <c r="I334" s="86">
        <f>data!CA64</f>
        <v>13027.35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292680.8</v>
      </c>
      <c r="G336" s="86">
        <f>data!BY66</f>
        <v>11437.4</v>
      </c>
      <c r="H336" s="86">
        <f>data!BZ66</f>
        <v>19.600000000000001</v>
      </c>
      <c r="I336" s="86">
        <f>data!CA66</f>
        <v>6665.06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341945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-13.37</v>
      </c>
      <c r="E339" s="86">
        <f>data!BW69</f>
        <v>0</v>
      </c>
      <c r="F339" s="86">
        <f>data!BX69</f>
        <v>4039.29</v>
      </c>
      <c r="G339" s="86">
        <f>data!BY69</f>
        <v>5834.87</v>
      </c>
      <c r="H339" s="86">
        <f>data!BZ69</f>
        <v>2886.46</v>
      </c>
      <c r="I339" s="86">
        <f>data!CA69</f>
        <v>43733.13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-342.85</v>
      </c>
      <c r="E340" s="14">
        <f>-data!BW70</f>
        <v>0</v>
      </c>
      <c r="F340" s="14">
        <f>-data!BX70</f>
        <v>0</v>
      </c>
      <c r="G340" s="14">
        <f>-data!BY70</f>
        <v>-495.04</v>
      </c>
      <c r="H340" s="14">
        <f>-data!BZ70</f>
        <v>0</v>
      </c>
      <c r="I340" s="14">
        <f>-data!CA70</f>
        <v>-390</v>
      </c>
    </row>
    <row r="341" spans="1:9" ht="20.100000000000001" customHeight="1" x14ac:dyDescent="0.25">
      <c r="A341" s="23">
        <v>16</v>
      </c>
      <c r="B341" s="48" t="s">
        <v>916</v>
      </c>
      <c r="C341" s="14">
        <f>data!BU71</f>
        <v>0</v>
      </c>
      <c r="D341" s="14">
        <f>data!BV71</f>
        <v>-218.49000000000004</v>
      </c>
      <c r="E341" s="14">
        <f>data!BW71</f>
        <v>0</v>
      </c>
      <c r="F341" s="14">
        <f>data!BX71</f>
        <v>3867664.4599999995</v>
      </c>
      <c r="G341" s="14">
        <f>data!BY71</f>
        <v>2100470.6</v>
      </c>
      <c r="H341" s="14">
        <f>data!BZ71</f>
        <v>2354171.3200000003</v>
      </c>
      <c r="I341" s="14">
        <f>data!CA71</f>
        <v>2938485.09</v>
      </c>
    </row>
    <row r="342" spans="1:9" ht="20.100000000000001" customHeight="1" x14ac:dyDescent="0.25">
      <c r="A342" s="23">
        <v>17</v>
      </c>
      <c r="B342" s="14" t="s">
        <v>244</v>
      </c>
      <c r="C342" s="207"/>
      <c r="D342" s="207"/>
      <c r="E342" s="207"/>
      <c r="F342" s="207"/>
      <c r="G342" s="207"/>
      <c r="H342" s="207"/>
      <c r="I342" s="207"/>
    </row>
    <row r="343" spans="1:9" ht="20.100000000000001" customHeight="1" x14ac:dyDescent="0.25">
      <c r="A343" s="23">
        <v>18</v>
      </c>
      <c r="B343" s="14" t="s">
        <v>917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918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919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920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00000000000001" customHeight="1" x14ac:dyDescent="0.25">
      <c r="A347" s="23" t="s">
        <v>921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00000000000001" customHeight="1" x14ac:dyDescent="0.25">
      <c r="A348" s="23">
        <v>22</v>
      </c>
      <c r="B348" s="14" t="s">
        <v>922</v>
      </c>
      <c r="C348" s="85">
        <f>data!BU76</f>
        <v>0</v>
      </c>
      <c r="D348" s="85">
        <f>data!BV76</f>
        <v>8482</v>
      </c>
      <c r="E348" s="85">
        <f>data!BW76</f>
        <v>0</v>
      </c>
      <c r="F348" s="85">
        <f>data!BX76</f>
        <v>890</v>
      </c>
      <c r="G348" s="85">
        <f>data!BY76</f>
        <v>13470</v>
      </c>
      <c r="H348" s="85">
        <f>data!BZ76</f>
        <v>0</v>
      </c>
      <c r="I348" s="85">
        <f>data!CA76</f>
        <v>1139</v>
      </c>
    </row>
    <row r="349" spans="1:9" ht="20.100000000000001" customHeight="1" x14ac:dyDescent="0.25">
      <c r="A349" s="23">
        <v>23</v>
      </c>
      <c r="B349" s="14" t="s">
        <v>923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924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925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 t="str">
        <f>IF(data!BX80&gt;0,data!BX80,"")</f>
        <v/>
      </c>
      <c r="G352" s="212">
        <f>IF(data!BY80&gt;0,data!BY80,"")</f>
        <v>0.78820479441257485</v>
      </c>
      <c r="H352" s="212">
        <f>IF(data!BZ80&gt;0,data!BZ80,"")</f>
        <v>5.9560794512388933</v>
      </c>
      <c r="I352" s="212">
        <f>IF(data!CA80&gt;0,data!CA80,"")</f>
        <v>5.536592464994988</v>
      </c>
    </row>
    <row r="353" spans="1:9" ht="20.100000000000001" customHeight="1" x14ac:dyDescent="0.25">
      <c r="A353" s="4" t="s">
        <v>909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962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Deaconess Hospital - MultiCare Health Systems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911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963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915</v>
      </c>
      <c r="C360" s="208"/>
      <c r="D360" s="208"/>
      <c r="E360" s="208"/>
      <c r="F360" s="208"/>
      <c r="G360" s="208"/>
      <c r="H360" s="208"/>
      <c r="I360" s="208"/>
    </row>
    <row r="361" spans="1:9" ht="20.100000000000001" customHeight="1" x14ac:dyDescent="0.25">
      <c r="A361" s="23">
        <v>4</v>
      </c>
      <c r="B361" s="14" t="s">
        <v>233</v>
      </c>
      <c r="C361" s="208"/>
      <c r="D361" s="208"/>
      <c r="E361" s="208"/>
      <c r="F361" s="208"/>
      <c r="G361" s="208"/>
      <c r="H361" s="208"/>
      <c r="I361" s="208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31.984658899728132</v>
      </c>
      <c r="E362" s="213"/>
      <c r="F362" s="207"/>
      <c r="G362" s="207"/>
      <c r="H362" s="207"/>
      <c r="I362" s="87">
        <f>data!CE60</f>
        <v>1568.6937189631924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2051696.19</v>
      </c>
      <c r="E363" s="214"/>
      <c r="F363" s="215"/>
      <c r="G363" s="215"/>
      <c r="H363" s="215"/>
      <c r="I363" s="86">
        <f>data!CE61</f>
        <v>125208068.69999996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1594993</v>
      </c>
      <c r="E364" s="214"/>
      <c r="F364" s="215"/>
      <c r="G364" s="215"/>
      <c r="H364" s="215"/>
      <c r="I364" s="86">
        <f>data!CE62</f>
        <v>28085119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5724757.4399999995</v>
      </c>
      <c r="E365" s="214"/>
      <c r="F365" s="215"/>
      <c r="G365" s="215"/>
      <c r="H365" s="215"/>
      <c r="I365" s="86">
        <f>data!CE63</f>
        <v>19480815.699999999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545369.59999999998</v>
      </c>
      <c r="E366" s="214"/>
      <c r="F366" s="215"/>
      <c r="G366" s="215"/>
      <c r="H366" s="215"/>
      <c r="I366" s="86">
        <f>data!CE64</f>
        <v>106026117.26000001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336818.1999999999</v>
      </c>
      <c r="E367" s="214"/>
      <c r="F367" s="215"/>
      <c r="G367" s="215"/>
      <c r="H367" s="215"/>
      <c r="I367" s="86">
        <f>data!CE65</f>
        <v>3262018.5599999991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1573457.76</v>
      </c>
      <c r="E368" s="214"/>
      <c r="F368" s="215"/>
      <c r="G368" s="215"/>
      <c r="H368" s="215"/>
      <c r="I368" s="86">
        <f>data!CE66</f>
        <v>31472514.929999996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7198844</v>
      </c>
      <c r="E369" s="214"/>
      <c r="F369" s="215"/>
      <c r="G369" s="215"/>
      <c r="H369" s="215"/>
      <c r="I369" s="86">
        <f>data!CE67</f>
        <v>21335735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1527029.9599999997</v>
      </c>
      <c r="E370" s="214"/>
      <c r="F370" s="215"/>
      <c r="G370" s="215"/>
      <c r="H370" s="215"/>
      <c r="I370" s="86">
        <f>data!CE68</f>
        <v>5689377.3899999987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11094862.870000001</v>
      </c>
      <c r="E371" s="86">
        <f>data!CD69</f>
        <v>11691764.650000002</v>
      </c>
      <c r="F371" s="215"/>
      <c r="G371" s="215"/>
      <c r="H371" s="215"/>
      <c r="I371" s="86">
        <f>data!CE69</f>
        <v>25916084.590000004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-3937625.6599999992</v>
      </c>
      <c r="E372" s="225">
        <f>data!CD70</f>
        <v>0</v>
      </c>
      <c r="F372" s="216"/>
      <c r="G372" s="216"/>
      <c r="H372" s="216"/>
      <c r="I372" s="14">
        <f>-data!CE70</f>
        <v>-5815929.2199999988</v>
      </c>
    </row>
    <row r="373" spans="1:9" ht="20.100000000000001" customHeight="1" x14ac:dyDescent="0.25">
      <c r="A373" s="23">
        <v>16</v>
      </c>
      <c r="B373" s="48" t="s">
        <v>916</v>
      </c>
      <c r="C373" s="86">
        <f>data!CB71</f>
        <v>0</v>
      </c>
      <c r="D373" s="86">
        <f>data!CC71</f>
        <v>27710203.359999999</v>
      </c>
      <c r="E373" s="86">
        <f>data!CD71</f>
        <v>11691764.650000002</v>
      </c>
      <c r="F373" s="215"/>
      <c r="G373" s="215"/>
      <c r="H373" s="215"/>
      <c r="I373" s="14">
        <f>data!CE71</f>
        <v>360659921.90999997</v>
      </c>
    </row>
    <row r="374" spans="1:9" ht="20.100000000000001" customHeight="1" x14ac:dyDescent="0.25">
      <c r="A374" s="23">
        <v>17</v>
      </c>
      <c r="B374" s="14" t="s">
        <v>244</v>
      </c>
      <c r="C374" s="215"/>
      <c r="D374" s="215"/>
      <c r="E374" s="215"/>
      <c r="F374" s="215"/>
      <c r="G374" s="215"/>
      <c r="H374" s="215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917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918</v>
      </c>
      <c r="C376" s="209" t="str">
        <f>IF(data!CB73&gt;0,data!CB73,"")</f>
        <v>x</v>
      </c>
      <c r="D376" s="209" t="str">
        <f>IF(data!CC73&gt;0,data!CC73,"")</f>
        <v/>
      </c>
      <c r="E376" s="210"/>
      <c r="F376" s="207"/>
      <c r="G376" s="207"/>
      <c r="H376" s="207"/>
      <c r="I376" s="85">
        <f>data!CE73</f>
        <v>827854343.6400001</v>
      </c>
    </row>
    <row r="377" spans="1:9" ht="20.100000000000001" customHeight="1" x14ac:dyDescent="0.25">
      <c r="A377" s="23">
        <v>20</v>
      </c>
      <c r="B377" s="48" t="s">
        <v>919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885241265.07000017</v>
      </c>
    </row>
    <row r="378" spans="1:9" ht="20.100000000000001" customHeight="1" x14ac:dyDescent="0.25">
      <c r="A378" s="23">
        <v>21</v>
      </c>
      <c r="B378" s="48" t="s">
        <v>920</v>
      </c>
      <c r="C378" s="209" t="str">
        <f>IF(data!CB75&gt;0,data!CB75,"")</f>
        <v>x</v>
      </c>
      <c r="D378" s="209" t="str">
        <f>IF(data!CC75&gt;0,data!CC75,"")</f>
        <v>x</v>
      </c>
      <c r="E378" s="210"/>
      <c r="F378" s="207"/>
      <c r="G378" s="207"/>
      <c r="H378" s="207"/>
      <c r="I378" s="85">
        <f>data!CE75</f>
        <v>1713100819.71</v>
      </c>
    </row>
    <row r="379" spans="1:9" ht="20.100000000000001" customHeight="1" x14ac:dyDescent="0.25">
      <c r="A379" s="23" t="s">
        <v>921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00000000000001" customHeight="1" x14ac:dyDescent="0.25">
      <c r="A380" s="23">
        <v>22</v>
      </c>
      <c r="B380" s="14" t="s">
        <v>922</v>
      </c>
      <c r="C380" s="85">
        <f>data!CB76</f>
        <v>0</v>
      </c>
      <c r="D380" s="85">
        <f>data!CC76</f>
        <v>3283</v>
      </c>
      <c r="E380" s="210"/>
      <c r="F380" s="207"/>
      <c r="G380" s="207"/>
      <c r="H380" s="207"/>
      <c r="I380" s="14">
        <f>data!CE76</f>
        <v>871026</v>
      </c>
    </row>
    <row r="381" spans="1:9" ht="20.100000000000001" customHeight="1" x14ac:dyDescent="0.25">
      <c r="A381" s="23">
        <v>23</v>
      </c>
      <c r="B381" s="14" t="s">
        <v>923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145747</v>
      </c>
    </row>
    <row r="382" spans="1:9" ht="20.100000000000001" customHeight="1" x14ac:dyDescent="0.25">
      <c r="A382" s="23">
        <v>24</v>
      </c>
      <c r="B382" s="14" t="s">
        <v>924</v>
      </c>
      <c r="C382" s="14" t="str">
        <f>IF(data!CB78&gt;0,data!CB78,"")</f>
        <v/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118931.71768160175</v>
      </c>
    </row>
    <row r="383" spans="1:9" ht="20.100000000000001" customHeight="1" x14ac:dyDescent="0.25">
      <c r="A383" s="23">
        <v>25</v>
      </c>
      <c r="B383" s="14" t="s">
        <v>925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1546731.2883000001</v>
      </c>
    </row>
    <row r="384" spans="1:9" ht="20.100000000000001" customHeight="1" x14ac:dyDescent="0.25">
      <c r="A384" s="23">
        <v>26</v>
      </c>
      <c r="B384" s="14" t="s">
        <v>252</v>
      </c>
      <c r="C384" s="209" t="str">
        <f>IF(data!CB80&gt;0,data!CB80,"")</f>
        <v/>
      </c>
      <c r="D384" s="209">
        <f>IF(data!CC80&gt;0,data!CC80,"")</f>
        <v>0.87413698618162528</v>
      </c>
      <c r="E384" s="213"/>
      <c r="F384" s="207"/>
      <c r="G384" s="207"/>
      <c r="H384" s="207"/>
      <c r="I384" s="84">
        <f>data!CE80</f>
        <v>402.16718350655248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2020-09-02T22:32:34Z</dcterms:modified>
</cp:coreProperties>
</file>