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650BE5EB-2983-45BB-8A6B-75DC25F97688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3" i="1" l="1"/>
  <c r="C213" i="1"/>
  <c r="O817" i="10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N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C472" i="10"/>
  <c r="B472" i="10"/>
  <c r="C471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41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B414" i="10"/>
  <c r="A412" i="10"/>
  <c r="D390" i="10"/>
  <c r="D372" i="10"/>
  <c r="D367" i="10"/>
  <c r="C448" i="10" s="1"/>
  <c r="D361" i="10"/>
  <c r="D329" i="10"/>
  <c r="D328" i="10"/>
  <c r="D319" i="10"/>
  <c r="D314" i="10"/>
  <c r="D290" i="10"/>
  <c r="D283" i="10"/>
  <c r="D275" i="10"/>
  <c r="D277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B217" i="10"/>
  <c r="E216" i="10"/>
  <c r="E215" i="10"/>
  <c r="E214" i="10"/>
  <c r="E213" i="10"/>
  <c r="E212" i="10"/>
  <c r="E211" i="10"/>
  <c r="D210" i="10"/>
  <c r="C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E198" i="10"/>
  <c r="E197" i="10"/>
  <c r="C470" i="10" s="1"/>
  <c r="E196" i="10"/>
  <c r="C469" i="10" s="1"/>
  <c r="B196" i="10"/>
  <c r="U722" i="10" s="1"/>
  <c r="E195" i="10"/>
  <c r="D190" i="10"/>
  <c r="D437" i="10" s="1"/>
  <c r="D186" i="10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E141" i="10"/>
  <c r="D463" i="10" s="1"/>
  <c r="E140" i="10"/>
  <c r="E139" i="10"/>
  <c r="C415" i="10" s="1"/>
  <c r="E138" i="10"/>
  <c r="C414" i="10" s="1"/>
  <c r="E127" i="10"/>
  <c r="CE80" i="10"/>
  <c r="CE79" i="10"/>
  <c r="S816" i="10" s="1"/>
  <c r="CE78" i="10"/>
  <c r="R816" i="10" s="1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E70" i="10"/>
  <c r="CE69" i="10"/>
  <c r="CE68" i="10"/>
  <c r="K816" i="10" s="1"/>
  <c r="CE66" i="10"/>
  <c r="CE65" i="10"/>
  <c r="CE64" i="10"/>
  <c r="CE63" i="10"/>
  <c r="C429" i="10" s="1"/>
  <c r="BE62" i="10"/>
  <c r="Y62" i="10"/>
  <c r="CE61" i="10"/>
  <c r="CA48" i="10" s="1"/>
  <c r="CA62" i="10" s="1"/>
  <c r="E810" i="10" s="1"/>
  <c r="CE60" i="10"/>
  <c r="B53" i="10"/>
  <c r="CE51" i="10"/>
  <c r="B49" i="10"/>
  <c r="CC48" i="10"/>
  <c r="CC62" i="10" s="1"/>
  <c r="BY48" i="10"/>
  <c r="BY62" i="10" s="1"/>
  <c r="E808" i="10" s="1"/>
  <c r="BW48" i="10"/>
  <c r="BW62" i="10" s="1"/>
  <c r="BU48" i="10"/>
  <c r="BU62" i="10" s="1"/>
  <c r="BS48" i="10"/>
  <c r="BS62" i="10" s="1"/>
  <c r="E802" i="10" s="1"/>
  <c r="BR48" i="10"/>
  <c r="BR62" i="10" s="1"/>
  <c r="E801" i="10" s="1"/>
  <c r="BN48" i="10"/>
  <c r="BN62" i="10" s="1"/>
  <c r="BM48" i="10"/>
  <c r="BM62" i="10" s="1"/>
  <c r="E796" i="10" s="1"/>
  <c r="BJ48" i="10"/>
  <c r="BJ62" i="10" s="1"/>
  <c r="BI48" i="10"/>
  <c r="BI62" i="10" s="1"/>
  <c r="BG48" i="10"/>
  <c r="BG62" i="10" s="1"/>
  <c r="BE48" i="10"/>
  <c r="BC48" i="10"/>
  <c r="BC62" i="10" s="1"/>
  <c r="E786" i="10" s="1"/>
  <c r="BB48" i="10"/>
  <c r="BB62" i="10" s="1"/>
  <c r="BA48" i="10"/>
  <c r="BA62" i="10" s="1"/>
  <c r="AY48" i="10"/>
  <c r="AY62" i="10" s="1"/>
  <c r="AX48" i="10"/>
  <c r="AX62" i="10" s="1"/>
  <c r="E781" i="10" s="1"/>
  <c r="AW48" i="10"/>
  <c r="AW62" i="10" s="1"/>
  <c r="E780" i="10" s="1"/>
  <c r="AU48" i="10"/>
  <c r="AU62" i="10" s="1"/>
  <c r="AT48" i="10"/>
  <c r="AT62" i="10" s="1"/>
  <c r="AS48" i="10"/>
  <c r="AS62" i="10" s="1"/>
  <c r="AQ48" i="10"/>
  <c r="AQ62" i="10" s="1"/>
  <c r="E774" i="10" s="1"/>
  <c r="AP48" i="10"/>
  <c r="AP62" i="10" s="1"/>
  <c r="AO48" i="10"/>
  <c r="AO62" i="10" s="1"/>
  <c r="AM48" i="10"/>
  <c r="AM62" i="10" s="1"/>
  <c r="AL48" i="10"/>
  <c r="AL62" i="10" s="1"/>
  <c r="AK48" i="10"/>
  <c r="AK62" i="10" s="1"/>
  <c r="AI48" i="10"/>
  <c r="AI62" i="10" s="1"/>
  <c r="AH48" i="10"/>
  <c r="AH62" i="10" s="1"/>
  <c r="E765" i="10" s="1"/>
  <c r="AG48" i="10"/>
  <c r="AG62" i="10" s="1"/>
  <c r="AE48" i="10"/>
  <c r="AE62" i="10" s="1"/>
  <c r="AD48" i="10"/>
  <c r="AD62" i="10" s="1"/>
  <c r="AC48" i="10"/>
  <c r="AC62" i="10" s="1"/>
  <c r="E760" i="10" s="1"/>
  <c r="AA48" i="10"/>
  <c r="AA62" i="10" s="1"/>
  <c r="E758" i="10" s="1"/>
  <c r="Z48" i="10"/>
  <c r="Z62" i="10" s="1"/>
  <c r="Y48" i="10"/>
  <c r="W48" i="10"/>
  <c r="W62" i="10" s="1"/>
  <c r="V48" i="10"/>
  <c r="V62" i="10" s="1"/>
  <c r="E753" i="10" s="1"/>
  <c r="U48" i="10"/>
  <c r="U62" i="10" s="1"/>
  <c r="S48" i="10"/>
  <c r="S62" i="10" s="1"/>
  <c r="E750" i="10" s="1"/>
  <c r="R48" i="10"/>
  <c r="R62" i="10" s="1"/>
  <c r="Q48" i="10"/>
  <c r="Q62" i="10" s="1"/>
  <c r="E748" i="10" s="1"/>
  <c r="O48" i="10"/>
  <c r="O62" i="10" s="1"/>
  <c r="E746" i="10" s="1"/>
  <c r="N48" i="10"/>
  <c r="N62" i="10" s="1"/>
  <c r="M48" i="10"/>
  <c r="M62" i="10" s="1"/>
  <c r="K48" i="10"/>
  <c r="K62" i="10" s="1"/>
  <c r="E742" i="10" s="1"/>
  <c r="J48" i="10"/>
  <c r="J62" i="10" s="1"/>
  <c r="I48" i="10"/>
  <c r="I62" i="10" s="1"/>
  <c r="G48" i="10"/>
  <c r="G62" i="10" s="1"/>
  <c r="F48" i="10"/>
  <c r="F62" i="10" s="1"/>
  <c r="E737" i="10" s="1"/>
  <c r="E48" i="10"/>
  <c r="E62" i="10" s="1"/>
  <c r="C48" i="10"/>
  <c r="C62" i="10" s="1"/>
  <c r="E734" i="10" s="1"/>
  <c r="CE47" i="10"/>
  <c r="BK48" i="10" l="1"/>
  <c r="BK62" i="10" s="1"/>
  <c r="E794" i="10" s="1"/>
  <c r="BV48" i="10"/>
  <c r="BV62" i="10" s="1"/>
  <c r="I612" i="10"/>
  <c r="J612" i="10"/>
  <c r="I815" i="10"/>
  <c r="BO48" i="10"/>
  <c r="BO62" i="10" s="1"/>
  <c r="E798" i="10" s="1"/>
  <c r="BZ48" i="10"/>
  <c r="BZ62" i="10" s="1"/>
  <c r="D292" i="10"/>
  <c r="D341" i="10" s="1"/>
  <c r="C481" i="10" s="1"/>
  <c r="Q815" i="10"/>
  <c r="BF48" i="10"/>
  <c r="BF62" i="10" s="1"/>
  <c r="BQ48" i="10"/>
  <c r="BQ62" i="10" s="1"/>
  <c r="R815" i="10"/>
  <c r="C434" i="10"/>
  <c r="C463" i="10"/>
  <c r="C815" i="10"/>
  <c r="E736" i="10"/>
  <c r="E741" i="10"/>
  <c r="E752" i="10"/>
  <c r="E757" i="10"/>
  <c r="E768" i="10"/>
  <c r="E773" i="10"/>
  <c r="E784" i="10"/>
  <c r="E789" i="10"/>
  <c r="E800" i="10"/>
  <c r="E805" i="10"/>
  <c r="E762" i="10"/>
  <c r="E778" i="10"/>
  <c r="E756" i="10"/>
  <c r="E777" i="10"/>
  <c r="L612" i="10"/>
  <c r="T816" i="10"/>
  <c r="E764" i="10"/>
  <c r="E785" i="10"/>
  <c r="E790" i="10"/>
  <c r="E806" i="10"/>
  <c r="L816" i="10"/>
  <c r="C440" i="10"/>
  <c r="D465" i="10"/>
  <c r="BA722" i="10"/>
  <c r="E210" i="10"/>
  <c r="E217" i="10" s="1"/>
  <c r="C478" i="10" s="1"/>
  <c r="D217" i="10"/>
  <c r="E744" i="10"/>
  <c r="E749" i="10"/>
  <c r="E754" i="10"/>
  <c r="E770" i="10"/>
  <c r="E776" i="10"/>
  <c r="E792" i="10"/>
  <c r="E740" i="10"/>
  <c r="E761" i="10"/>
  <c r="E772" i="10"/>
  <c r="E793" i="10"/>
  <c r="E804" i="10"/>
  <c r="O815" i="10"/>
  <c r="G816" i="10"/>
  <c r="F612" i="10"/>
  <c r="C430" i="10"/>
  <c r="E745" i="10"/>
  <c r="E788" i="10"/>
  <c r="E809" i="10"/>
  <c r="P816" i="10"/>
  <c r="D612" i="10"/>
  <c r="D436" i="10"/>
  <c r="D438" i="10"/>
  <c r="AZ722" i="10"/>
  <c r="C217" i="10"/>
  <c r="D433" i="10" s="1"/>
  <c r="E769" i="10"/>
  <c r="E812" i="10"/>
  <c r="Q816" i="10"/>
  <c r="G612" i="10"/>
  <c r="B476" i="10"/>
  <c r="E738" i="10"/>
  <c r="E797" i="10"/>
  <c r="S815" i="10"/>
  <c r="BI730" i="10"/>
  <c r="C816" i="10"/>
  <c r="H612" i="10"/>
  <c r="H816" i="10"/>
  <c r="C431" i="10"/>
  <c r="M816" i="10"/>
  <c r="C458" i="10"/>
  <c r="D464" i="10"/>
  <c r="E204" i="10"/>
  <c r="C476" i="10" s="1"/>
  <c r="C468" i="10"/>
  <c r="N817" i="10"/>
  <c r="D368" i="10"/>
  <c r="D373" i="10" s="1"/>
  <c r="D391" i="10" s="1"/>
  <c r="D393" i="10" s="1"/>
  <c r="D396" i="10" s="1"/>
  <c r="B465" i="10"/>
  <c r="B440" i="10"/>
  <c r="E766" i="10"/>
  <c r="E782" i="10"/>
  <c r="D816" i="10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H48" i="10"/>
  <c r="H62" i="10" s="1"/>
  <c r="D48" i="10"/>
  <c r="C427" i="10"/>
  <c r="I816" i="10"/>
  <c r="C432" i="10"/>
  <c r="C575" i="10"/>
  <c r="B575" i="10"/>
  <c r="N734" i="10"/>
  <c r="N815" i="10" s="1"/>
  <c r="CE75" i="10"/>
  <c r="B444" i="10"/>
  <c r="D242" i="10"/>
  <c r="B448" i="10" s="1"/>
  <c r="D330" i="10"/>
  <c r="D339" i="10" s="1"/>
  <c r="C482" i="10" s="1"/>
  <c r="K815" i="10"/>
  <c r="F816" i="10"/>
  <c r="D815" i="10"/>
  <c r="H815" i="10"/>
  <c r="M815" i="10"/>
  <c r="G815" i="10"/>
  <c r="F815" i="10"/>
  <c r="P815" i="10"/>
  <c r="T815" i="10"/>
  <c r="L815" i="10"/>
  <c r="E759" i="10" l="1"/>
  <c r="E791" i="10"/>
  <c r="E747" i="10"/>
  <c r="E779" i="10"/>
  <c r="E811" i="10"/>
  <c r="CE48" i="10"/>
  <c r="D62" i="10"/>
  <c r="E767" i="10"/>
  <c r="E783" i="10"/>
  <c r="E739" i="10"/>
  <c r="E755" i="10"/>
  <c r="E771" i="10"/>
  <c r="E787" i="10"/>
  <c r="E803" i="10"/>
  <c r="E743" i="10"/>
  <c r="E775" i="10"/>
  <c r="E807" i="10"/>
  <c r="N816" i="10"/>
  <c r="K612" i="10"/>
  <c r="C465" i="10"/>
  <c r="E763" i="10"/>
  <c r="E795" i="10"/>
  <c r="E751" i="10"/>
  <c r="E799" i="10"/>
  <c r="CF730" i="10"/>
  <c r="CF79" i="10"/>
  <c r="E735" i="10" l="1"/>
  <c r="E815" i="10" s="1"/>
  <c r="CE62" i="10"/>
  <c r="CF76" i="10"/>
  <c r="CF77" i="10"/>
  <c r="E816" i="10" l="1"/>
  <c r="C428" i="10"/>
  <c r="BS52" i="10"/>
  <c r="BS67" i="10" s="1"/>
  <c r="AW52" i="10"/>
  <c r="AW67" i="10" s="1"/>
  <c r="AM52" i="10"/>
  <c r="AM67" i="10" s="1"/>
  <c r="Q52" i="10"/>
  <c r="Q67" i="10" s="1"/>
  <c r="CC52" i="10"/>
  <c r="CC67" i="10" s="1"/>
  <c r="BH52" i="10"/>
  <c r="BH67" i="10" s="1"/>
  <c r="AB52" i="10"/>
  <c r="AB67" i="10" s="1"/>
  <c r="H52" i="10"/>
  <c r="H67" i="10" s="1"/>
  <c r="BY52" i="10"/>
  <c r="BY67" i="10" s="1"/>
  <c r="AC52" i="10"/>
  <c r="AC67" i="10" s="1"/>
  <c r="AG52" i="10"/>
  <c r="AG67" i="10" s="1"/>
  <c r="AI52" i="10"/>
  <c r="AI67" i="10" s="1"/>
  <c r="BN52" i="10"/>
  <c r="BN67" i="10" s="1"/>
  <c r="AX52" i="10"/>
  <c r="AX67" i="10" s="1"/>
  <c r="AH52" i="10"/>
  <c r="AH67" i="10" s="1"/>
  <c r="R52" i="10"/>
  <c r="R67" i="10" s="1"/>
  <c r="CB52" i="10"/>
  <c r="CB67" i="10" s="1"/>
  <c r="BG52" i="10"/>
  <c r="BG67" i="10" s="1"/>
  <c r="AK52" i="10"/>
  <c r="AK67" i="10" s="1"/>
  <c r="P52" i="10"/>
  <c r="P67" i="10" s="1"/>
  <c r="BU52" i="10"/>
  <c r="BU67" i="10" s="1"/>
  <c r="AU52" i="10"/>
  <c r="AU67" i="10" s="1"/>
  <c r="T52" i="10"/>
  <c r="T67" i="10" s="1"/>
  <c r="S52" i="10"/>
  <c r="S67" i="10" s="1"/>
  <c r="BM52" i="10"/>
  <c r="BM67" i="10" s="1"/>
  <c r="BZ52" i="10"/>
  <c r="BZ67" i="10" s="1"/>
  <c r="AD52" i="10"/>
  <c r="AD67" i="10" s="1"/>
  <c r="BW52" i="10"/>
  <c r="BW67" i="10" s="1"/>
  <c r="BA52" i="10"/>
  <c r="BA67" i="10" s="1"/>
  <c r="AF52" i="10"/>
  <c r="AF67" i="10" s="1"/>
  <c r="BP52" i="10"/>
  <c r="BP67" i="10" s="1"/>
  <c r="O52" i="10"/>
  <c r="O67" i="10" s="1"/>
  <c r="AN52" i="10"/>
  <c r="AN67" i="10" s="1"/>
  <c r="BF52" i="10"/>
  <c r="BF67" i="10" s="1"/>
  <c r="Z52" i="10"/>
  <c r="Z67" i="10" s="1"/>
  <c r="BE52" i="10"/>
  <c r="BE67" i="10" s="1"/>
  <c r="AV52" i="10"/>
  <c r="AV67" i="10" s="1"/>
  <c r="BK52" i="10"/>
  <c r="BK67" i="10" s="1"/>
  <c r="AY52" i="10"/>
  <c r="AY67" i="10" s="1"/>
  <c r="C52" i="10"/>
  <c r="W52" i="10"/>
  <c r="W67" i="10" s="1"/>
  <c r="BX52" i="10"/>
  <c r="BX67" i="10" s="1"/>
  <c r="X52" i="10"/>
  <c r="X67" i="10" s="1"/>
  <c r="BO52" i="10"/>
  <c r="BO67" i="10" s="1"/>
  <c r="BR52" i="10"/>
  <c r="BR67" i="10" s="1"/>
  <c r="BB52" i="10"/>
  <c r="BB67" i="10" s="1"/>
  <c r="AL52" i="10"/>
  <c r="AL67" i="10" s="1"/>
  <c r="V52" i="10"/>
  <c r="V67" i="10" s="1"/>
  <c r="F52" i="10"/>
  <c r="F67" i="10" s="1"/>
  <c r="Y52" i="10"/>
  <c r="Y67" i="10" s="1"/>
  <c r="BL52" i="10"/>
  <c r="BL67" i="10" s="1"/>
  <c r="AQ52" i="10"/>
  <c r="AQ67" i="10" s="1"/>
  <c r="U52" i="10"/>
  <c r="U67" i="10" s="1"/>
  <c r="CA52" i="10"/>
  <c r="CA67" i="10" s="1"/>
  <c r="AZ52" i="10"/>
  <c r="AZ67" i="10" s="1"/>
  <c r="AE52" i="10"/>
  <c r="AE67" i="10" s="1"/>
  <c r="I52" i="10"/>
  <c r="I67" i="10" s="1"/>
  <c r="BT52" i="10"/>
  <c r="BT67" i="10" s="1"/>
  <c r="BI52" i="10"/>
  <c r="BI67" i="10" s="1"/>
  <c r="D52" i="10"/>
  <c r="D67" i="10" s="1"/>
  <c r="AR52" i="10"/>
  <c r="AR67" i="10" s="1"/>
  <c r="G52" i="10"/>
  <c r="G67" i="10" s="1"/>
  <c r="AS52" i="10"/>
  <c r="AS67" i="10" s="1"/>
  <c r="BJ52" i="10"/>
  <c r="BJ67" i="10" s="1"/>
  <c r="AT52" i="10"/>
  <c r="AT67" i="10" s="1"/>
  <c r="N52" i="10"/>
  <c r="N67" i="10" s="1"/>
  <c r="K52" i="10"/>
  <c r="K67" i="10" s="1"/>
  <c r="AO52" i="10"/>
  <c r="AO67" i="10" s="1"/>
  <c r="L52" i="10"/>
  <c r="L67" i="10" s="1"/>
  <c r="BC52" i="10"/>
  <c r="BC67" i="10" s="1"/>
  <c r="M52" i="10"/>
  <c r="M67" i="10" s="1"/>
  <c r="BD52" i="10"/>
  <c r="BD67" i="10" s="1"/>
  <c r="BV52" i="10"/>
  <c r="BV67" i="10" s="1"/>
  <c r="AP52" i="10"/>
  <c r="AP67" i="10" s="1"/>
  <c r="J52" i="10"/>
  <c r="J67" i="10" s="1"/>
  <c r="BQ52" i="10"/>
  <c r="BQ67" i="10" s="1"/>
  <c r="AA52" i="10"/>
  <c r="AA67" i="10" s="1"/>
  <c r="E52" i="10"/>
  <c r="E67" i="10" s="1"/>
  <c r="AJ52" i="10"/>
  <c r="AJ67" i="10" s="1"/>
  <c r="B575" i="1"/>
  <c r="A493" i="1"/>
  <c r="A412" i="1"/>
  <c r="F493" i="1"/>
  <c r="D493" i="1"/>
  <c r="B493" i="1"/>
  <c r="J800" i="10" l="1"/>
  <c r="BQ71" i="10"/>
  <c r="J772" i="10"/>
  <c r="AO71" i="10"/>
  <c r="J762" i="10"/>
  <c r="AE71" i="10"/>
  <c r="J753" i="10"/>
  <c r="V71" i="10"/>
  <c r="J798" i="10"/>
  <c r="BO71" i="10"/>
  <c r="J746" i="10"/>
  <c r="O71" i="10"/>
  <c r="J806" i="10"/>
  <c r="BW71" i="10"/>
  <c r="J747" i="10"/>
  <c r="P71" i="10"/>
  <c r="J749" i="10"/>
  <c r="R71" i="10"/>
  <c r="J766" i="10"/>
  <c r="AI71" i="10"/>
  <c r="J739" i="10"/>
  <c r="H71" i="10"/>
  <c r="J767" i="10"/>
  <c r="AJ71" i="10"/>
  <c r="J744" i="10"/>
  <c r="M71" i="10"/>
  <c r="J776" i="10"/>
  <c r="AS71" i="10"/>
  <c r="J783" i="10"/>
  <c r="AZ71" i="10"/>
  <c r="J773" i="10"/>
  <c r="AP71" i="10"/>
  <c r="J786" i="10"/>
  <c r="BC71" i="10"/>
  <c r="J745" i="10"/>
  <c r="N71" i="10"/>
  <c r="J803" i="10"/>
  <c r="BT71" i="10"/>
  <c r="J756" i="10"/>
  <c r="Y71" i="10"/>
  <c r="J758" i="10"/>
  <c r="AA71" i="10"/>
  <c r="J805" i="10"/>
  <c r="BV71" i="10"/>
  <c r="J743" i="10"/>
  <c r="L71" i="10"/>
  <c r="J777" i="10"/>
  <c r="AT71" i="10"/>
  <c r="J775" i="10"/>
  <c r="AR71" i="10"/>
  <c r="J740" i="10"/>
  <c r="I71" i="10"/>
  <c r="J752" i="10"/>
  <c r="U71" i="10"/>
  <c r="J737" i="10"/>
  <c r="F71" i="10"/>
  <c r="J801" i="10"/>
  <c r="BR71" i="10"/>
  <c r="J754" i="10"/>
  <c r="W71" i="10"/>
  <c r="J779" i="10"/>
  <c r="AV71" i="10"/>
  <c r="J771" i="10"/>
  <c r="AN71" i="10"/>
  <c r="J784" i="10"/>
  <c r="BA71" i="10"/>
  <c r="J796" i="10"/>
  <c r="BM71" i="10"/>
  <c r="J804" i="10"/>
  <c r="BU71" i="10"/>
  <c r="J811" i="10"/>
  <c r="CB71" i="10"/>
  <c r="J797" i="10"/>
  <c r="BN71" i="10"/>
  <c r="J808" i="10"/>
  <c r="BY71" i="10"/>
  <c r="J812" i="10"/>
  <c r="CC71" i="10"/>
  <c r="J802" i="10"/>
  <c r="BS71" i="10"/>
  <c r="J787" i="10"/>
  <c r="BD71" i="10"/>
  <c r="J735" i="10"/>
  <c r="D71" i="10"/>
  <c r="J788" i="10"/>
  <c r="BE71" i="10"/>
  <c r="J742" i="10"/>
  <c r="K71" i="10"/>
  <c r="J792" i="10"/>
  <c r="BI71" i="10"/>
  <c r="J795" i="10"/>
  <c r="BL71" i="10"/>
  <c r="J769" i="10"/>
  <c r="AL71" i="10"/>
  <c r="J755" i="10"/>
  <c r="X71" i="10"/>
  <c r="J782" i="10"/>
  <c r="AY71" i="10"/>
  <c r="J757" i="10"/>
  <c r="Z71" i="10"/>
  <c r="J799" i="10"/>
  <c r="BP71" i="10"/>
  <c r="J761" i="10"/>
  <c r="AD71" i="10"/>
  <c r="J751" i="10"/>
  <c r="T71" i="10"/>
  <c r="J768" i="10"/>
  <c r="AK71" i="10"/>
  <c r="J765" i="10"/>
  <c r="AH71" i="10"/>
  <c r="J764" i="10"/>
  <c r="AG71" i="10"/>
  <c r="J759" i="10"/>
  <c r="AB71" i="10"/>
  <c r="J770" i="10"/>
  <c r="AM71" i="10"/>
  <c r="J793" i="10"/>
  <c r="BJ71" i="10"/>
  <c r="J774" i="10"/>
  <c r="AQ71" i="10"/>
  <c r="C67" i="10"/>
  <c r="CE52" i="10"/>
  <c r="J750" i="10"/>
  <c r="S71" i="10"/>
  <c r="J748" i="10"/>
  <c r="Q71" i="10"/>
  <c r="J741" i="10"/>
  <c r="J71" i="10"/>
  <c r="J736" i="10"/>
  <c r="E71" i="10"/>
  <c r="J738" i="10"/>
  <c r="G71" i="10"/>
  <c r="J810" i="10"/>
  <c r="CA71" i="10"/>
  <c r="J785" i="10"/>
  <c r="BB71" i="10"/>
  <c r="J807" i="10"/>
  <c r="BX71" i="10"/>
  <c r="J794" i="10"/>
  <c r="BK71" i="10"/>
  <c r="J789" i="10"/>
  <c r="BF71" i="10"/>
  <c r="J763" i="10"/>
  <c r="AF71" i="10"/>
  <c r="J809" i="10"/>
  <c r="BZ71" i="10"/>
  <c r="J778" i="10"/>
  <c r="AU71" i="10"/>
  <c r="J790" i="10"/>
  <c r="BG71" i="10"/>
  <c r="J781" i="10"/>
  <c r="AX71" i="10"/>
  <c r="J760" i="10"/>
  <c r="AC71" i="10"/>
  <c r="J791" i="10"/>
  <c r="BH71" i="10"/>
  <c r="J780" i="10"/>
  <c r="AW71" i="10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68" i="1" s="1"/>
  <c r="C120" i="8" s="1"/>
  <c r="D372" i="1"/>
  <c r="C125" i="8" s="1"/>
  <c r="D260" i="1"/>
  <c r="C16" i="8" s="1"/>
  <c r="D265" i="1"/>
  <c r="C22" i="8" s="1"/>
  <c r="D275" i="1"/>
  <c r="B476" i="1" s="1"/>
  <c r="D290" i="1"/>
  <c r="D314" i="1"/>
  <c r="D319" i="1"/>
  <c r="C74" i="8" s="1"/>
  <c r="D328" i="1"/>
  <c r="C84" i="8" s="1"/>
  <c r="D329" i="1"/>
  <c r="C85" i="8" s="1"/>
  <c r="D229" i="1"/>
  <c r="B445" i="1" s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34" i="5"/>
  <c r="F12" i="6"/>
  <c r="F8" i="6"/>
  <c r="I26" i="9"/>
  <c r="F90" i="9"/>
  <c r="D366" i="9"/>
  <c r="CE64" i="1"/>
  <c r="F612" i="1" s="1"/>
  <c r="D368" i="9"/>
  <c r="C276" i="9"/>
  <c r="CE70" i="1"/>
  <c r="C458" i="1" s="1"/>
  <c r="CE76" i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BC48" i="1"/>
  <c r="BC62" i="1" s="1"/>
  <c r="F236" i="9" s="1"/>
  <c r="CD71" i="1"/>
  <c r="E373" i="9" s="1"/>
  <c r="C615" i="1"/>
  <c r="E372" i="9"/>
  <c r="BT48" i="1"/>
  <c r="BT62" i="1" s="1"/>
  <c r="AZ48" i="1"/>
  <c r="AZ62" i="1" s="1"/>
  <c r="J48" i="1"/>
  <c r="J62" i="1" s="1"/>
  <c r="C421" i="1" l="1"/>
  <c r="B465" i="1"/>
  <c r="F9" i="6"/>
  <c r="C432" i="1"/>
  <c r="D13" i="7"/>
  <c r="G19" i="4"/>
  <c r="C473" i="1"/>
  <c r="C434" i="1"/>
  <c r="E19" i="4"/>
  <c r="G122" i="9"/>
  <c r="C464" i="1"/>
  <c r="G10" i="4"/>
  <c r="G28" i="4"/>
  <c r="B440" i="1"/>
  <c r="C27" i="5"/>
  <c r="C429" i="1"/>
  <c r="AG48" i="1"/>
  <c r="AG62" i="1" s="1"/>
  <c r="G48" i="1"/>
  <c r="G62" i="1" s="1"/>
  <c r="G12" i="9" s="1"/>
  <c r="AT48" i="1"/>
  <c r="AT62" i="1" s="1"/>
  <c r="AA48" i="1"/>
  <c r="AA62" i="1" s="1"/>
  <c r="F108" i="9" s="1"/>
  <c r="C427" i="1"/>
  <c r="AN48" i="1"/>
  <c r="AN62" i="1" s="1"/>
  <c r="BY48" i="1"/>
  <c r="BY62" i="1" s="1"/>
  <c r="G332" i="9" s="1"/>
  <c r="AB48" i="1"/>
  <c r="AB62" i="1" s="1"/>
  <c r="G108" i="9" s="1"/>
  <c r="C631" i="10"/>
  <c r="C542" i="10"/>
  <c r="B542" i="10"/>
  <c r="C618" i="10"/>
  <c r="B552" i="10"/>
  <c r="C552" i="10"/>
  <c r="C646" i="10"/>
  <c r="C571" i="10"/>
  <c r="B571" i="10"/>
  <c r="C644" i="10"/>
  <c r="C569" i="10"/>
  <c r="B569" i="10"/>
  <c r="C572" i="10"/>
  <c r="B572" i="10"/>
  <c r="C647" i="10"/>
  <c r="C555" i="10"/>
  <c r="C617" i="10"/>
  <c r="B555" i="10"/>
  <c r="J734" i="10"/>
  <c r="J815" i="10" s="1"/>
  <c r="CE67" i="10"/>
  <c r="C71" i="10"/>
  <c r="C693" i="10"/>
  <c r="C521" i="10"/>
  <c r="G521" i="10" s="1"/>
  <c r="B521" i="10"/>
  <c r="C699" i="10"/>
  <c r="B527" i="10"/>
  <c r="C527" i="10"/>
  <c r="G527" i="10" s="1"/>
  <c r="C685" i="10"/>
  <c r="C513" i="10"/>
  <c r="G513" i="10" s="1"/>
  <c r="B513" i="10"/>
  <c r="C621" i="10"/>
  <c r="C561" i="10"/>
  <c r="B561" i="10"/>
  <c r="C625" i="10"/>
  <c r="B544" i="10"/>
  <c r="C544" i="10"/>
  <c r="G544" i="10" s="1"/>
  <c r="C531" i="10"/>
  <c r="G531" i="10" s="1"/>
  <c r="B531" i="10"/>
  <c r="C703" i="10"/>
  <c r="C634" i="10"/>
  <c r="B554" i="10"/>
  <c r="C554" i="10"/>
  <c r="B550" i="10"/>
  <c r="C614" i="10"/>
  <c r="C550" i="10"/>
  <c r="G550" i="10" s="1"/>
  <c r="C624" i="10"/>
  <c r="B549" i="10"/>
  <c r="C549" i="10"/>
  <c r="C620" i="10"/>
  <c r="C574" i="10"/>
  <c r="B574" i="10"/>
  <c r="C559" i="10"/>
  <c r="B559" i="10"/>
  <c r="C619" i="10"/>
  <c r="C641" i="10"/>
  <c r="C566" i="10"/>
  <c r="B566" i="10"/>
  <c r="C630" i="10"/>
  <c r="C546" i="10"/>
  <c r="G546" i="10" s="1"/>
  <c r="B546" i="10"/>
  <c r="C713" i="10"/>
  <c r="C541" i="10"/>
  <c r="B541" i="10"/>
  <c r="C626" i="10"/>
  <c r="C563" i="10"/>
  <c r="B563" i="10"/>
  <c r="C686" i="10"/>
  <c r="B514" i="10"/>
  <c r="C514" i="10"/>
  <c r="G514" i="10" s="1"/>
  <c r="C709" i="10"/>
  <c r="C537" i="10"/>
  <c r="G537" i="10" s="1"/>
  <c r="B537" i="10"/>
  <c r="C677" i="10"/>
  <c r="C505" i="10"/>
  <c r="G505" i="10" s="1"/>
  <c r="B505" i="10"/>
  <c r="C692" i="10"/>
  <c r="C520" i="10"/>
  <c r="G520" i="10" s="1"/>
  <c r="B520" i="10"/>
  <c r="C640" i="10"/>
  <c r="C565" i="10"/>
  <c r="B565" i="10"/>
  <c r="C633" i="10"/>
  <c r="B548" i="10"/>
  <c r="C548" i="10"/>
  <c r="C628" i="10"/>
  <c r="B545" i="10"/>
  <c r="C545" i="10"/>
  <c r="G545" i="10" s="1"/>
  <c r="C678" i="10"/>
  <c r="B506" i="10"/>
  <c r="C506" i="10"/>
  <c r="G506" i="10" s="1"/>
  <c r="C673" i="10"/>
  <c r="C501" i="10"/>
  <c r="G501" i="10" s="1"/>
  <c r="B501" i="10"/>
  <c r="B511" i="10"/>
  <c r="C683" i="10"/>
  <c r="C511" i="10"/>
  <c r="G511" i="10" s="1"/>
  <c r="C643" i="10"/>
  <c r="C568" i="10"/>
  <c r="B568" i="10"/>
  <c r="C627" i="10"/>
  <c r="B560" i="10"/>
  <c r="C560" i="10"/>
  <c r="B562" i="10"/>
  <c r="C623" i="10"/>
  <c r="C562" i="10"/>
  <c r="B532" i="10"/>
  <c r="C704" i="10"/>
  <c r="C532" i="10"/>
  <c r="G532" i="10" s="1"/>
  <c r="C526" i="10"/>
  <c r="G526" i="10" s="1"/>
  <c r="B526" i="10"/>
  <c r="C698" i="10"/>
  <c r="C702" i="10"/>
  <c r="B530" i="10"/>
  <c r="C530" i="10"/>
  <c r="G530" i="10" s="1"/>
  <c r="B523" i="10"/>
  <c r="C695" i="10"/>
  <c r="C523" i="10"/>
  <c r="G523" i="10" s="1"/>
  <c r="C691" i="10"/>
  <c r="C519" i="10"/>
  <c r="G519" i="10" s="1"/>
  <c r="B519" i="10"/>
  <c r="C689" i="10"/>
  <c r="B517" i="10"/>
  <c r="C517" i="10"/>
  <c r="G517" i="10" s="1"/>
  <c r="C637" i="10"/>
  <c r="C557" i="10"/>
  <c r="B557" i="10"/>
  <c r="C676" i="10"/>
  <c r="C504" i="10"/>
  <c r="G504" i="10" s="1"/>
  <c r="B504" i="10"/>
  <c r="C669" i="10"/>
  <c r="C497" i="10"/>
  <c r="G497" i="10" s="1"/>
  <c r="B497" i="10"/>
  <c r="C639" i="10"/>
  <c r="C564" i="10"/>
  <c r="B564" i="10"/>
  <c r="C645" i="10"/>
  <c r="B570" i="10"/>
  <c r="C570" i="10"/>
  <c r="C573" i="10"/>
  <c r="C622" i="10"/>
  <c r="B573" i="10"/>
  <c r="C638" i="10"/>
  <c r="C558" i="10"/>
  <c r="B558" i="10"/>
  <c r="C533" i="10"/>
  <c r="G533" i="10" s="1"/>
  <c r="C705" i="10"/>
  <c r="B533" i="10"/>
  <c r="C688" i="10"/>
  <c r="C516" i="10"/>
  <c r="G516" i="10" s="1"/>
  <c r="B516" i="10"/>
  <c r="B499" i="10"/>
  <c r="C671" i="10"/>
  <c r="C499" i="10"/>
  <c r="G499" i="10" s="1"/>
  <c r="C674" i="10"/>
  <c r="C502" i="10"/>
  <c r="G502" i="10" s="1"/>
  <c r="B502" i="10"/>
  <c r="C711" i="10"/>
  <c r="B539" i="10"/>
  <c r="C539" i="10"/>
  <c r="G539" i="10" s="1"/>
  <c r="C642" i="10"/>
  <c r="C567" i="10"/>
  <c r="B567" i="10"/>
  <c r="C690" i="10"/>
  <c r="B518" i="10"/>
  <c r="C518" i="10"/>
  <c r="G518" i="10" s="1"/>
  <c r="C679" i="10"/>
  <c r="B507" i="10"/>
  <c r="C507" i="10"/>
  <c r="G507" i="10" s="1"/>
  <c r="C707" i="10"/>
  <c r="C535" i="10"/>
  <c r="G535" i="10" s="1"/>
  <c r="B535" i="10"/>
  <c r="C710" i="10"/>
  <c r="C538" i="10"/>
  <c r="G538" i="10" s="1"/>
  <c r="B538" i="10"/>
  <c r="C701" i="10"/>
  <c r="C529" i="10"/>
  <c r="G529" i="10" s="1"/>
  <c r="B529" i="10"/>
  <c r="C700" i="10"/>
  <c r="B528" i="10"/>
  <c r="C528" i="10"/>
  <c r="G528" i="10" s="1"/>
  <c r="C681" i="10"/>
  <c r="C509" i="10"/>
  <c r="G509" i="10" s="1"/>
  <c r="B509" i="10"/>
  <c r="C680" i="10"/>
  <c r="C508" i="10"/>
  <c r="G508" i="10" s="1"/>
  <c r="B508" i="10"/>
  <c r="C687" i="10"/>
  <c r="C515" i="10"/>
  <c r="G515" i="10" s="1"/>
  <c r="B515" i="10"/>
  <c r="C706" i="10"/>
  <c r="B534" i="10"/>
  <c r="C534" i="10"/>
  <c r="G534" i="10" s="1"/>
  <c r="C694" i="10"/>
  <c r="C522" i="10"/>
  <c r="G522" i="10" s="1"/>
  <c r="B522" i="10"/>
  <c r="C629" i="10"/>
  <c r="C551" i="10"/>
  <c r="B551" i="10"/>
  <c r="C670" i="10"/>
  <c r="B498" i="10"/>
  <c r="C498" i="10"/>
  <c r="G498" i="10" s="1"/>
  <c r="C510" i="10"/>
  <c r="G510" i="10" s="1"/>
  <c r="C682" i="10"/>
  <c r="B510" i="10"/>
  <c r="B524" i="10"/>
  <c r="C524" i="10"/>
  <c r="G524" i="10" s="1"/>
  <c r="C696" i="10"/>
  <c r="C636" i="10"/>
  <c r="C553" i="10"/>
  <c r="B553" i="10"/>
  <c r="C543" i="10"/>
  <c r="B543" i="10"/>
  <c r="C616" i="10"/>
  <c r="C712" i="10"/>
  <c r="B540" i="10"/>
  <c r="C540" i="10"/>
  <c r="G540" i="10" s="1"/>
  <c r="C697" i="10"/>
  <c r="C525" i="10"/>
  <c r="G525" i="10" s="1"/>
  <c r="B525" i="10"/>
  <c r="C635" i="10"/>
  <c r="C556" i="10"/>
  <c r="B556" i="10"/>
  <c r="C632" i="10"/>
  <c r="C547" i="10"/>
  <c r="B547" i="10"/>
  <c r="C672" i="10"/>
  <c r="C500" i="10"/>
  <c r="G500" i="10" s="1"/>
  <c r="B500" i="10"/>
  <c r="C675" i="10"/>
  <c r="B503" i="10"/>
  <c r="C503" i="10"/>
  <c r="G503" i="10" s="1"/>
  <c r="C512" i="10"/>
  <c r="G512" i="10" s="1"/>
  <c r="C684" i="10"/>
  <c r="B512" i="10"/>
  <c r="C708" i="10"/>
  <c r="B536" i="10"/>
  <c r="C536" i="10"/>
  <c r="G536" i="10" s="1"/>
  <c r="C141" i="8"/>
  <c r="F11" i="6"/>
  <c r="F15" i="6"/>
  <c r="C14" i="5"/>
  <c r="G612" i="1"/>
  <c r="G90" i="9"/>
  <c r="H122" i="9"/>
  <c r="D186" i="9"/>
  <c r="I90" i="9"/>
  <c r="C575" i="1"/>
  <c r="I372" i="9"/>
  <c r="AH48" i="1"/>
  <c r="AH62" i="1" s="1"/>
  <c r="F140" i="9" s="1"/>
  <c r="BN48" i="1"/>
  <c r="BN62" i="1" s="1"/>
  <c r="C300" i="9" s="1"/>
  <c r="AY48" i="1"/>
  <c r="AY62" i="1" s="1"/>
  <c r="BS48" i="1"/>
  <c r="BS62" i="1" s="1"/>
  <c r="P48" i="1"/>
  <c r="P62" i="1" s="1"/>
  <c r="C112" i="8"/>
  <c r="D330" i="1"/>
  <c r="C86" i="8" s="1"/>
  <c r="D277" i="1"/>
  <c r="C35" i="8" s="1"/>
  <c r="C33" i="8"/>
  <c r="D5" i="7"/>
  <c r="D463" i="1"/>
  <c r="B10" i="4"/>
  <c r="CF77" i="1"/>
  <c r="I380" i="9"/>
  <c r="I612" i="1"/>
  <c r="CF76" i="1"/>
  <c r="Y52" i="1" s="1"/>
  <c r="Y67" i="1" s="1"/>
  <c r="D113" i="9" s="1"/>
  <c r="D612" i="1"/>
  <c r="C218" i="9"/>
  <c r="C440" i="1"/>
  <c r="C430" i="1"/>
  <c r="I366" i="9"/>
  <c r="C44" i="9"/>
  <c r="C236" i="9"/>
  <c r="I300" i="9"/>
  <c r="F48" i="1"/>
  <c r="F62" i="1" s="1"/>
  <c r="R48" i="1"/>
  <c r="R62" i="1" s="1"/>
  <c r="AD48" i="1"/>
  <c r="AD62" i="1" s="1"/>
  <c r="AJ48" i="1"/>
  <c r="AJ62" i="1" s="1"/>
  <c r="AX48" i="1"/>
  <c r="AX62" i="1" s="1"/>
  <c r="BD48" i="1"/>
  <c r="BD62" i="1" s="1"/>
  <c r="BJ48" i="1"/>
  <c r="BJ62" i="1" s="1"/>
  <c r="BP48" i="1"/>
  <c r="BP62" i="1" s="1"/>
  <c r="C48" i="1"/>
  <c r="K48" i="1"/>
  <c r="K62" i="1" s="1"/>
  <c r="D44" i="9" s="1"/>
  <c r="AI48" i="1"/>
  <c r="AI62" i="1" s="1"/>
  <c r="Q48" i="1"/>
  <c r="Q62" i="1" s="1"/>
  <c r="C76" i="9" s="1"/>
  <c r="AO48" i="1"/>
  <c r="AO62" i="1" s="1"/>
  <c r="BQ48" i="1"/>
  <c r="BQ62" i="1" s="1"/>
  <c r="AM48" i="1"/>
  <c r="AM62" i="1" s="1"/>
  <c r="AE48" i="1"/>
  <c r="AE62" i="1" s="1"/>
  <c r="AU48" i="1"/>
  <c r="AU62" i="1" s="1"/>
  <c r="H48" i="1"/>
  <c r="H62" i="1" s="1"/>
  <c r="X48" i="1"/>
  <c r="X62" i="1" s="1"/>
  <c r="C108" i="9" s="1"/>
  <c r="W48" i="1"/>
  <c r="W62" i="1" s="1"/>
  <c r="I76" i="9" s="1"/>
  <c r="V48" i="1"/>
  <c r="V62" i="1" s="1"/>
  <c r="H76" i="9" s="1"/>
  <c r="AF48" i="1"/>
  <c r="AF62" i="1" s="1"/>
  <c r="D140" i="9" s="1"/>
  <c r="AL48" i="1"/>
  <c r="AL62" i="1" s="1"/>
  <c r="C172" i="9" s="1"/>
  <c r="AR48" i="1"/>
  <c r="AR62" i="1" s="1"/>
  <c r="BF48" i="1"/>
  <c r="BF62" i="1" s="1"/>
  <c r="I236" i="9" s="1"/>
  <c r="BL48" i="1"/>
  <c r="BL62" i="1" s="1"/>
  <c r="H268" i="9" s="1"/>
  <c r="BR48" i="1"/>
  <c r="BR62" i="1" s="1"/>
  <c r="BX48" i="1"/>
  <c r="BX62" i="1" s="1"/>
  <c r="S48" i="1"/>
  <c r="S62" i="1" s="1"/>
  <c r="E76" i="9" s="1"/>
  <c r="AQ48" i="1"/>
  <c r="AQ62" i="1" s="1"/>
  <c r="BO48" i="1"/>
  <c r="BO62" i="1" s="1"/>
  <c r="CC48" i="1"/>
  <c r="CC62" i="1" s="1"/>
  <c r="Y48" i="1"/>
  <c r="Y62" i="1" s="1"/>
  <c r="AW48" i="1"/>
  <c r="AW62" i="1" s="1"/>
  <c r="BM48" i="1"/>
  <c r="BM62" i="1" s="1"/>
  <c r="I268" i="9" s="1"/>
  <c r="E48" i="1"/>
  <c r="E62" i="1" s="1"/>
  <c r="AK48" i="1"/>
  <c r="AK62" i="1" s="1"/>
  <c r="O48" i="1"/>
  <c r="O62" i="1" s="1"/>
  <c r="H44" i="9" s="1"/>
  <c r="M48" i="1"/>
  <c r="M62" i="1" s="1"/>
  <c r="F44" i="9" s="1"/>
  <c r="AC48" i="1"/>
  <c r="AC62" i="1" s="1"/>
  <c r="H108" i="9" s="1"/>
  <c r="L48" i="1"/>
  <c r="L62" i="1" s="1"/>
  <c r="N48" i="1"/>
  <c r="N62" i="1" s="1"/>
  <c r="Z48" i="1"/>
  <c r="Z62" i="1" s="1"/>
  <c r="AP48" i="1"/>
  <c r="AP62" i="1" s="1"/>
  <c r="G172" i="9" s="1"/>
  <c r="AV48" i="1"/>
  <c r="AV62" i="1" s="1"/>
  <c r="F204" i="9" s="1"/>
  <c r="BB48" i="1"/>
  <c r="BB62" i="1" s="1"/>
  <c r="E236" i="9" s="1"/>
  <c r="BH48" i="1"/>
  <c r="BH62" i="1" s="1"/>
  <c r="BV48" i="1"/>
  <c r="BV62" i="1" s="1"/>
  <c r="CA48" i="1"/>
  <c r="CA62" i="1" s="1"/>
  <c r="CB48" i="1"/>
  <c r="CB62" i="1" s="1"/>
  <c r="C364" i="9" s="1"/>
  <c r="BG48" i="1"/>
  <c r="BG62" i="1" s="1"/>
  <c r="BW48" i="1"/>
  <c r="BW62" i="1" s="1"/>
  <c r="E332" i="9" s="1"/>
  <c r="I48" i="1"/>
  <c r="I62" i="1" s="1"/>
  <c r="BE48" i="1"/>
  <c r="BE62" i="1" s="1"/>
  <c r="BU48" i="1"/>
  <c r="BU62" i="1" s="1"/>
  <c r="U48" i="1"/>
  <c r="U62" i="1" s="1"/>
  <c r="BA48" i="1"/>
  <c r="BA62" i="1" s="1"/>
  <c r="BI48" i="1"/>
  <c r="BI62" i="1" s="1"/>
  <c r="BZ48" i="1"/>
  <c r="BZ62" i="1" s="1"/>
  <c r="D48" i="1"/>
  <c r="D62" i="1" s="1"/>
  <c r="T48" i="1"/>
  <c r="T62" i="1" s="1"/>
  <c r="F76" i="9" s="1"/>
  <c r="I363" i="9"/>
  <c r="AS48" i="1"/>
  <c r="AS62" i="1" s="1"/>
  <c r="C204" i="9" s="1"/>
  <c r="I362" i="9"/>
  <c r="E140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D204" i="9"/>
  <c r="B446" i="1"/>
  <c r="D242" i="1"/>
  <c r="G140" i="9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C58" i="9"/>
  <c r="D339" i="1" l="1"/>
  <c r="C102" i="8" s="1"/>
  <c r="D292" i="1"/>
  <c r="D341" i="1" s="1"/>
  <c r="C481" i="1" s="1"/>
  <c r="AC52" i="1"/>
  <c r="AC67" i="1" s="1"/>
  <c r="H113" i="9" s="1"/>
  <c r="E172" i="9"/>
  <c r="I204" i="9"/>
  <c r="G236" i="9"/>
  <c r="I44" i="9"/>
  <c r="F525" i="10"/>
  <c r="H525" i="10"/>
  <c r="F540" i="10"/>
  <c r="H540" i="10"/>
  <c r="H534" i="10"/>
  <c r="F534" i="10"/>
  <c r="F528" i="10"/>
  <c r="H528" i="10"/>
  <c r="H535" i="10"/>
  <c r="F535" i="10"/>
  <c r="F499" i="10"/>
  <c r="H499" i="10"/>
  <c r="F503" i="10"/>
  <c r="H503" i="10"/>
  <c r="H539" i="10"/>
  <c r="F539" i="10"/>
  <c r="F532" i="10"/>
  <c r="H532" i="10"/>
  <c r="H513" i="10"/>
  <c r="F513" i="10"/>
  <c r="F536" i="10"/>
  <c r="H536" i="10"/>
  <c r="F500" i="10"/>
  <c r="H500" i="10" s="1"/>
  <c r="H510" i="10"/>
  <c r="F510" i="10"/>
  <c r="F498" i="10"/>
  <c r="H498" i="10" s="1"/>
  <c r="F518" i="10"/>
  <c r="H518" i="10"/>
  <c r="H502" i="10"/>
  <c r="F502" i="10"/>
  <c r="H497" i="10"/>
  <c r="F497" i="10"/>
  <c r="H519" i="10"/>
  <c r="F519" i="10"/>
  <c r="F537" i="10"/>
  <c r="H537" i="10"/>
  <c r="F514" i="10"/>
  <c r="H514" i="10"/>
  <c r="F546" i="10"/>
  <c r="H546" i="10"/>
  <c r="C648" i="10"/>
  <c r="M716" i="10" s="1"/>
  <c r="Y816" i="10" s="1"/>
  <c r="D615" i="10"/>
  <c r="F521" i="10"/>
  <c r="H521" i="10"/>
  <c r="J816" i="10"/>
  <c r="C433" i="10"/>
  <c r="C441" i="10" s="1"/>
  <c r="CE71" i="10"/>
  <c r="C716" i="10" s="1"/>
  <c r="H522" i="10"/>
  <c r="F522" i="10"/>
  <c r="H509" i="10"/>
  <c r="F509" i="10"/>
  <c r="F507" i="10"/>
  <c r="H507" i="10"/>
  <c r="H533" i="10"/>
  <c r="F533" i="10"/>
  <c r="H523" i="10"/>
  <c r="F523" i="10"/>
  <c r="H505" i="10"/>
  <c r="F505" i="10"/>
  <c r="F550" i="10"/>
  <c r="H550" i="10"/>
  <c r="F544" i="10"/>
  <c r="H544" i="10" s="1"/>
  <c r="H512" i="10"/>
  <c r="F512" i="10"/>
  <c r="F508" i="10"/>
  <c r="H508" i="10"/>
  <c r="H538" i="10"/>
  <c r="F538" i="10"/>
  <c r="H516" i="10"/>
  <c r="F516" i="10"/>
  <c r="F517" i="10"/>
  <c r="H517" i="10"/>
  <c r="H526" i="10"/>
  <c r="F526" i="10"/>
  <c r="F511" i="10"/>
  <c r="H511" i="10"/>
  <c r="F545" i="10"/>
  <c r="H545" i="10"/>
  <c r="H520" i="10"/>
  <c r="F520" i="10"/>
  <c r="F531" i="10"/>
  <c r="H531" i="10"/>
  <c r="F527" i="10"/>
  <c r="H527" i="10"/>
  <c r="F524" i="10"/>
  <c r="H524" i="10"/>
  <c r="F515" i="10"/>
  <c r="H515" i="10"/>
  <c r="H529" i="10"/>
  <c r="F529" i="10"/>
  <c r="F504" i="10"/>
  <c r="H504" i="10"/>
  <c r="H530" i="10"/>
  <c r="F530" i="10"/>
  <c r="H501" i="10"/>
  <c r="F501" i="10"/>
  <c r="H506" i="10"/>
  <c r="F506" i="10"/>
  <c r="C496" i="10"/>
  <c r="G496" i="10" s="1"/>
  <c r="B496" i="10"/>
  <c r="C668" i="10"/>
  <c r="C715" i="10" s="1"/>
  <c r="D52" i="1"/>
  <c r="D67" i="1" s="1"/>
  <c r="C52" i="1"/>
  <c r="C67" i="1" s="1"/>
  <c r="BM52" i="1"/>
  <c r="BM67" i="1" s="1"/>
  <c r="BM71" i="1" s="1"/>
  <c r="C638" i="1" s="1"/>
  <c r="AT52" i="1"/>
  <c r="AT67" i="1" s="1"/>
  <c r="D209" i="9" s="1"/>
  <c r="BV52" i="1"/>
  <c r="BV67" i="1" s="1"/>
  <c r="D337" i="9" s="1"/>
  <c r="AY52" i="1"/>
  <c r="AY67" i="1" s="1"/>
  <c r="AY71" i="1" s="1"/>
  <c r="C544" i="1" s="1"/>
  <c r="G544" i="1" s="1"/>
  <c r="N52" i="1"/>
  <c r="N67" i="1" s="1"/>
  <c r="L52" i="1"/>
  <c r="L67" i="1" s="1"/>
  <c r="J52" i="1"/>
  <c r="J67" i="1" s="1"/>
  <c r="J71" i="1" s="1"/>
  <c r="C675" i="1" s="1"/>
  <c r="G52" i="1"/>
  <c r="G67" i="1" s="1"/>
  <c r="G71" i="1" s="1"/>
  <c r="G21" i="9" s="1"/>
  <c r="BN52" i="1"/>
  <c r="BN67" i="1" s="1"/>
  <c r="BQ52" i="1"/>
  <c r="BQ67" i="1" s="1"/>
  <c r="BQ71" i="1" s="1"/>
  <c r="AN52" i="1"/>
  <c r="AN67" i="1" s="1"/>
  <c r="AB52" i="1"/>
  <c r="AB67" i="1" s="1"/>
  <c r="G113" i="9" s="1"/>
  <c r="AX52" i="1"/>
  <c r="AX67" i="1" s="1"/>
  <c r="AX71" i="1" s="1"/>
  <c r="C616" i="1" s="1"/>
  <c r="T52" i="1"/>
  <c r="T67" i="1" s="1"/>
  <c r="F81" i="9" s="1"/>
  <c r="BF52" i="1"/>
  <c r="BF67" i="1" s="1"/>
  <c r="BZ52" i="1"/>
  <c r="BZ67" i="1" s="1"/>
  <c r="H337" i="9" s="1"/>
  <c r="X52" i="1"/>
  <c r="X67" i="1" s="1"/>
  <c r="BE52" i="1"/>
  <c r="BE67" i="1" s="1"/>
  <c r="BE71" i="1" s="1"/>
  <c r="H245" i="9" s="1"/>
  <c r="AK52" i="1"/>
  <c r="AK67" i="1" s="1"/>
  <c r="AK71" i="1" s="1"/>
  <c r="AW52" i="1"/>
  <c r="AW67" i="1" s="1"/>
  <c r="AW71" i="1" s="1"/>
  <c r="BY52" i="1"/>
  <c r="BY67" i="1" s="1"/>
  <c r="BY71" i="1" s="1"/>
  <c r="C645" i="1" s="1"/>
  <c r="AM52" i="1"/>
  <c r="AM67" i="1" s="1"/>
  <c r="D177" i="9" s="1"/>
  <c r="AG52" i="1"/>
  <c r="AG67" i="1" s="1"/>
  <c r="E145" i="9" s="1"/>
  <c r="CA52" i="1"/>
  <c r="CA67" i="1" s="1"/>
  <c r="CA71" i="1" s="1"/>
  <c r="C647" i="1" s="1"/>
  <c r="AQ52" i="1"/>
  <c r="AQ67" i="1" s="1"/>
  <c r="H177" i="9" s="1"/>
  <c r="Z52" i="1"/>
  <c r="Z67" i="1" s="1"/>
  <c r="O52" i="1"/>
  <c r="O67" i="1" s="1"/>
  <c r="BR52" i="1"/>
  <c r="BR67" i="1" s="1"/>
  <c r="BR71" i="1" s="1"/>
  <c r="C626" i="1" s="1"/>
  <c r="AA52" i="1"/>
  <c r="AA67" i="1" s="1"/>
  <c r="AA71" i="1" s="1"/>
  <c r="C520" i="1" s="1"/>
  <c r="G520" i="1" s="1"/>
  <c r="M52" i="1"/>
  <c r="M67" i="1" s="1"/>
  <c r="F49" i="9" s="1"/>
  <c r="CB52" i="1"/>
  <c r="CB67" i="1" s="1"/>
  <c r="C369" i="9" s="1"/>
  <c r="F52" i="1"/>
  <c r="F67" i="1" s="1"/>
  <c r="BD52" i="1"/>
  <c r="BD67" i="1" s="1"/>
  <c r="BD71" i="1" s="1"/>
  <c r="E52" i="1"/>
  <c r="E67" i="1" s="1"/>
  <c r="BX52" i="1"/>
  <c r="BX67" i="1" s="1"/>
  <c r="AP52" i="1"/>
  <c r="AP67" i="1" s="1"/>
  <c r="I52" i="1"/>
  <c r="I67" i="1" s="1"/>
  <c r="G44" i="9"/>
  <c r="D76" i="9"/>
  <c r="H300" i="9"/>
  <c r="D71" i="1"/>
  <c r="C497" i="1" s="1"/>
  <c r="G497" i="1" s="1"/>
  <c r="H172" i="9"/>
  <c r="G300" i="9"/>
  <c r="C140" i="9"/>
  <c r="D12" i="9"/>
  <c r="AI52" i="1"/>
  <c r="AI67" i="1" s="1"/>
  <c r="AI71" i="1" s="1"/>
  <c r="G149" i="9" s="1"/>
  <c r="AJ52" i="1"/>
  <c r="AJ67" i="1" s="1"/>
  <c r="AJ71" i="1" s="1"/>
  <c r="C529" i="1" s="1"/>
  <c r="G529" i="1" s="1"/>
  <c r="V52" i="1"/>
  <c r="V67" i="1" s="1"/>
  <c r="AR52" i="1"/>
  <c r="AR67" i="1" s="1"/>
  <c r="S52" i="1"/>
  <c r="S67" i="1" s="1"/>
  <c r="AZ52" i="1"/>
  <c r="AZ67" i="1" s="1"/>
  <c r="C241" i="9" s="1"/>
  <c r="BB52" i="1"/>
  <c r="BB67" i="1" s="1"/>
  <c r="E241" i="9" s="1"/>
  <c r="H52" i="1"/>
  <c r="H67" i="1" s="1"/>
  <c r="H71" i="1" s="1"/>
  <c r="C673" i="1" s="1"/>
  <c r="BK52" i="1"/>
  <c r="BK67" i="1" s="1"/>
  <c r="Q52" i="1"/>
  <c r="Q67" i="1" s="1"/>
  <c r="BW52" i="1"/>
  <c r="BW67" i="1" s="1"/>
  <c r="K52" i="1"/>
  <c r="K67" i="1" s="1"/>
  <c r="K71" i="1" s="1"/>
  <c r="BT52" i="1"/>
  <c r="BT67" i="1" s="1"/>
  <c r="AD52" i="1"/>
  <c r="AD67" i="1" s="1"/>
  <c r="AD71" i="1" s="1"/>
  <c r="I117" i="9" s="1"/>
  <c r="AF52" i="1"/>
  <c r="AF67" i="1" s="1"/>
  <c r="AF71" i="1" s="1"/>
  <c r="D149" i="9" s="1"/>
  <c r="BS52" i="1"/>
  <c r="BS67" i="1" s="1"/>
  <c r="R52" i="1"/>
  <c r="R67" i="1" s="1"/>
  <c r="P52" i="1"/>
  <c r="P67" i="1" s="1"/>
  <c r="P71" i="1" s="1"/>
  <c r="I53" i="9" s="1"/>
  <c r="BH52" i="1"/>
  <c r="BH67" i="1" s="1"/>
  <c r="BL52" i="1"/>
  <c r="BL67" i="1" s="1"/>
  <c r="BO52" i="1"/>
  <c r="BO67" i="1" s="1"/>
  <c r="D305" i="9" s="1"/>
  <c r="AU52" i="1"/>
  <c r="AU67" i="1" s="1"/>
  <c r="E209" i="9" s="1"/>
  <c r="BP52" i="1"/>
  <c r="BP67" i="1" s="1"/>
  <c r="E305" i="9" s="1"/>
  <c r="BG52" i="1"/>
  <c r="BG67" i="1" s="1"/>
  <c r="C273" i="9" s="1"/>
  <c r="AO52" i="1"/>
  <c r="AO67" i="1" s="1"/>
  <c r="F177" i="9" s="1"/>
  <c r="BJ52" i="1"/>
  <c r="BJ67" i="1" s="1"/>
  <c r="BI52" i="1"/>
  <c r="BI67" i="1" s="1"/>
  <c r="BA52" i="1"/>
  <c r="BA67" i="1" s="1"/>
  <c r="BA71" i="1" s="1"/>
  <c r="BC52" i="1"/>
  <c r="BC67" i="1" s="1"/>
  <c r="BC71" i="1" s="1"/>
  <c r="F245" i="9" s="1"/>
  <c r="AL52" i="1"/>
  <c r="AL67" i="1" s="1"/>
  <c r="AL71" i="1" s="1"/>
  <c r="C703" i="1" s="1"/>
  <c r="U52" i="1"/>
  <c r="U67" i="1" s="1"/>
  <c r="G81" i="9" s="1"/>
  <c r="AH52" i="1"/>
  <c r="AH67" i="1" s="1"/>
  <c r="F145" i="9" s="1"/>
  <c r="BU52" i="1"/>
  <c r="BU67" i="1" s="1"/>
  <c r="BU71" i="1" s="1"/>
  <c r="H273" i="9"/>
  <c r="AV52" i="1"/>
  <c r="AV67" i="1" s="1"/>
  <c r="AE52" i="1"/>
  <c r="AE67" i="1" s="1"/>
  <c r="AE71" i="1" s="1"/>
  <c r="C696" i="1" s="1"/>
  <c r="AS52" i="1"/>
  <c r="AS67" i="1" s="1"/>
  <c r="AS71" i="1" s="1"/>
  <c r="CC52" i="1"/>
  <c r="CC67" i="1" s="1"/>
  <c r="CC71" i="1" s="1"/>
  <c r="C620" i="1" s="1"/>
  <c r="W52" i="1"/>
  <c r="W67" i="1" s="1"/>
  <c r="W71" i="1" s="1"/>
  <c r="I85" i="9" s="1"/>
  <c r="Y71" i="1"/>
  <c r="C690" i="1" s="1"/>
  <c r="T71" i="1"/>
  <c r="F85" i="9" s="1"/>
  <c r="D108" i="9"/>
  <c r="E12" i="9"/>
  <c r="BF71" i="1"/>
  <c r="C629" i="1" s="1"/>
  <c r="F268" i="9"/>
  <c r="I332" i="9"/>
  <c r="D172" i="9"/>
  <c r="G76" i="9"/>
  <c r="C62" i="1"/>
  <c r="CE48" i="1"/>
  <c r="F12" i="9"/>
  <c r="H204" i="9"/>
  <c r="D332" i="9"/>
  <c r="I108" i="9"/>
  <c r="H332" i="9"/>
  <c r="C332" i="9"/>
  <c r="C268" i="9"/>
  <c r="E44" i="9"/>
  <c r="I140" i="9"/>
  <c r="E300" i="9"/>
  <c r="H140" i="9"/>
  <c r="E268" i="9"/>
  <c r="H236" i="9"/>
  <c r="F332" i="9"/>
  <c r="I172" i="9"/>
  <c r="D364" i="9"/>
  <c r="E204" i="9"/>
  <c r="G204" i="9"/>
  <c r="F172" i="9"/>
  <c r="AR71" i="1"/>
  <c r="C709" i="1" s="1"/>
  <c r="D236" i="9"/>
  <c r="I12" i="9"/>
  <c r="D268" i="9"/>
  <c r="E108" i="9"/>
  <c r="D300" i="9"/>
  <c r="H12" i="9"/>
  <c r="F300" i="9"/>
  <c r="F515" i="1"/>
  <c r="H505" i="1"/>
  <c r="F505" i="1"/>
  <c r="F517" i="1"/>
  <c r="H499" i="1"/>
  <c r="F499" i="1"/>
  <c r="F497" i="1"/>
  <c r="H497" i="1"/>
  <c r="F511" i="1"/>
  <c r="H501" i="1"/>
  <c r="F501" i="1"/>
  <c r="B496" i="1"/>
  <c r="D27" i="7"/>
  <c r="B448" i="1"/>
  <c r="F544" i="1"/>
  <c r="H536" i="1"/>
  <c r="F536" i="1"/>
  <c r="F528" i="1"/>
  <c r="H528" i="1"/>
  <c r="F520" i="1"/>
  <c r="C50" i="8"/>
  <c r="I241" i="9"/>
  <c r="I378" i="9"/>
  <c r="K612" i="1"/>
  <c r="C465" i="1"/>
  <c r="C126" i="8"/>
  <c r="D391" i="1"/>
  <c r="F32" i="6"/>
  <c r="C478" i="1"/>
  <c r="F498" i="1"/>
  <c r="C476" i="1"/>
  <c r="F16" i="6"/>
  <c r="F516" i="1"/>
  <c r="F540" i="1"/>
  <c r="H540" i="1"/>
  <c r="F532" i="1"/>
  <c r="H532" i="1"/>
  <c r="F524" i="1"/>
  <c r="F550" i="1"/>
  <c r="BV71" i="1" l="1"/>
  <c r="C642" i="1" s="1"/>
  <c r="L71" i="1"/>
  <c r="F273" i="9"/>
  <c r="C482" i="1"/>
  <c r="C53" i="9"/>
  <c r="G17" i="9"/>
  <c r="AO71" i="1"/>
  <c r="AQ71" i="1"/>
  <c r="C708" i="1" s="1"/>
  <c r="AC71" i="1"/>
  <c r="C522" i="1" s="1"/>
  <c r="G522" i="1" s="1"/>
  <c r="F17" i="9"/>
  <c r="G209" i="9"/>
  <c r="G145" i="9"/>
  <c r="C17" i="9"/>
  <c r="AB71" i="1"/>
  <c r="C693" i="1" s="1"/>
  <c r="G305" i="9"/>
  <c r="I209" i="9"/>
  <c r="BZ71" i="1"/>
  <c r="C646" i="1" s="1"/>
  <c r="I177" i="9"/>
  <c r="C500" i="1"/>
  <c r="G500" i="1" s="1"/>
  <c r="I245" i="9"/>
  <c r="C503" i="1"/>
  <c r="G503" i="1" s="1"/>
  <c r="F337" i="9"/>
  <c r="D17" i="9"/>
  <c r="C669" i="1"/>
  <c r="C614" i="1"/>
  <c r="D615" i="1" s="1"/>
  <c r="AG71" i="1"/>
  <c r="C526" i="1" s="1"/>
  <c r="G526" i="1" s="1"/>
  <c r="AN71" i="1"/>
  <c r="C533" i="1" s="1"/>
  <c r="G533" i="1" s="1"/>
  <c r="E177" i="9"/>
  <c r="I145" i="9"/>
  <c r="E71" i="1"/>
  <c r="C670" i="1" s="1"/>
  <c r="S71" i="1"/>
  <c r="C512" i="1" s="1"/>
  <c r="G512" i="1" s="1"/>
  <c r="C49" i="9"/>
  <c r="AT71" i="1"/>
  <c r="C711" i="1" s="1"/>
  <c r="AM71" i="1"/>
  <c r="C704" i="1" s="1"/>
  <c r="H49" i="9"/>
  <c r="CB71" i="1"/>
  <c r="C622" i="1" s="1"/>
  <c r="I213" i="9"/>
  <c r="H213" i="9"/>
  <c r="C625" i="1"/>
  <c r="C672" i="1"/>
  <c r="C633" i="1"/>
  <c r="F496" i="10"/>
  <c r="H496" i="10"/>
  <c r="D713" i="10"/>
  <c r="D711" i="10"/>
  <c r="D707" i="10"/>
  <c r="D703" i="10"/>
  <c r="D710" i="10"/>
  <c r="D709" i="10"/>
  <c r="D708" i="10"/>
  <c r="D702" i="10"/>
  <c r="D698" i="10"/>
  <c r="D694" i="10"/>
  <c r="D690" i="10"/>
  <c r="D686" i="10"/>
  <c r="D682" i="10"/>
  <c r="D678" i="10"/>
  <c r="D674" i="10"/>
  <c r="D670" i="10"/>
  <c r="D647" i="10"/>
  <c r="D646" i="10"/>
  <c r="D645" i="10"/>
  <c r="D705" i="10"/>
  <c r="D689" i="10"/>
  <c r="D688" i="10"/>
  <c r="D687" i="10"/>
  <c r="D697" i="10"/>
  <c r="D695" i="10"/>
  <c r="D673" i="10"/>
  <c r="D672" i="10"/>
  <c r="D671" i="10"/>
  <c r="D628" i="10"/>
  <c r="D622" i="10"/>
  <c r="D620" i="10"/>
  <c r="D618" i="10"/>
  <c r="D616" i="10"/>
  <c r="D699" i="10"/>
  <c r="D693" i="10"/>
  <c r="D683" i="10"/>
  <c r="D676" i="10"/>
  <c r="D641" i="10"/>
  <c r="D639" i="10"/>
  <c r="D637" i="10"/>
  <c r="D635" i="10"/>
  <c r="D633" i="10"/>
  <c r="D631" i="10"/>
  <c r="D623" i="10"/>
  <c r="D716" i="10"/>
  <c r="D700" i="10"/>
  <c r="D692" i="10"/>
  <c r="D685" i="10"/>
  <c r="D684" i="10"/>
  <c r="D643" i="10"/>
  <c r="D642" i="10"/>
  <c r="D634" i="10"/>
  <c r="D627" i="10"/>
  <c r="D624" i="10"/>
  <c r="D621" i="10"/>
  <c r="D617" i="10"/>
  <c r="D644" i="10"/>
  <c r="D640" i="10"/>
  <c r="D632" i="10"/>
  <c r="D701" i="10"/>
  <c r="D677" i="10"/>
  <c r="D704" i="10"/>
  <c r="D680" i="10"/>
  <c r="D636" i="10"/>
  <c r="D626" i="10"/>
  <c r="D675" i="10"/>
  <c r="D668" i="10"/>
  <c r="D638" i="10"/>
  <c r="D629" i="10"/>
  <c r="D691" i="10"/>
  <c r="D679" i="10"/>
  <c r="D712" i="10"/>
  <c r="D706" i="10"/>
  <c r="D696" i="10"/>
  <c r="D669" i="10"/>
  <c r="D630" i="10"/>
  <c r="D625" i="10"/>
  <c r="D619" i="10"/>
  <c r="D681" i="10"/>
  <c r="G341" i="9"/>
  <c r="C305" i="9"/>
  <c r="I273" i="9"/>
  <c r="BG71" i="1"/>
  <c r="C618" i="1" s="1"/>
  <c r="BW71" i="1"/>
  <c r="C568" i="1" s="1"/>
  <c r="C539" i="1"/>
  <c r="G539" i="1" s="1"/>
  <c r="F117" i="9"/>
  <c r="C558" i="1"/>
  <c r="I71" i="1"/>
  <c r="C674" i="1" s="1"/>
  <c r="BO71" i="1"/>
  <c r="C560" i="1" s="1"/>
  <c r="F113" i="9"/>
  <c r="C570" i="1"/>
  <c r="C692" i="1"/>
  <c r="I277" i="9"/>
  <c r="X71" i="1"/>
  <c r="C117" i="9" s="1"/>
  <c r="F305" i="9"/>
  <c r="C550" i="1"/>
  <c r="G550" i="1" s="1"/>
  <c r="Z71" i="1"/>
  <c r="E117" i="9" s="1"/>
  <c r="E17" i="9"/>
  <c r="M71" i="1"/>
  <c r="C678" i="1" s="1"/>
  <c r="G241" i="9"/>
  <c r="G337" i="9"/>
  <c r="H241" i="9"/>
  <c r="C543" i="1"/>
  <c r="E81" i="9"/>
  <c r="C113" i="9"/>
  <c r="N71" i="1"/>
  <c r="C679" i="1" s="1"/>
  <c r="G49" i="9"/>
  <c r="BN71" i="1"/>
  <c r="C559" i="1" s="1"/>
  <c r="H209" i="9"/>
  <c r="F71" i="1"/>
  <c r="F21" i="9" s="1"/>
  <c r="H145" i="9"/>
  <c r="I17" i="9"/>
  <c r="E49" i="9"/>
  <c r="E113" i="9"/>
  <c r="AP71" i="1"/>
  <c r="G181" i="9" s="1"/>
  <c r="I49" i="9"/>
  <c r="D21" i="9"/>
  <c r="G177" i="9"/>
  <c r="I337" i="9"/>
  <c r="BX71" i="1"/>
  <c r="C569" i="1" s="1"/>
  <c r="O71" i="1"/>
  <c r="C680" i="1" s="1"/>
  <c r="V71" i="1"/>
  <c r="H85" i="9" s="1"/>
  <c r="AZ71" i="1"/>
  <c r="C628" i="1" s="1"/>
  <c r="C181" i="9"/>
  <c r="G309" i="9"/>
  <c r="C563" i="1"/>
  <c r="C695" i="1"/>
  <c r="C531" i="1"/>
  <c r="G531" i="1" s="1"/>
  <c r="C548" i="1"/>
  <c r="C551" i="1"/>
  <c r="H21" i="9"/>
  <c r="C701" i="1"/>
  <c r="C501" i="1"/>
  <c r="G501" i="1" s="1"/>
  <c r="C574" i="1"/>
  <c r="C509" i="1"/>
  <c r="G509" i="1" s="1"/>
  <c r="Q71" i="1"/>
  <c r="C682" i="1" s="1"/>
  <c r="C177" i="9"/>
  <c r="AH71" i="1"/>
  <c r="C699" i="1" s="1"/>
  <c r="BB71" i="1"/>
  <c r="D181" i="9"/>
  <c r="BL71" i="1"/>
  <c r="H277" i="9" s="1"/>
  <c r="H17" i="9"/>
  <c r="H81" i="9"/>
  <c r="D117" i="9"/>
  <c r="H149" i="9"/>
  <c r="F241" i="9"/>
  <c r="E273" i="9"/>
  <c r="C523" i="1"/>
  <c r="G523" i="1" s="1"/>
  <c r="C513" i="1"/>
  <c r="G513" i="1" s="1"/>
  <c r="BP71" i="1"/>
  <c r="C621" i="1" s="1"/>
  <c r="U71" i="1"/>
  <c r="C686" i="1" s="1"/>
  <c r="D145" i="9"/>
  <c r="C681" i="1"/>
  <c r="AU71" i="1"/>
  <c r="D241" i="9"/>
  <c r="BS71" i="1"/>
  <c r="H305" i="9"/>
  <c r="D49" i="9"/>
  <c r="D273" i="9"/>
  <c r="C685" i="1"/>
  <c r="BI71" i="1"/>
  <c r="E277" i="9" s="1"/>
  <c r="E337" i="9"/>
  <c r="I113" i="9"/>
  <c r="BJ71" i="1"/>
  <c r="BH71" i="1"/>
  <c r="D277" i="9" s="1"/>
  <c r="C81" i="9"/>
  <c r="C337" i="9"/>
  <c r="R71" i="1"/>
  <c r="D81" i="9"/>
  <c r="BT71" i="1"/>
  <c r="I305" i="9"/>
  <c r="G273" i="9"/>
  <c r="BK71" i="1"/>
  <c r="CE52" i="1"/>
  <c r="C532" i="1"/>
  <c r="G532" i="1" s="1"/>
  <c r="C528" i="1"/>
  <c r="G528" i="1" s="1"/>
  <c r="F209" i="9"/>
  <c r="AV71" i="1"/>
  <c r="C516" i="1"/>
  <c r="G516" i="1" s="1"/>
  <c r="D373" i="9"/>
  <c r="C145" i="9"/>
  <c r="I81" i="9"/>
  <c r="C688" i="1"/>
  <c r="D369" i="9"/>
  <c r="CE67" i="1"/>
  <c r="C518" i="1"/>
  <c r="G518" i="1" s="1"/>
  <c r="C209" i="9"/>
  <c r="H117" i="9"/>
  <c r="D341" i="9"/>
  <c r="C694" i="1"/>
  <c r="C572" i="1"/>
  <c r="C567" i="1"/>
  <c r="I341" i="9"/>
  <c r="C700" i="1"/>
  <c r="C697" i="1"/>
  <c r="C525" i="1"/>
  <c r="G525" i="1" s="1"/>
  <c r="C549" i="1"/>
  <c r="C624" i="1"/>
  <c r="G245" i="9"/>
  <c r="C524" i="1"/>
  <c r="C149" i="9"/>
  <c r="C537" i="1"/>
  <c r="G537" i="1" s="1"/>
  <c r="C562" i="1"/>
  <c r="C623" i="1"/>
  <c r="F309" i="9"/>
  <c r="C12" i="9"/>
  <c r="C71" i="1"/>
  <c r="CE62" i="1"/>
  <c r="I181" i="9"/>
  <c r="F181" i="9"/>
  <c r="C706" i="1"/>
  <c r="C534" i="1"/>
  <c r="G534" i="1" s="1"/>
  <c r="C630" i="1"/>
  <c r="D245" i="9"/>
  <c r="C546" i="1"/>
  <c r="G546" i="1" s="1"/>
  <c r="C530" i="1"/>
  <c r="G530" i="1" s="1"/>
  <c r="C702" i="1"/>
  <c r="I149" i="9"/>
  <c r="C641" i="1"/>
  <c r="C341" i="9"/>
  <c r="C566" i="1"/>
  <c r="C676" i="1"/>
  <c r="D53" i="9"/>
  <c r="C504" i="1"/>
  <c r="G504" i="1" s="1"/>
  <c r="C677" i="1"/>
  <c r="C505" i="1"/>
  <c r="G505" i="1" s="1"/>
  <c r="E53" i="9"/>
  <c r="C571" i="1"/>
  <c r="H341" i="9"/>
  <c r="C213" i="9"/>
  <c r="C710" i="1"/>
  <c r="C538" i="1"/>
  <c r="G538" i="1" s="1"/>
  <c r="C542" i="1"/>
  <c r="G213" i="9"/>
  <c r="C631" i="1"/>
  <c r="H520" i="1"/>
  <c r="H544" i="1"/>
  <c r="F522" i="1"/>
  <c r="H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F526" i="1"/>
  <c r="F503" i="1"/>
  <c r="H508" i="1"/>
  <c r="F508" i="1"/>
  <c r="F514" i="1"/>
  <c r="H507" i="1"/>
  <c r="F507" i="1"/>
  <c r="F518" i="1"/>
  <c r="F546" i="1"/>
  <c r="F506" i="1"/>
  <c r="H506" i="1"/>
  <c r="F500" i="1"/>
  <c r="F509" i="1"/>
  <c r="C521" i="1" l="1"/>
  <c r="G521" i="1" s="1"/>
  <c r="H526" i="1"/>
  <c r="H181" i="9"/>
  <c r="G117" i="9"/>
  <c r="C536" i="1"/>
  <c r="G536" i="1" s="1"/>
  <c r="H500" i="1"/>
  <c r="C373" i="9"/>
  <c r="C698" i="1"/>
  <c r="C573" i="1"/>
  <c r="C552" i="1"/>
  <c r="C507" i="1"/>
  <c r="G507" i="1" s="1"/>
  <c r="H550" i="1"/>
  <c r="C277" i="9"/>
  <c r="H503" i="1"/>
  <c r="G53" i="9"/>
  <c r="E21" i="9"/>
  <c r="C684" i="1"/>
  <c r="E85" i="9"/>
  <c r="C498" i="1"/>
  <c r="G498" i="1" s="1"/>
  <c r="E181" i="9"/>
  <c r="D213" i="9"/>
  <c r="C502" i="1"/>
  <c r="G502" i="1" s="1"/>
  <c r="C705" i="1"/>
  <c r="F341" i="9"/>
  <c r="C689" i="1"/>
  <c r="H512" i="1"/>
  <c r="E149" i="9"/>
  <c r="I21" i="9"/>
  <c r="C691" i="1"/>
  <c r="C515" i="1"/>
  <c r="G515" i="1" s="1"/>
  <c r="E341" i="9"/>
  <c r="C517" i="1"/>
  <c r="C637" i="1"/>
  <c r="C671" i="1"/>
  <c r="C643" i="1"/>
  <c r="D715" i="10"/>
  <c r="E623" i="10"/>
  <c r="E612" i="10"/>
  <c r="C644" i="1"/>
  <c r="C561" i="1"/>
  <c r="C627" i="1"/>
  <c r="H53" i="9"/>
  <c r="D309" i="9"/>
  <c r="C519" i="1"/>
  <c r="G519" i="1" s="1"/>
  <c r="C499" i="1"/>
  <c r="G499" i="1" s="1"/>
  <c r="C619" i="1"/>
  <c r="C687" i="1"/>
  <c r="C309" i="9"/>
  <c r="F53" i="9"/>
  <c r="C506" i="1"/>
  <c r="G506" i="1" s="1"/>
  <c r="C545" i="1"/>
  <c r="G545" i="1" s="1"/>
  <c r="C508" i="1"/>
  <c r="G508" i="1" s="1"/>
  <c r="C245" i="9"/>
  <c r="C553" i="1"/>
  <c r="C707" i="1"/>
  <c r="C535" i="1"/>
  <c r="G535" i="1" s="1"/>
  <c r="C514" i="1"/>
  <c r="G514" i="1" s="1"/>
  <c r="H509" i="1"/>
  <c r="E309" i="9"/>
  <c r="C510" i="1"/>
  <c r="C557" i="1"/>
  <c r="H515" i="1"/>
  <c r="C85" i="9"/>
  <c r="F149" i="9"/>
  <c r="C527" i="1"/>
  <c r="G527" i="1" s="1"/>
  <c r="C547" i="1"/>
  <c r="C632" i="1"/>
  <c r="E245" i="9"/>
  <c r="C554" i="1"/>
  <c r="C556" i="1"/>
  <c r="G277" i="9"/>
  <c r="C635" i="1"/>
  <c r="C634" i="1"/>
  <c r="H513" i="1"/>
  <c r="H498" i="1"/>
  <c r="C636" i="1"/>
  <c r="G85" i="9"/>
  <c r="C565" i="1"/>
  <c r="C640" i="1"/>
  <c r="I309" i="9"/>
  <c r="D85" i="9"/>
  <c r="C683" i="1"/>
  <c r="C511" i="1"/>
  <c r="F277" i="9"/>
  <c r="C555" i="1"/>
  <c r="C617" i="1"/>
  <c r="C639" i="1"/>
  <c r="C564" i="1"/>
  <c r="H309" i="9"/>
  <c r="E213" i="9"/>
  <c r="C540" i="1"/>
  <c r="G540" i="1" s="1"/>
  <c r="C712" i="1"/>
  <c r="H518" i="1"/>
  <c r="H516" i="1"/>
  <c r="C541" i="1"/>
  <c r="F213" i="9"/>
  <c r="C713" i="1"/>
  <c r="I369" i="9"/>
  <c r="C433" i="1"/>
  <c r="H546" i="1"/>
  <c r="G524" i="1"/>
  <c r="H524" i="1"/>
  <c r="I364" i="9"/>
  <c r="C428" i="1"/>
  <c r="CE71" i="1"/>
  <c r="C496" i="1"/>
  <c r="C668" i="1"/>
  <c r="C21" i="9"/>
  <c r="H530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710" i="1"/>
  <c r="D668" i="1"/>
  <c r="D680" i="1"/>
  <c r="D643" i="1"/>
  <c r="D619" i="1"/>
  <c r="D695" i="1"/>
  <c r="D679" i="1"/>
  <c r="D693" i="1"/>
  <c r="D61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626" i="1"/>
  <c r="D641" i="1"/>
  <c r="D633" i="1"/>
  <c r="D646" i="1"/>
  <c r="D708" i="1"/>
  <c r="D688" i="1"/>
  <c r="D683" i="1"/>
  <c r="D624" i="1"/>
  <c r="D625" i="1"/>
  <c r="D681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F523" i="1"/>
  <c r="H523" i="1"/>
  <c r="F537" i="1"/>
  <c r="H537" i="1"/>
  <c r="F531" i="1"/>
  <c r="H531" i="1"/>
  <c r="H519" i="1" l="1"/>
  <c r="H545" i="1"/>
  <c r="G517" i="1"/>
  <c r="H517" i="1"/>
  <c r="E712" i="10"/>
  <c r="E708" i="10"/>
  <c r="E704" i="10"/>
  <c r="E707" i="10"/>
  <c r="E706" i="10"/>
  <c r="E705" i="10"/>
  <c r="E699" i="10"/>
  <c r="E695" i="10"/>
  <c r="E691" i="10"/>
  <c r="E687" i="10"/>
  <c r="E683" i="10"/>
  <c r="E679" i="10"/>
  <c r="E675" i="10"/>
  <c r="E671" i="10"/>
  <c r="E644" i="10"/>
  <c r="E643" i="10"/>
  <c r="E642" i="10"/>
  <c r="E703" i="10"/>
  <c r="E702" i="10"/>
  <c r="E701" i="10"/>
  <c r="E700" i="10"/>
  <c r="E686" i="10"/>
  <c r="E685" i="10"/>
  <c r="E693" i="10"/>
  <c r="E684" i="10"/>
  <c r="E670" i="10"/>
  <c r="E669" i="10"/>
  <c r="E668" i="10"/>
  <c r="E647" i="10"/>
  <c r="E645" i="10"/>
  <c r="E627" i="10"/>
  <c r="E698" i="10"/>
  <c r="E692" i="10"/>
  <c r="E681" i="10"/>
  <c r="E674" i="10"/>
  <c r="E672" i="10"/>
  <c r="E713" i="10"/>
  <c r="E678" i="10"/>
  <c r="E677" i="10"/>
  <c r="E641" i="10"/>
  <c r="E640" i="10"/>
  <c r="E633" i="10"/>
  <c r="E632" i="10"/>
  <c r="E638" i="10"/>
  <c r="E631" i="10"/>
  <c r="E630" i="10"/>
  <c r="E629" i="10"/>
  <c r="E628" i="10"/>
  <c r="E625" i="10"/>
  <c r="E711" i="10"/>
  <c r="E696" i="10"/>
  <c r="E694" i="10"/>
  <c r="E682" i="10"/>
  <c r="E676" i="10"/>
  <c r="E639" i="10"/>
  <c r="E710" i="10"/>
  <c r="E690" i="10"/>
  <c r="E673" i="10"/>
  <c r="E634" i="10"/>
  <c r="E697" i="10"/>
  <c r="E688" i="10"/>
  <c r="E680" i="10"/>
  <c r="E646" i="10"/>
  <c r="E636" i="10"/>
  <c r="E626" i="10"/>
  <c r="E624" i="10"/>
  <c r="E637" i="10"/>
  <c r="E709" i="10"/>
  <c r="E689" i="10"/>
  <c r="E716" i="10"/>
  <c r="E635" i="10"/>
  <c r="H514" i="1"/>
  <c r="G510" i="1"/>
  <c r="H510" i="1"/>
  <c r="C648" i="1"/>
  <c r="M716" i="1" s="1"/>
  <c r="C441" i="1"/>
  <c r="G511" i="1"/>
  <c r="H511" i="1"/>
  <c r="E623" i="1"/>
  <c r="E716" i="1" s="1"/>
  <c r="C716" i="1"/>
  <c r="I373" i="9"/>
  <c r="E612" i="1"/>
  <c r="C715" i="1"/>
  <c r="G496" i="1"/>
  <c r="H496" i="1" s="1"/>
  <c r="D715" i="1"/>
  <c r="E715" i="10" l="1"/>
  <c r="F624" i="10"/>
  <c r="E710" i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32" i="1"/>
  <c r="E628" i="1"/>
  <c r="E629" i="1"/>
  <c r="E636" i="1"/>
  <c r="E670" i="1"/>
  <c r="E639" i="1"/>
  <c r="E708" i="1"/>
  <c r="E644" i="1"/>
  <c r="E690" i="1"/>
  <c r="E625" i="1"/>
  <c r="E682" i="1"/>
  <c r="E672" i="1"/>
  <c r="E634" i="1"/>
  <c r="E689" i="1"/>
  <c r="E685" i="1"/>
  <c r="E699" i="1"/>
  <c r="E674" i="1"/>
  <c r="E676" i="1"/>
  <c r="E638" i="1"/>
  <c r="E637" i="1"/>
  <c r="E706" i="1"/>
  <c r="E700" i="1"/>
  <c r="E704" i="1"/>
  <c r="E693" i="1"/>
  <c r="E694" i="1"/>
  <c r="E668" i="1"/>
  <c r="E697" i="1"/>
  <c r="E631" i="1"/>
  <c r="E645" i="1"/>
  <c r="E678" i="1"/>
  <c r="E630" i="1"/>
  <c r="E701" i="1"/>
  <c r="E711" i="1"/>
  <c r="E642" i="1"/>
  <c r="E643" i="1"/>
  <c r="E624" i="1"/>
  <c r="F624" i="1" s="1"/>
  <c r="E627" i="1"/>
  <c r="E712" i="1"/>
  <c r="E640" i="1"/>
  <c r="E707" i="1"/>
  <c r="E635" i="1"/>
  <c r="E646" i="1"/>
  <c r="E684" i="1"/>
  <c r="E680" i="1"/>
  <c r="E673" i="1"/>
  <c r="E679" i="1"/>
  <c r="E677" i="1"/>
  <c r="E633" i="1"/>
  <c r="E709" i="1"/>
  <c r="E695" i="1"/>
  <c r="E703" i="1"/>
  <c r="E692" i="1"/>
  <c r="F716" i="10" l="1"/>
  <c r="F709" i="10"/>
  <c r="F705" i="10"/>
  <c r="F704" i="10"/>
  <c r="F703" i="10"/>
  <c r="F700" i="10"/>
  <c r="F696" i="10"/>
  <c r="F692" i="10"/>
  <c r="F688" i="10"/>
  <c r="F684" i="10"/>
  <c r="F680" i="10"/>
  <c r="F676" i="10"/>
  <c r="F672" i="10"/>
  <c r="F668" i="10"/>
  <c r="F712" i="10"/>
  <c r="F710" i="10"/>
  <c r="F699" i="10"/>
  <c r="F698" i="10"/>
  <c r="F697" i="10"/>
  <c r="F713" i="10"/>
  <c r="F707" i="10"/>
  <c r="F706" i="10"/>
  <c r="F702" i="10"/>
  <c r="F691" i="10"/>
  <c r="F689" i="10"/>
  <c r="F683" i="10"/>
  <c r="F682" i="10"/>
  <c r="F681" i="10"/>
  <c r="F643" i="10"/>
  <c r="F629" i="10"/>
  <c r="F626" i="10"/>
  <c r="F708" i="10"/>
  <c r="F686" i="10"/>
  <c r="F685" i="10"/>
  <c r="F679" i="10"/>
  <c r="F677" i="10"/>
  <c r="F670" i="10"/>
  <c r="F644" i="10"/>
  <c r="F640" i="10"/>
  <c r="F638" i="10"/>
  <c r="F636" i="10"/>
  <c r="F634" i="10"/>
  <c r="F632" i="10"/>
  <c r="F630" i="10"/>
  <c r="F711" i="10"/>
  <c r="F701" i="10"/>
  <c r="F694" i="10"/>
  <c r="F693" i="10"/>
  <c r="F671" i="10"/>
  <c r="F639" i="10"/>
  <c r="F631" i="10"/>
  <c r="F628" i="10"/>
  <c r="F625" i="10"/>
  <c r="F675" i="10"/>
  <c r="F669" i="10"/>
  <c r="F645" i="10"/>
  <c r="F637" i="10"/>
  <c r="F695" i="10"/>
  <c r="F687" i="10"/>
  <c r="F646" i="10"/>
  <c r="F678" i="10"/>
  <c r="F641" i="10"/>
  <c r="F690" i="10"/>
  <c r="F673" i="10"/>
  <c r="F633" i="10"/>
  <c r="F674" i="10"/>
  <c r="F635" i="10"/>
  <c r="F642" i="10"/>
  <c r="F627" i="10"/>
  <c r="F647" i="10"/>
  <c r="F629" i="1"/>
  <c r="F677" i="1"/>
  <c r="F707" i="1"/>
  <c r="F670" i="1"/>
  <c r="F703" i="1"/>
  <c r="F704" i="1"/>
  <c r="F631" i="1"/>
  <c r="F633" i="1"/>
  <c r="F684" i="1"/>
  <c r="F679" i="1"/>
  <c r="F695" i="1"/>
  <c r="F675" i="1"/>
  <c r="F681" i="1"/>
  <c r="F646" i="1"/>
  <c r="F669" i="1"/>
  <c r="F647" i="1"/>
  <c r="F700" i="1"/>
  <c r="F699" i="1"/>
  <c r="F642" i="1"/>
  <c r="F710" i="1"/>
  <c r="F688" i="1"/>
  <c r="F697" i="1"/>
  <c r="F711" i="1"/>
  <c r="F630" i="1"/>
  <c r="F687" i="1"/>
  <c r="F693" i="1"/>
  <c r="F668" i="1"/>
  <c r="F682" i="1"/>
  <c r="F639" i="1"/>
  <c r="F713" i="1"/>
  <c r="F635" i="1"/>
  <c r="F637" i="1"/>
  <c r="F709" i="1"/>
  <c r="F696" i="1"/>
  <c r="F640" i="1"/>
  <c r="F716" i="1"/>
  <c r="F638" i="1"/>
  <c r="F691" i="1"/>
  <c r="F641" i="1"/>
  <c r="F680" i="1"/>
  <c r="F676" i="1"/>
  <c r="F701" i="1"/>
  <c r="F694" i="1"/>
  <c r="F705" i="1"/>
  <c r="F708" i="1"/>
  <c r="F672" i="1"/>
  <c r="F674" i="1"/>
  <c r="F644" i="1"/>
  <c r="F685" i="1"/>
  <c r="F698" i="1"/>
  <c r="F625" i="1"/>
  <c r="G625" i="1" s="1"/>
  <c r="F706" i="1"/>
  <c r="F671" i="1"/>
  <c r="F643" i="1"/>
  <c r="F673" i="1"/>
  <c r="F632" i="1"/>
  <c r="F686" i="1"/>
  <c r="F692" i="1"/>
  <c r="F627" i="1"/>
  <c r="F645" i="1"/>
  <c r="F678" i="1"/>
  <c r="F636" i="1"/>
  <c r="F712" i="1"/>
  <c r="F634" i="1"/>
  <c r="F702" i="1"/>
  <c r="F689" i="1"/>
  <c r="F626" i="1"/>
  <c r="F628" i="1"/>
  <c r="F683" i="1"/>
  <c r="F690" i="1"/>
  <c r="E715" i="1"/>
  <c r="F715" i="10" l="1"/>
  <c r="G625" i="10"/>
  <c r="G684" i="1"/>
  <c r="G678" i="1"/>
  <c r="G716" i="1"/>
  <c r="G697" i="1"/>
  <c r="G644" i="1"/>
  <c r="G702" i="1"/>
  <c r="G645" i="1"/>
  <c r="G626" i="1"/>
  <c r="G712" i="1"/>
  <c r="G693" i="1"/>
  <c r="G691" i="1"/>
  <c r="G692" i="1"/>
  <c r="G683" i="1"/>
  <c r="G682" i="1"/>
  <c r="G632" i="1"/>
  <c r="G675" i="1"/>
  <c r="G635" i="1"/>
  <c r="G643" i="1"/>
  <c r="G708" i="1"/>
  <c r="G711" i="1"/>
  <c r="G695" i="1"/>
  <c r="G646" i="1"/>
  <c r="G634" i="1"/>
  <c r="G679" i="1"/>
  <c r="G670" i="1"/>
  <c r="G631" i="1"/>
  <c r="G701" i="1"/>
  <c r="G707" i="1"/>
  <c r="G672" i="1"/>
  <c r="G668" i="1"/>
  <c r="G704" i="1"/>
  <c r="G713" i="1"/>
  <c r="G641" i="1"/>
  <c r="G688" i="1"/>
  <c r="G690" i="1"/>
  <c r="G710" i="1"/>
  <c r="G636" i="1"/>
  <c r="G706" i="1"/>
  <c r="G680" i="1"/>
  <c r="G698" i="1"/>
  <c r="G703" i="1"/>
  <c r="G627" i="1"/>
  <c r="G685" i="1"/>
  <c r="G669" i="1"/>
  <c r="G630" i="1"/>
  <c r="G687" i="1"/>
  <c r="G629" i="1"/>
  <c r="G628" i="1"/>
  <c r="G681" i="1"/>
  <c r="G647" i="1"/>
  <c r="G699" i="1"/>
  <c r="G689" i="1"/>
  <c r="G677" i="1"/>
  <c r="G674" i="1"/>
  <c r="G639" i="1"/>
  <c r="G705" i="1"/>
  <c r="G637" i="1"/>
  <c r="G642" i="1"/>
  <c r="G686" i="1"/>
  <c r="G671" i="1"/>
  <c r="G633" i="1"/>
  <c r="G673" i="1"/>
  <c r="G676" i="1"/>
  <c r="G638" i="1"/>
  <c r="G694" i="1"/>
  <c r="G640" i="1"/>
  <c r="G700" i="1"/>
  <c r="G696" i="1"/>
  <c r="G709" i="1"/>
  <c r="F715" i="1"/>
  <c r="G716" i="10" l="1"/>
  <c r="G713" i="10"/>
  <c r="G710" i="10"/>
  <c r="G706" i="10"/>
  <c r="G701" i="10"/>
  <c r="G697" i="10"/>
  <c r="G693" i="10"/>
  <c r="G689" i="10"/>
  <c r="G685" i="10"/>
  <c r="G681" i="10"/>
  <c r="G677" i="10"/>
  <c r="G673" i="10"/>
  <c r="G669" i="10"/>
  <c r="G708" i="10"/>
  <c r="G696" i="10"/>
  <c r="G695" i="10"/>
  <c r="G694" i="10"/>
  <c r="G712" i="10"/>
  <c r="G711" i="10"/>
  <c r="G700" i="10"/>
  <c r="G698" i="10"/>
  <c r="G687" i="10"/>
  <c r="G680" i="10"/>
  <c r="G679" i="10"/>
  <c r="G678" i="10"/>
  <c r="G646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9" i="10"/>
  <c r="G691" i="10"/>
  <c r="G690" i="10"/>
  <c r="G675" i="10"/>
  <c r="G668" i="10"/>
  <c r="G643" i="10"/>
  <c r="G642" i="10"/>
  <c r="G705" i="10"/>
  <c r="G702" i="10"/>
  <c r="G686" i="10"/>
  <c r="G683" i="10"/>
  <c r="G682" i="10"/>
  <c r="G676" i="10"/>
  <c r="G670" i="10"/>
  <c r="G645" i="10"/>
  <c r="G644" i="10"/>
  <c r="G629" i="10"/>
  <c r="G647" i="10"/>
  <c r="G703" i="10"/>
  <c r="G688" i="10"/>
  <c r="G674" i="10"/>
  <c r="G626" i="10"/>
  <c r="G707" i="10"/>
  <c r="G699" i="10"/>
  <c r="G692" i="10"/>
  <c r="G671" i="10"/>
  <c r="G628" i="10"/>
  <c r="G704" i="10"/>
  <c r="G672" i="10"/>
  <c r="G627" i="10"/>
  <c r="G684" i="10"/>
  <c r="G715" i="1"/>
  <c r="H628" i="1"/>
  <c r="G715" i="10" l="1"/>
  <c r="H628" i="10"/>
  <c r="H688" i="1"/>
  <c r="H711" i="1"/>
  <c r="H686" i="1"/>
  <c r="H647" i="1"/>
  <c r="H638" i="1"/>
  <c r="H633" i="1"/>
  <c r="H673" i="1"/>
  <c r="H636" i="1"/>
  <c r="H631" i="1"/>
  <c r="H641" i="1"/>
  <c r="H684" i="1"/>
  <c r="H695" i="1"/>
  <c r="H678" i="1"/>
  <c r="H693" i="1"/>
  <c r="H668" i="1"/>
  <c r="H646" i="1"/>
  <c r="H639" i="1"/>
  <c r="H702" i="1"/>
  <c r="H683" i="1"/>
  <c r="H637" i="1"/>
  <c r="H682" i="1"/>
  <c r="H703" i="1"/>
  <c r="H704" i="1"/>
  <c r="H699" i="1"/>
  <c r="H692" i="1"/>
  <c r="H713" i="1"/>
  <c r="H671" i="1"/>
  <c r="H690" i="1"/>
  <c r="H709" i="1"/>
  <c r="H712" i="1"/>
  <c r="H629" i="1"/>
  <c r="H669" i="1"/>
  <c r="H630" i="1"/>
  <c r="H687" i="1"/>
  <c r="H676" i="1"/>
  <c r="H706" i="1"/>
  <c r="H708" i="1"/>
  <c r="H691" i="1"/>
  <c r="H675" i="1"/>
  <c r="H701" i="1"/>
  <c r="H700" i="1"/>
  <c r="H697" i="1"/>
  <c r="H635" i="1"/>
  <c r="H645" i="1"/>
  <c r="H672" i="1"/>
  <c r="H674" i="1"/>
  <c r="H685" i="1"/>
  <c r="H632" i="1"/>
  <c r="H670" i="1"/>
  <c r="H642" i="1"/>
  <c r="H644" i="1"/>
  <c r="H707" i="1"/>
  <c r="H677" i="1"/>
  <c r="H634" i="1"/>
  <c r="H696" i="1"/>
  <c r="H694" i="1"/>
  <c r="H680" i="1"/>
  <c r="H689" i="1"/>
  <c r="H643" i="1"/>
  <c r="H710" i="1"/>
  <c r="H679" i="1"/>
  <c r="H681" i="1"/>
  <c r="H640" i="1"/>
  <c r="H705" i="1"/>
  <c r="H698" i="1"/>
  <c r="H716" i="1"/>
  <c r="H713" i="10" l="1"/>
  <c r="H711" i="10"/>
  <c r="H707" i="10"/>
  <c r="H703" i="10"/>
  <c r="H712" i="10"/>
  <c r="H702" i="10"/>
  <c r="H698" i="10"/>
  <c r="H694" i="10"/>
  <c r="H690" i="10"/>
  <c r="H686" i="10"/>
  <c r="H682" i="10"/>
  <c r="H678" i="10"/>
  <c r="H674" i="10"/>
  <c r="H670" i="10"/>
  <c r="H647" i="10"/>
  <c r="H646" i="10"/>
  <c r="H645" i="10"/>
  <c r="H716" i="10"/>
  <c r="H706" i="10"/>
  <c r="H704" i="10"/>
  <c r="H693" i="10"/>
  <c r="H692" i="10"/>
  <c r="H691" i="10"/>
  <c r="H705" i="10"/>
  <c r="H696" i="10"/>
  <c r="H685" i="10"/>
  <c r="H677" i="10"/>
  <c r="H676" i="10"/>
  <c r="H675" i="10"/>
  <c r="H644" i="10"/>
  <c r="H642" i="10"/>
  <c r="H710" i="10"/>
  <c r="H697" i="10"/>
  <c r="H684" i="10"/>
  <c r="H673" i="10"/>
  <c r="H671" i="10"/>
  <c r="H629" i="10"/>
  <c r="H708" i="10"/>
  <c r="H695" i="10"/>
  <c r="H688" i="10"/>
  <c r="H687" i="10"/>
  <c r="H669" i="10"/>
  <c r="H638" i="10"/>
  <c r="H637" i="10"/>
  <c r="H630" i="10"/>
  <c r="H668" i="10"/>
  <c r="H635" i="10"/>
  <c r="H709" i="10"/>
  <c r="H689" i="10"/>
  <c r="H681" i="10"/>
  <c r="H680" i="10"/>
  <c r="H636" i="10"/>
  <c r="H701" i="10"/>
  <c r="H683" i="10"/>
  <c r="H643" i="10"/>
  <c r="H639" i="10"/>
  <c r="H632" i="10"/>
  <c r="H699" i="10"/>
  <c r="H641" i="10"/>
  <c r="H634" i="10"/>
  <c r="H700" i="10"/>
  <c r="H640" i="10"/>
  <c r="H679" i="10"/>
  <c r="H672" i="10"/>
  <c r="H633" i="10"/>
  <c r="H631" i="10"/>
  <c r="H715" i="1"/>
  <c r="I629" i="1"/>
  <c r="H715" i="10" l="1"/>
  <c r="I629" i="10"/>
  <c r="I668" i="1"/>
  <c r="I682" i="1"/>
  <c r="I710" i="1"/>
  <c r="I637" i="1"/>
  <c r="I647" i="1"/>
  <c r="I672" i="1"/>
  <c r="I709" i="1"/>
  <c r="I700" i="1"/>
  <c r="I691" i="1"/>
  <c r="I698" i="1"/>
  <c r="I701" i="1"/>
  <c r="I689" i="1"/>
  <c r="I683" i="1"/>
  <c r="I638" i="1"/>
  <c r="I679" i="1"/>
  <c r="I694" i="1"/>
  <c r="I703" i="1"/>
  <c r="I687" i="1"/>
  <c r="I671" i="1"/>
  <c r="I692" i="1"/>
  <c r="I676" i="1"/>
  <c r="I640" i="1"/>
  <c r="I630" i="1"/>
  <c r="I699" i="1"/>
  <c r="I688" i="1"/>
  <c r="I674" i="1"/>
  <c r="I708" i="1"/>
  <c r="I707" i="1"/>
  <c r="I643" i="1"/>
  <c r="I705" i="1"/>
  <c r="I677" i="1"/>
  <c r="I678" i="1"/>
  <c r="I644" i="1"/>
  <c r="I645" i="1"/>
  <c r="I684" i="1"/>
  <c r="I646" i="1"/>
  <c r="I686" i="1"/>
  <c r="I632" i="1"/>
  <c r="I702" i="1"/>
  <c r="I697" i="1"/>
  <c r="I695" i="1"/>
  <c r="I675" i="1"/>
  <c r="I716" i="1"/>
  <c r="I680" i="1"/>
  <c r="I670" i="1"/>
  <c r="I711" i="1"/>
  <c r="I685" i="1"/>
  <c r="I669" i="1"/>
  <c r="I712" i="1"/>
  <c r="I633" i="1"/>
  <c r="I631" i="1"/>
  <c r="I635" i="1"/>
  <c r="I693" i="1"/>
  <c r="I639" i="1"/>
  <c r="I696" i="1"/>
  <c r="I713" i="1"/>
  <c r="I681" i="1"/>
  <c r="I634" i="1"/>
  <c r="I690" i="1"/>
  <c r="I706" i="1"/>
  <c r="I704" i="1"/>
  <c r="I636" i="1"/>
  <c r="I642" i="1"/>
  <c r="I641" i="1"/>
  <c r="I673" i="1"/>
  <c r="I712" i="10" l="1"/>
  <c r="I708" i="10"/>
  <c r="I704" i="10"/>
  <c r="I716" i="10"/>
  <c r="I711" i="10"/>
  <c r="I710" i="10"/>
  <c r="I709" i="10"/>
  <c r="I699" i="10"/>
  <c r="I695" i="10"/>
  <c r="I691" i="10"/>
  <c r="I687" i="10"/>
  <c r="I683" i="10"/>
  <c r="I679" i="10"/>
  <c r="I675" i="10"/>
  <c r="I671" i="10"/>
  <c r="I644" i="10"/>
  <c r="I643" i="10"/>
  <c r="I642" i="10"/>
  <c r="I690" i="10"/>
  <c r="I689" i="10"/>
  <c r="I688" i="10"/>
  <c r="I701" i="10"/>
  <c r="I694" i="10"/>
  <c r="I692" i="10"/>
  <c r="I674" i="10"/>
  <c r="I673" i="10"/>
  <c r="I672" i="10"/>
  <c r="I703" i="10"/>
  <c r="I702" i="10"/>
  <c r="I696" i="10"/>
  <c r="I682" i="10"/>
  <c r="I680" i="10"/>
  <c r="I669" i="10"/>
  <c r="I647" i="10"/>
  <c r="I641" i="10"/>
  <c r="I639" i="10"/>
  <c r="I637" i="10"/>
  <c r="I635" i="10"/>
  <c r="I633" i="10"/>
  <c r="I631" i="10"/>
  <c r="I681" i="10"/>
  <c r="I668" i="10"/>
  <c r="I646" i="10"/>
  <c r="I636" i="10"/>
  <c r="I634" i="10"/>
  <c r="I706" i="10"/>
  <c r="I697" i="10"/>
  <c r="I713" i="10"/>
  <c r="I685" i="10"/>
  <c r="I676" i="10"/>
  <c r="I645" i="10"/>
  <c r="I630" i="10"/>
  <c r="I707" i="10"/>
  <c r="I678" i="10"/>
  <c r="I632" i="10"/>
  <c r="I705" i="10"/>
  <c r="I686" i="10"/>
  <c r="I700" i="10"/>
  <c r="I640" i="10"/>
  <c r="I693" i="10"/>
  <c r="I638" i="10"/>
  <c r="I684" i="10"/>
  <c r="I677" i="10"/>
  <c r="I670" i="10"/>
  <c r="I698" i="10"/>
  <c r="I715" i="1"/>
  <c r="J630" i="1"/>
  <c r="I715" i="10" l="1"/>
  <c r="J630" i="10"/>
  <c r="J704" i="1"/>
  <c r="J698" i="1"/>
  <c r="J673" i="1"/>
  <c r="J705" i="1"/>
  <c r="J707" i="1"/>
  <c r="J695" i="1"/>
  <c r="J691" i="1"/>
  <c r="J689" i="1"/>
  <c r="J642" i="1"/>
  <c r="J692" i="1"/>
  <c r="J686" i="1"/>
  <c r="J632" i="1"/>
  <c r="J675" i="1"/>
  <c r="J672" i="1"/>
  <c r="J690" i="1"/>
  <c r="J694" i="1"/>
  <c r="J699" i="1"/>
  <c r="J696" i="1"/>
  <c r="J640" i="1"/>
  <c r="J713" i="1"/>
  <c r="J678" i="1"/>
  <c r="J703" i="1"/>
  <c r="J635" i="1"/>
  <c r="J706" i="1"/>
  <c r="J671" i="1"/>
  <c r="J676" i="1"/>
  <c r="J711" i="1"/>
  <c r="J681" i="1"/>
  <c r="J646" i="1"/>
  <c r="J645" i="1"/>
  <c r="J710" i="1"/>
  <c r="J668" i="1"/>
  <c r="J639" i="1"/>
  <c r="J631" i="1"/>
  <c r="J682" i="1"/>
  <c r="J684" i="1"/>
  <c r="J643" i="1"/>
  <c r="J637" i="1"/>
  <c r="J670" i="1"/>
  <c r="J716" i="1"/>
  <c r="J702" i="1"/>
  <c r="J693" i="1"/>
  <c r="J679" i="1"/>
  <c r="J685" i="1"/>
  <c r="J700" i="1"/>
  <c r="J638" i="1"/>
  <c r="J633" i="1"/>
  <c r="J708" i="1"/>
  <c r="J712" i="1"/>
  <c r="J644" i="1"/>
  <c r="J669" i="1"/>
  <c r="J647" i="1"/>
  <c r="J683" i="1"/>
  <c r="J634" i="1"/>
  <c r="J697" i="1"/>
  <c r="J677" i="1"/>
  <c r="J680" i="1"/>
  <c r="J701" i="1"/>
  <c r="J687" i="1"/>
  <c r="J636" i="1"/>
  <c r="J688" i="1"/>
  <c r="J674" i="1"/>
  <c r="J709" i="1"/>
  <c r="J641" i="1"/>
  <c r="J716" i="10" l="1"/>
  <c r="J709" i="10"/>
  <c r="J705" i="10"/>
  <c r="J713" i="10"/>
  <c r="J708" i="10"/>
  <c r="J707" i="10"/>
  <c r="J706" i="10"/>
  <c r="J700" i="10"/>
  <c r="J696" i="10"/>
  <c r="J692" i="10"/>
  <c r="J688" i="10"/>
  <c r="J684" i="10"/>
  <c r="J680" i="10"/>
  <c r="J676" i="10"/>
  <c r="J672" i="10"/>
  <c r="J668" i="10"/>
  <c r="J711" i="10"/>
  <c r="J702" i="10"/>
  <c r="J701" i="10"/>
  <c r="J687" i="10"/>
  <c r="J686" i="10"/>
  <c r="J685" i="10"/>
  <c r="J710" i="10"/>
  <c r="J704" i="10"/>
  <c r="J703" i="10"/>
  <c r="J699" i="10"/>
  <c r="J697" i="10"/>
  <c r="J690" i="10"/>
  <c r="J671" i="10"/>
  <c r="J670" i="10"/>
  <c r="J669" i="10"/>
  <c r="J647" i="10"/>
  <c r="J645" i="10"/>
  <c r="J695" i="10"/>
  <c r="J689" i="10"/>
  <c r="J678" i="10"/>
  <c r="J646" i="10"/>
  <c r="J675" i="10"/>
  <c r="J674" i="10"/>
  <c r="J635" i="10"/>
  <c r="J634" i="10"/>
  <c r="J673" i="10"/>
  <c r="J641" i="10"/>
  <c r="J640" i="10"/>
  <c r="J633" i="10"/>
  <c r="J712" i="10"/>
  <c r="J698" i="10"/>
  <c r="J679" i="10"/>
  <c r="J632" i="10"/>
  <c r="J694" i="10"/>
  <c r="J681" i="10"/>
  <c r="J637" i="10"/>
  <c r="J683" i="10"/>
  <c r="J643" i="10"/>
  <c r="J639" i="10"/>
  <c r="J682" i="10"/>
  <c r="J644" i="10"/>
  <c r="J636" i="10"/>
  <c r="J691" i="10"/>
  <c r="J638" i="10"/>
  <c r="J693" i="10"/>
  <c r="J677" i="10"/>
  <c r="J642" i="10"/>
  <c r="J631" i="10"/>
  <c r="K644" i="1"/>
  <c r="K683" i="1" s="1"/>
  <c r="J715" i="1"/>
  <c r="L647" i="1"/>
  <c r="K644" i="10" l="1"/>
  <c r="J715" i="10"/>
  <c r="L647" i="10"/>
  <c r="K709" i="1"/>
  <c r="K672" i="1"/>
  <c r="K681" i="1"/>
  <c r="K694" i="1"/>
  <c r="K698" i="1"/>
  <c r="K710" i="1"/>
  <c r="K671" i="1"/>
  <c r="K688" i="1"/>
  <c r="K707" i="1"/>
  <c r="K673" i="1"/>
  <c r="K674" i="1"/>
  <c r="K708" i="1"/>
  <c r="K697" i="1"/>
  <c r="K705" i="1"/>
  <c r="K702" i="1"/>
  <c r="K703" i="1"/>
  <c r="K677" i="1"/>
  <c r="K690" i="1"/>
  <c r="K682" i="1"/>
  <c r="K696" i="1"/>
  <c r="K680" i="1"/>
  <c r="K692" i="1"/>
  <c r="K706" i="1"/>
  <c r="K668" i="1"/>
  <c r="K700" i="1"/>
  <c r="K701" i="1"/>
  <c r="K695" i="1"/>
  <c r="K669" i="1"/>
  <c r="K689" i="1"/>
  <c r="K693" i="1"/>
  <c r="K675" i="1"/>
  <c r="K676" i="1"/>
  <c r="K699" i="1"/>
  <c r="K712" i="1"/>
  <c r="K685" i="1"/>
  <c r="K691" i="1"/>
  <c r="K670" i="1"/>
  <c r="K716" i="1"/>
  <c r="K711" i="1"/>
  <c r="K684" i="1"/>
  <c r="K687" i="1"/>
  <c r="K713" i="1"/>
  <c r="K704" i="1"/>
  <c r="K678" i="1"/>
  <c r="K679" i="1"/>
  <c r="K686" i="1"/>
  <c r="L678" i="1"/>
  <c r="L669" i="1"/>
  <c r="M669" i="1" s="1"/>
  <c r="L705" i="1"/>
  <c r="L702" i="1"/>
  <c r="L709" i="1"/>
  <c r="L704" i="1"/>
  <c r="L694" i="1"/>
  <c r="L707" i="1"/>
  <c r="L685" i="1"/>
  <c r="M685" i="1" s="1"/>
  <c r="L708" i="1"/>
  <c r="M708" i="1" s="1"/>
  <c r="L681" i="1"/>
  <c r="L675" i="1"/>
  <c r="L693" i="1"/>
  <c r="L670" i="1"/>
  <c r="L679" i="1"/>
  <c r="M679" i="1" s="1"/>
  <c r="L711" i="1"/>
  <c r="L676" i="1"/>
  <c r="L712" i="1"/>
  <c r="L668" i="1"/>
  <c r="L682" i="1"/>
  <c r="L696" i="1"/>
  <c r="L686" i="1"/>
  <c r="L672" i="1"/>
  <c r="L680" i="1"/>
  <c r="L713" i="1"/>
  <c r="L695" i="1"/>
  <c r="L673" i="1"/>
  <c r="L674" i="1"/>
  <c r="L692" i="1"/>
  <c r="L698" i="1"/>
  <c r="L690" i="1"/>
  <c r="L699" i="1"/>
  <c r="L701" i="1"/>
  <c r="L677" i="1"/>
  <c r="L687" i="1"/>
  <c r="M687" i="1" s="1"/>
  <c r="L716" i="1"/>
  <c r="L700" i="1"/>
  <c r="L706" i="1"/>
  <c r="L691" i="1"/>
  <c r="L689" i="1"/>
  <c r="L671" i="1"/>
  <c r="M671" i="1" s="1"/>
  <c r="L684" i="1"/>
  <c r="M684" i="1" s="1"/>
  <c r="L683" i="1"/>
  <c r="M683" i="1" s="1"/>
  <c r="L710" i="1"/>
  <c r="M710" i="1" s="1"/>
  <c r="L703" i="1"/>
  <c r="L697" i="1"/>
  <c r="L688" i="1"/>
  <c r="L713" i="10" l="1"/>
  <c r="L716" i="10"/>
  <c r="L711" i="10"/>
  <c r="L707" i="10"/>
  <c r="L703" i="10"/>
  <c r="L702" i="10"/>
  <c r="M702" i="10" s="1"/>
  <c r="Y768" i="10" s="1"/>
  <c r="L698" i="10"/>
  <c r="L694" i="10"/>
  <c r="L690" i="10"/>
  <c r="L686" i="10"/>
  <c r="L682" i="10"/>
  <c r="L678" i="10"/>
  <c r="L674" i="10"/>
  <c r="L670" i="10"/>
  <c r="M670" i="10" s="1"/>
  <c r="Y736" i="10" s="1"/>
  <c r="L712" i="10"/>
  <c r="L705" i="10"/>
  <c r="L697" i="10"/>
  <c r="L696" i="10"/>
  <c r="L695" i="10"/>
  <c r="L709" i="10"/>
  <c r="L708" i="10"/>
  <c r="L693" i="10"/>
  <c r="L691" i="10"/>
  <c r="L684" i="10"/>
  <c r="L681" i="10"/>
  <c r="L680" i="10"/>
  <c r="L679" i="10"/>
  <c r="L704" i="10"/>
  <c r="L701" i="10"/>
  <c r="L700" i="10"/>
  <c r="M700" i="10" s="1"/>
  <c r="Y766" i="10" s="1"/>
  <c r="L688" i="10"/>
  <c r="L687" i="10"/>
  <c r="L683" i="10"/>
  <c r="L672" i="10"/>
  <c r="L706" i="10"/>
  <c r="L689" i="10"/>
  <c r="L673" i="10"/>
  <c r="L692" i="10"/>
  <c r="M692" i="10" s="1"/>
  <c r="Y758" i="10" s="1"/>
  <c r="L699" i="10"/>
  <c r="L677" i="10"/>
  <c r="L671" i="10"/>
  <c r="L669" i="10"/>
  <c r="M669" i="10" s="1"/>
  <c r="Y735" i="10" s="1"/>
  <c r="L710" i="10"/>
  <c r="L685" i="10"/>
  <c r="L676" i="10"/>
  <c r="L668" i="10"/>
  <c r="L675" i="10"/>
  <c r="K710" i="10"/>
  <c r="K706" i="10"/>
  <c r="K705" i="10"/>
  <c r="K704" i="10"/>
  <c r="K703" i="10"/>
  <c r="K701" i="10"/>
  <c r="K697" i="10"/>
  <c r="K693" i="10"/>
  <c r="K689" i="10"/>
  <c r="K685" i="10"/>
  <c r="K681" i="10"/>
  <c r="K677" i="10"/>
  <c r="K673" i="10"/>
  <c r="K669" i="10"/>
  <c r="K713" i="10"/>
  <c r="K709" i="10"/>
  <c r="K707" i="10"/>
  <c r="K700" i="10"/>
  <c r="K699" i="10"/>
  <c r="K698" i="10"/>
  <c r="K684" i="10"/>
  <c r="K716" i="10"/>
  <c r="K695" i="10"/>
  <c r="K688" i="10"/>
  <c r="K686" i="10"/>
  <c r="K683" i="10"/>
  <c r="K682" i="10"/>
  <c r="K668" i="10"/>
  <c r="K712" i="10"/>
  <c r="K711" i="10"/>
  <c r="K694" i="10"/>
  <c r="K676" i="10"/>
  <c r="K674" i="10"/>
  <c r="K696" i="10"/>
  <c r="K680" i="10"/>
  <c r="K679" i="10"/>
  <c r="K672" i="10"/>
  <c r="K691" i="10"/>
  <c r="K690" i="10"/>
  <c r="K678" i="10"/>
  <c r="K687" i="10"/>
  <c r="K692" i="10"/>
  <c r="K671" i="10"/>
  <c r="K675" i="10"/>
  <c r="K670" i="10"/>
  <c r="K702" i="10"/>
  <c r="K708" i="10"/>
  <c r="M688" i="1"/>
  <c r="M681" i="1"/>
  <c r="M706" i="1"/>
  <c r="M672" i="1"/>
  <c r="M686" i="1"/>
  <c r="G87" i="9" s="1"/>
  <c r="M712" i="1"/>
  <c r="M701" i="1"/>
  <c r="M692" i="1"/>
  <c r="M713" i="1"/>
  <c r="F215" i="9" s="1"/>
  <c r="M693" i="1"/>
  <c r="G119" i="9" s="1"/>
  <c r="M677" i="1"/>
  <c r="M698" i="1"/>
  <c r="E151" i="9" s="1"/>
  <c r="M670" i="1"/>
  <c r="M697" i="1"/>
  <c r="D151" i="9" s="1"/>
  <c r="M709" i="1"/>
  <c r="M700" i="1"/>
  <c r="G151" i="9" s="1"/>
  <c r="M689" i="1"/>
  <c r="C119" i="9" s="1"/>
  <c r="M699" i="1"/>
  <c r="F151" i="9" s="1"/>
  <c r="M680" i="1"/>
  <c r="H55" i="9" s="1"/>
  <c r="M707" i="1"/>
  <c r="M674" i="1"/>
  <c r="I23" i="9" s="1"/>
  <c r="M690" i="1"/>
  <c r="D119" i="9" s="1"/>
  <c r="M673" i="1"/>
  <c r="H23" i="9" s="1"/>
  <c r="M694" i="1"/>
  <c r="H119" i="9" s="1"/>
  <c r="M705" i="1"/>
  <c r="E183" i="9" s="1"/>
  <c r="M695" i="1"/>
  <c r="M704" i="1"/>
  <c r="D183" i="9" s="1"/>
  <c r="K715" i="1"/>
  <c r="M703" i="1"/>
  <c r="M676" i="1"/>
  <c r="D55" i="9" s="1"/>
  <c r="M678" i="1"/>
  <c r="F55" i="9" s="1"/>
  <c r="M682" i="1"/>
  <c r="C87" i="9" s="1"/>
  <c r="M711" i="1"/>
  <c r="D215" i="9" s="1"/>
  <c r="M675" i="1"/>
  <c r="M702" i="1"/>
  <c r="I151" i="9" s="1"/>
  <c r="M696" i="1"/>
  <c r="M691" i="1"/>
  <c r="E119" i="9" s="1"/>
  <c r="F183" i="9"/>
  <c r="C215" i="9"/>
  <c r="D87" i="9"/>
  <c r="H87" i="9"/>
  <c r="L715" i="1"/>
  <c r="M668" i="1"/>
  <c r="G55" i="9"/>
  <c r="E87" i="9"/>
  <c r="H183" i="9"/>
  <c r="D23" i="9"/>
  <c r="F23" i="9"/>
  <c r="F87" i="9"/>
  <c r="M673" i="10" l="1"/>
  <c r="Y739" i="10" s="1"/>
  <c r="M672" i="10"/>
  <c r="Y738" i="10" s="1"/>
  <c r="M696" i="10"/>
  <c r="Y762" i="10" s="1"/>
  <c r="M686" i="10"/>
  <c r="Y752" i="10" s="1"/>
  <c r="M710" i="10"/>
  <c r="Y776" i="10" s="1"/>
  <c r="M699" i="10"/>
  <c r="Y765" i="10" s="1"/>
  <c r="M706" i="10"/>
  <c r="Y772" i="10" s="1"/>
  <c r="M691" i="10"/>
  <c r="Y757" i="10" s="1"/>
  <c r="M695" i="10"/>
  <c r="Y761" i="10" s="1"/>
  <c r="M712" i="10"/>
  <c r="Y778" i="10" s="1"/>
  <c r="M682" i="10"/>
  <c r="Y748" i="10" s="1"/>
  <c r="M711" i="10"/>
  <c r="Y777" i="10" s="1"/>
  <c r="K715" i="10"/>
  <c r="M675" i="10"/>
  <c r="Y741" i="10" s="1"/>
  <c r="M688" i="10"/>
  <c r="Y754" i="10" s="1"/>
  <c r="L715" i="10"/>
  <c r="M668" i="10"/>
  <c r="M680" i="10"/>
  <c r="Y746" i="10" s="1"/>
  <c r="M693" i="10"/>
  <c r="Y759" i="10" s="1"/>
  <c r="M685" i="10"/>
  <c r="Y751" i="10" s="1"/>
  <c r="M677" i="10"/>
  <c r="Y743" i="10" s="1"/>
  <c r="M689" i="10"/>
  <c r="Y755" i="10" s="1"/>
  <c r="M687" i="10"/>
  <c r="Y753" i="10" s="1"/>
  <c r="M704" i="10"/>
  <c r="Y770" i="10" s="1"/>
  <c r="M684" i="10"/>
  <c r="Y750" i="10" s="1"/>
  <c r="M709" i="10"/>
  <c r="Y775" i="10" s="1"/>
  <c r="M705" i="10"/>
  <c r="Y771" i="10" s="1"/>
  <c r="M678" i="10"/>
  <c r="Y744" i="10" s="1"/>
  <c r="M694" i="10"/>
  <c r="Y760" i="10" s="1"/>
  <c r="M707" i="10"/>
  <c r="Y773" i="10" s="1"/>
  <c r="M679" i="10"/>
  <c r="Y745" i="10" s="1"/>
  <c r="M698" i="10"/>
  <c r="Y764" i="10" s="1"/>
  <c r="M676" i="10"/>
  <c r="Y742" i="10" s="1"/>
  <c r="M671" i="10"/>
  <c r="Y737" i="10" s="1"/>
  <c r="M683" i="10"/>
  <c r="Y749" i="10" s="1"/>
  <c r="M701" i="10"/>
  <c r="Y767" i="10" s="1"/>
  <c r="M681" i="10"/>
  <c r="Y747" i="10" s="1"/>
  <c r="M708" i="10"/>
  <c r="Y774" i="10" s="1"/>
  <c r="M697" i="10"/>
  <c r="Y763" i="10" s="1"/>
  <c r="M674" i="10"/>
  <c r="Y740" i="10" s="1"/>
  <c r="M690" i="10"/>
  <c r="Y756" i="10" s="1"/>
  <c r="M703" i="10"/>
  <c r="Y769" i="10" s="1"/>
  <c r="M713" i="10"/>
  <c r="Y779" i="10" s="1"/>
  <c r="I87" i="9"/>
  <c r="H151" i="9"/>
  <c r="E23" i="9"/>
  <c r="F119" i="9"/>
  <c r="G23" i="9"/>
  <c r="G183" i="9"/>
  <c r="I55" i="9"/>
  <c r="I119" i="9"/>
  <c r="I183" i="9"/>
  <c r="E55" i="9"/>
  <c r="E215" i="9"/>
  <c r="C55" i="9"/>
  <c r="C183" i="9"/>
  <c r="C151" i="9"/>
  <c r="M715" i="1"/>
  <c r="C23" i="9"/>
  <c r="M715" i="10" l="1"/>
  <c r="Y734" i="10"/>
  <c r="Y815" i="10" s="1"/>
</calcChain>
</file>

<file path=xl/sharedStrings.xml><?xml version="1.0" encoding="utf-8"?>
<sst xmlns="http://schemas.openxmlformats.org/spreadsheetml/2006/main" count="4669" uniqueCount="1278">
  <si>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</si>
  <si>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</si>
  <si>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</si>
  <si>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</si>
  <si>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</si>
  <si>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</si>
  <si>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</si>
  <si>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</si>
  <si>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</si>
  <si>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</si>
  <si>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</si>
  <si>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</si>
  <si>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</si>
  <si>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</si>
  <si>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</si>
  <si>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</si>
  <si>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</si>
  <si>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</si>
  <si>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</si>
  <si>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</si>
  <si>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</si>
  <si>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</si>
  <si>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</si>
  <si>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</si>
  <si>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</si>
  <si>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</si>
  <si>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</si>
  <si>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</si>
  <si>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</si>
  <si>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</si>
  <si>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</si>
  <si>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</si>
  <si>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</si>
  <si>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</si>
  <si>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</si>
  <si>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</si>
  <si>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</si>
  <si>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</si>
  <si>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</si>
  <si>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</si>
  <si>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</si>
  <si>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</si>
  <si>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</si>
  <si>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</si>
  <si>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</si>
  <si>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</si>
  <si>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</si>
  <si>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</si>
  <si>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</si>
  <si>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</si>
  <si>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</si>
  <si>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</si>
  <si>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</si>
  <si>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</si>
  <si>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</si>
  <si>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</si>
  <si>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</si>
  <si>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</si>
  <si>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</si>
  <si>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</si>
  <si>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</si>
  <si>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</si>
  <si>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</si>
  <si>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</si>
  <si>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</si>
  <si>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</si>
  <si>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</si>
  <si>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</si>
  <si>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</si>
  <si>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</si>
  <si>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</si>
  <si>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</si>
  <si>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</si>
  <si>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</si>
  <si>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</si>
  <si>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</si>
  <si>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</si>
  <si>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</si>
  <si>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</si>
  <si>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</si>
  <si>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</si>
  <si>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</si>
  <si>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</si>
  <si>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</si>
  <si>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</si>
  <si>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</si>
  <si>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</si>
  <si>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</si>
  <si>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</si>
  <si>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</si>
  <si>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</si>
  <si>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</si>
  <si>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</si>
  <si>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</si>
  <si>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</si>
  <si>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</si>
  <si>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</si>
  <si>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</si>
  <si>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</si>
  <si>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</si>
  <si>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</si>
  <si>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</si>
  <si>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</si>
  <si>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</si>
  <si>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</si>
  <si>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</si>
  <si>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</si>
  <si>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</si>
  <si>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</si>
  <si>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</si>
  <si>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</si>
  <si>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</si>
  <si>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</si>
  <si>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</si>
  <si>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</si>
  <si>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</si>
  <si>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</si>
  <si>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</si>
  <si>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</si>
  <si>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</si>
  <si>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</si>
  <si>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</si>
  <si>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</si>
  <si>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</si>
  <si>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</si>
  <si>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</si>
  <si>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</si>
  <si>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</si>
  <si>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</si>
  <si>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</si>
  <si>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</si>
  <si>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</si>
  <si>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</si>
  <si>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</si>
  <si>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</si>
  <si>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</si>
  <si>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</si>
  <si>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</si>
  <si>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</si>
  <si>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</si>
  <si>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</si>
  <si>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</si>
  <si>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</si>
  <si>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</si>
  <si>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</si>
  <si>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</si>
  <si>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</si>
  <si>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</si>
  <si>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</si>
  <si>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</si>
  <si>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</si>
  <si>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</si>
  <si>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</si>
  <si>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</si>
  <si>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</si>
  <si>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</si>
  <si>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</si>
  <si>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</si>
  <si>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</si>
  <si>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</si>
  <si>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</si>
  <si>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</si>
  <si>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</si>
  <si>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</si>
  <si>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</si>
  <si>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</si>
  <si>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</si>
  <si>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</si>
  <si>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</si>
  <si>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</si>
  <si>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</si>
  <si>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</si>
  <si>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</si>
  <si>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</si>
  <si>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</si>
  <si>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</si>
  <si>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</si>
  <si>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</si>
  <si>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</si>
  <si>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</si>
  <si>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</si>
  <si>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</si>
  <si>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</si>
  <si>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</si>
  <si>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</si>
  <si>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</si>
  <si>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</si>
  <si>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</si>
  <si>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</si>
  <si>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</si>
  <si>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</si>
  <si>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</si>
  <si>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</si>
  <si>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</si>
  <si>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</si>
  <si>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</si>
  <si>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</si>
  <si>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</si>
  <si>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</si>
  <si>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</si>
  <si>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</si>
  <si>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</si>
  <si>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</si>
  <si>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</si>
  <si>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</si>
  <si>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</si>
  <si>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</si>
  <si>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</si>
  <si>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</si>
  <si>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</si>
  <si>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</si>
  <si>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</si>
  <si>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</si>
  <si>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</si>
  <si>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</si>
  <si>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</si>
  <si>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</si>
  <si>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</si>
  <si>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</si>
  <si>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</si>
  <si>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</si>
  <si>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</si>
  <si>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</si>
  <si>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</si>
  <si>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</si>
  <si>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</si>
  <si>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</si>
  <si>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</si>
  <si>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</si>
  <si>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</si>
  <si>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</si>
  <si>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</si>
  <si>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</si>
  <si>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</si>
  <si>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</si>
  <si>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</si>
  <si>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</si>
  <si>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</si>
  <si>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</si>
  <si>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</si>
  <si>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</si>
  <si>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</si>
  <si>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</si>
  <si>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</si>
  <si>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</si>
  <si>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</si>
  <si>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</si>
  <si>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</si>
  <si>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</si>
  <si>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</si>
  <si>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</si>
  <si>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</si>
  <si>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</si>
  <si>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</si>
  <si>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</si>
  <si>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</si>
  <si>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</si>
  <si>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</si>
  <si>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</si>
  <si>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</si>
  <si>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</si>
  <si>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</si>
  <si>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</si>
  <si>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</si>
  <si>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</si>
  <si>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</si>
  <si>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</si>
  <si>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</si>
  <si>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</si>
  <si>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</si>
  <si>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</si>
  <si>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</si>
  <si>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</si>
  <si>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</si>
  <si>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</si>
  <si>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</si>
  <si>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</si>
  <si>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</si>
  <si>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</si>
  <si>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</si>
  <si>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</si>
  <si>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</si>
  <si>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</si>
  <si>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</si>
  <si>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</si>
  <si>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</si>
  <si>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</si>
  <si>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</si>
  <si>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</si>
  <si>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</si>
  <si>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</si>
  <si>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</si>
  <si>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</si>
  <si>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</si>
  <si>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</si>
  <si>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</si>
  <si>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</si>
  <si>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</si>
  <si>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</si>
  <si>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</si>
  <si>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</si>
  <si>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</si>
  <si>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</si>
  <si>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</si>
  <si>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</si>
  <si>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</si>
  <si>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</si>
  <si>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</si>
  <si>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</si>
  <si>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</si>
  <si>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</si>
  <si>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</si>
  <si>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</si>
  <si>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</si>
  <si>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</si>
  <si>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</si>
  <si>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</si>
  <si>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</si>
  <si>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</si>
  <si>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</si>
  <si>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</si>
  <si>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</si>
  <si>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</si>
  <si>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</si>
  <si>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</si>
  <si>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</si>
  <si>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</si>
  <si>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</si>
  <si>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</si>
  <si>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</si>
  <si>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</si>
  <si>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</si>
  <si>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</si>
  <si>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</si>
  <si>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</si>
  <si>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</si>
  <si>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</si>
  <si>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</si>
  <si>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</si>
  <si>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</si>
  <si>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</si>
  <si>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</si>
  <si>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</si>
  <si>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</si>
  <si>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</si>
  <si>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</si>
  <si>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</si>
  <si>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</si>
  <si>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</si>
  <si>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</si>
  <si>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</si>
  <si>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</si>
  <si>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</si>
  <si>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</si>
  <si>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</si>
  <si>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</si>
  <si>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</si>
  <si>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</si>
  <si>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</si>
  <si>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</si>
  <si>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</si>
  <si>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</si>
  <si>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</si>
  <si>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</si>
  <si>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</si>
  <si>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</si>
  <si>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</si>
  <si>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</si>
  <si>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</si>
  <si>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</si>
  <si>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</si>
  <si>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</si>
  <si>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</si>
  <si>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</si>
  <si>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</si>
  <si>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</si>
  <si>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</si>
  <si>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</si>
  <si>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</si>
  <si>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</si>
  <si>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</si>
  <si>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</si>
  <si>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</si>
  <si>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</si>
  <si>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</si>
  <si>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</si>
  <si>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</si>
  <si>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</si>
  <si>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</si>
  <si>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</si>
  <si>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</si>
  <si>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</si>
  <si>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</si>
  <si>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</si>
  <si>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</si>
  <si>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</si>
  <si>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</si>
  <si>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</si>
  <si>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</si>
  <si>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</si>
  <si>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</si>
  <si>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</si>
  <si>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</si>
  <si>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</si>
  <si>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</si>
  <si>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</si>
  <si>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</si>
  <si>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</si>
  <si>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</si>
  <si>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</si>
  <si>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</si>
  <si>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</si>
  <si>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</si>
  <si>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</si>
  <si>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</si>
  <si>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</si>
  <si>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</si>
  <si>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</si>
  <si>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</si>
  <si>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</si>
  <si>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</si>
  <si>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</si>
  <si>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</si>
  <si>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</si>
  <si>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</si>
  <si>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</si>
  <si>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</si>
  <si>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</si>
  <si>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</si>
  <si>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</si>
  <si>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</si>
  <si>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</si>
  <si>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</si>
  <si>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</si>
  <si>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</si>
  <si>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</si>
  <si>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</si>
  <si>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</si>
  <si>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</si>
  <si>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</si>
  <si>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</si>
  <si>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</si>
  <si>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</si>
  <si>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</si>
  <si>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</si>
  <si>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</si>
  <si>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</si>
  <si>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</si>
  <si>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</si>
  <si>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</si>
  <si>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</si>
  <si>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</si>
  <si>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</si>
  <si>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</si>
  <si>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</si>
  <si>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</si>
  <si>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</si>
  <si>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</si>
  <si>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</si>
  <si>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</si>
  <si>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</si>
  <si>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</si>
  <si>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</si>
  <si>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</si>
  <si>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</si>
  <si>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</si>
  <si>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</si>
  <si>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</si>
  <si>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</si>
  <si>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</si>
  <si>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</si>
  <si>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</si>
  <si>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</si>
  <si>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</si>
  <si>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</si>
  <si>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</si>
  <si>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</si>
  <si>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</si>
  <si>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</si>
  <si>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</si>
  <si>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</si>
  <si>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</si>
  <si>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</si>
  <si>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</si>
  <si>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</si>
  <si>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</si>
  <si>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</si>
  <si>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</si>
  <si>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</si>
  <si>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</si>
  <si>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</si>
  <si>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</si>
  <si>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</si>
  <si>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</si>
  <si>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</si>
  <si>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</si>
  <si>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</si>
  <si>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</si>
  <si>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</si>
  <si>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</si>
  <si>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</si>
  <si>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</si>
  <si>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</si>
  <si>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</si>
  <si>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</si>
  <si>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</si>
  <si>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</si>
  <si>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</si>
  <si>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</si>
  <si>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</si>
  <si>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</si>
  <si>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</si>
  <si>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</si>
  <si>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</si>
  <si>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</si>
  <si>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</si>
  <si>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</si>
  <si>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</si>
  <si>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</si>
  <si>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</si>
  <si>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</si>
  <si>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</si>
  <si>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</si>
  <si>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</si>
  <si>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</si>
  <si>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</si>
  <si>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</si>
  <si>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</si>
  <si>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</si>
  <si>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</si>
  <si>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</si>
  <si>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</si>
  <si>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</si>
  <si>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</si>
  <si>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</si>
  <si>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</si>
  <si>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</si>
  <si>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</si>
  <si>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</si>
  <si>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</si>
  <si>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</si>
  <si>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</si>
  <si>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</si>
  <si>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</si>
  <si>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</si>
  <si>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</si>
  <si>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</si>
  <si>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</si>
  <si>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</si>
  <si>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</si>
  <si>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</si>
  <si>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</si>
  <si>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</si>
  <si>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</si>
  <si>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</si>
  <si>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</si>
  <si>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</si>
  <si>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</si>
  <si>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</si>
  <si>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</si>
  <si>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</si>
  <si>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</si>
  <si>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</si>
  <si>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</si>
  <si>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</si>
  <si>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</si>
  <si>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</si>
  <si>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</si>
  <si>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</si>
  <si>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</si>
  <si>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</si>
  <si>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</si>
  <si>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</si>
  <si>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</si>
  <si>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</si>
  <si>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</si>
  <si>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</si>
  <si>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</si>
  <si>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</si>
  <si>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</si>
  <si>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</si>
  <si>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</si>
  <si>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</si>
  <si>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</si>
  <si>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</si>
  <si>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</si>
  <si>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</si>
  <si>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</si>
  <si>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</si>
  <si>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</si>
  <si>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</si>
  <si>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</si>
  <si>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</si>
  <si>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</si>
  <si>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</si>
  <si>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</si>
  <si>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</si>
  <si>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</si>
  <si>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</si>
  <si>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</si>
  <si>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</si>
  <si>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</si>
  <si>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</si>
  <si>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</si>
  <si>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</si>
  <si>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</si>
  <si>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</si>
  <si>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</si>
  <si>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</si>
  <si>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</si>
  <si>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</si>
  <si>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</si>
  <si>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</si>
  <si>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</si>
  <si>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</si>
  <si>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</si>
  <si>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</si>
  <si>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</si>
  <si>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</si>
  <si>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</si>
  <si>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</si>
  <si>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</si>
  <si>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</si>
  <si>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</si>
  <si>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</si>
  <si>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</si>
  <si>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</si>
  <si>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</si>
  <si>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</si>
  <si>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</si>
  <si>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</si>
  <si>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</si>
  <si>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</si>
  <si>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</si>
  <si>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</si>
  <si>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</si>
  <si>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</si>
  <si>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</si>
  <si>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</si>
  <si>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</si>
  <si>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</si>
  <si>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</si>
  <si>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</si>
  <si>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</si>
  <si>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</si>
  <si>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</si>
  <si>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</si>
  <si>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</si>
  <si>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</si>
  <si>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</si>
  <si>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</si>
  <si>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</si>
  <si>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</si>
  <si>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</si>
  <si>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</si>
  <si>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</si>
  <si>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</si>
  <si>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</si>
  <si>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</si>
  <si>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</si>
  <si>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</si>
  <si>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</si>
  <si>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</si>
  <si>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</si>
  <si>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</si>
  <si>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</si>
  <si>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</si>
  <si>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</si>
  <si>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</si>
  <si>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</si>
  <si>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</si>
  <si>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</si>
  <si>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</si>
  <si>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</si>
  <si>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</si>
  <si>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</si>
  <si>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</si>
  <si>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</si>
  <si>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</si>
  <si>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</si>
  <si>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</si>
  <si>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</si>
  <si>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</si>
  <si>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</si>
  <si>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</si>
  <si>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</si>
  <si>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</si>
  <si>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</si>
  <si>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</si>
  <si>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</si>
  <si>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</si>
  <si>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</si>
  <si>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</si>
  <si>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</si>
  <si>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</si>
  <si>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</si>
  <si>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</si>
  <si>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</si>
  <si>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</si>
  <si>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</si>
  <si>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</si>
  <si>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</si>
  <si>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</si>
  <si>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</si>
  <si>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</si>
  <si>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</si>
  <si>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</si>
  <si>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</si>
  <si>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</si>
  <si>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</si>
  <si>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</si>
  <si>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</si>
  <si>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</si>
  <si>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</si>
  <si>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</si>
  <si>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</si>
  <si>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</si>
  <si>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</si>
  <si>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</si>
  <si>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</si>
  <si>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</si>
  <si>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</si>
  <si>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</si>
  <si>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</si>
  <si>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</si>
  <si>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</si>
  <si>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</si>
  <si>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</si>
  <si>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</si>
  <si>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</si>
  <si>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</si>
  <si>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</si>
  <si>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</si>
  <si>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</si>
  <si>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</si>
  <si>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</si>
  <si>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</si>
  <si>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</si>
  <si>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</si>
  <si>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</si>
  <si>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</si>
  <si>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</si>
  <si>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</si>
  <si>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</si>
  <si>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</si>
  <si>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</si>
  <si>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</si>
  <si>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</si>
  <si>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</si>
  <si>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</si>
  <si>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</si>
  <si>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</si>
  <si>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</si>
  <si>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</si>
  <si>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</si>
  <si>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</si>
  <si>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</si>
  <si>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</si>
  <si>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</si>
  <si>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</si>
  <si>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</si>
  <si>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</si>
  <si>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</si>
  <si>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</si>
  <si>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</si>
  <si>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</si>
  <si>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</si>
  <si>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</si>
  <si>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</si>
  <si>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</si>
  <si>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</si>
  <si>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</si>
  <si>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</si>
  <si>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</si>
  <si>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</si>
  <si>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</si>
  <si>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</si>
  <si>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</si>
  <si>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</si>
  <si>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</si>
  <si>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</si>
  <si>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</si>
  <si>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</si>
  <si>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</si>
  <si>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</si>
  <si>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</si>
  <si>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</si>
  <si>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</si>
  <si>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</si>
  <si>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</si>
  <si>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</si>
  <si>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</si>
  <si>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</si>
  <si>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</si>
  <si>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</si>
  <si>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</si>
  <si>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</si>
  <si>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</si>
  <si>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</si>
  <si>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</si>
  <si>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</si>
  <si>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</si>
  <si>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</si>
  <si>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</si>
  <si>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</si>
  <si>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</si>
  <si>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</si>
  <si>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</si>
  <si>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</si>
  <si>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</si>
  <si>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</si>
  <si>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</si>
  <si>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</si>
  <si>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</si>
  <si>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</si>
  <si>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</si>
  <si>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</si>
  <si>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</si>
  <si>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</si>
  <si>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</si>
  <si>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</si>
  <si>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</si>
  <si>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</si>
  <si>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</si>
  <si>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</si>
  <si>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</si>
  <si>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</si>
  <si>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</si>
  <si>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</si>
  <si>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</si>
  <si>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</si>
  <si>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</si>
  <si>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</si>
  <si>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</si>
  <si>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</si>
  <si>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</si>
  <si>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</si>
  <si>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</si>
  <si>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</si>
  <si>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</si>
  <si>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</si>
  <si>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</si>
  <si>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</si>
  <si>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</si>
  <si>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</si>
  <si>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</si>
  <si>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</si>
  <si>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</si>
  <si>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</si>
  <si>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</si>
  <si>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</si>
  <si>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</si>
  <si>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</si>
  <si>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</si>
  <si>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</si>
  <si>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</si>
  <si>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</si>
  <si>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</si>
  <si>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</si>
  <si>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</si>
  <si>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</si>
  <si>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</si>
  <si>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</si>
  <si>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</si>
  <si>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</si>
  <si>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</si>
  <si>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</si>
  <si>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</si>
  <si>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</si>
  <si>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</si>
  <si>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</si>
  <si>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</si>
  <si>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</si>
  <si>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</si>
  <si>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</si>
  <si>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</si>
  <si>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</si>
  <si>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</si>
  <si>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</si>
  <si>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</si>
  <si>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</si>
  <si>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</si>
  <si>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</si>
  <si>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</si>
  <si>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</si>
  <si>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</si>
  <si>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</si>
  <si>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</si>
  <si>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</si>
  <si>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</si>
  <si>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</si>
  <si>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</si>
  <si>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</si>
  <si>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</si>
  <si>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</si>
  <si>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</si>
  <si>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</si>
  <si>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</si>
  <si>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</si>
  <si>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</si>
  <si>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</si>
  <si>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</si>
  <si>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</si>
  <si>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</si>
  <si>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</si>
  <si>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</si>
  <si>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</si>
  <si>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</si>
  <si>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</si>
  <si>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</si>
  <si>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</si>
  <si>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</si>
  <si>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</si>
  <si>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</si>
  <si>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</si>
  <si>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</si>
  <si>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</si>
  <si>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</si>
  <si>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</si>
  <si>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</si>
  <si>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</si>
  <si>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</si>
  <si>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</si>
  <si>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</si>
  <si>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</si>
  <si>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</si>
  <si>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</si>
  <si>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</si>
  <si>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</si>
  <si>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</si>
  <si>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</si>
  <si>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</si>
  <si>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</si>
  <si>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</si>
  <si>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</si>
  <si>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</si>
  <si>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</si>
  <si>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</si>
  <si>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</si>
  <si>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</si>
  <si>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</si>
  <si>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</si>
  <si>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</si>
  <si>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</si>
  <si>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</si>
  <si>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</si>
  <si>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</si>
  <si>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</si>
  <si>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</si>
  <si>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</si>
  <si>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</si>
  <si>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</si>
  <si>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</si>
  <si>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</si>
  <si>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</si>
  <si>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</si>
  <si>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</si>
  <si>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</si>
  <si>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</si>
  <si>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</si>
  <si>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</si>
  <si>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</si>
  <si>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</si>
  <si>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</si>
  <si>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</si>
  <si>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</si>
  <si>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</si>
  <si>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</si>
  <si>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</si>
  <si>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</si>
  <si>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</si>
  <si>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</si>
  <si>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</si>
  <si>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</si>
  <si>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</si>
  <si>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</si>
  <si>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</si>
  <si>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</si>
  <si>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</si>
  <si>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</si>
  <si>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</si>
  <si>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</si>
  <si>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</si>
  <si>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</si>
  <si>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</si>
  <si>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</si>
  <si>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</si>
  <si>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</si>
  <si>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</si>
  <si>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</si>
  <si>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</si>
  <si>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</si>
  <si>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</si>
  <si>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</si>
  <si>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</si>
  <si>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</si>
  <si>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</si>
  <si>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</si>
  <si>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</si>
  <si>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</si>
  <si>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</si>
  <si>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</si>
  <si>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</si>
  <si>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</si>
  <si>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</si>
  <si>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</si>
  <si>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</si>
  <si>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</si>
  <si>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</si>
  <si>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</si>
  <si>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</si>
  <si>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</si>
  <si>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</si>
  <si>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</si>
  <si>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</si>
  <si>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</si>
  <si>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</si>
  <si>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</si>
  <si>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</si>
  <si>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</si>
  <si>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</si>
  <si>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</si>
  <si>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</si>
  <si>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</si>
  <si>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</si>
  <si>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</si>
  <si>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</si>
  <si>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</si>
  <si>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</si>
  <si>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</si>
  <si>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</si>
  <si>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</si>
  <si>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</si>
  <si>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</si>
  <si>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</si>
  <si>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</si>
  <si>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</si>
  <si>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</si>
  <si>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</si>
  <si>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</si>
  <si>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</si>
  <si>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</si>
  <si>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</si>
  <si>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</si>
  <si>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</si>
  <si>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</si>
  <si>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</si>
  <si>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</si>
  <si>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</si>
  <si>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</si>
  <si>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</si>
  <si>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</si>
  <si>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</si>
  <si>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</si>
  <si>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</si>
  <si>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</si>
  <si>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</si>
  <si>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</si>
  <si>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</si>
  <si>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</si>
  <si>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</si>
  <si>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</si>
  <si>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</si>
  <si>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</si>
  <si>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</si>
  <si>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</si>
  <si>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</si>
  <si>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</si>
  <si>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</si>
  <si>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</si>
  <si>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</si>
  <si>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</si>
  <si>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</si>
  <si>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</si>
  <si>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</si>
  <si>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</si>
  <si>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</si>
  <si>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</si>
  <si>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</si>
  <si>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</si>
  <si>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</si>
  <si>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</si>
  <si>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</si>
  <si>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</si>
  <si>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</si>
  <si>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</si>
  <si>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</si>
  <si>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</si>
  <si>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</si>
  <si>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</si>
  <si>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</si>
  <si>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</si>
  <si>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</si>
  <si>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</si>
  <si>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</si>
  <si>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</si>
  <si>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</si>
  <si>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</si>
  <si>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</si>
  <si>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</si>
  <si>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</si>
  <si>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</si>
  <si>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</si>
  <si>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</si>
  <si>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</si>
  <si>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</si>
  <si>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</si>
  <si>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</si>
  <si>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</si>
  <si>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</si>
  <si>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</si>
  <si>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</si>
  <si>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</si>
  <si>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</si>
  <si>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</si>
  <si>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</si>
  <si>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</si>
  <si>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</si>
  <si>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</si>
  <si>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</si>
  <si>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</si>
  <si>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</si>
  <si>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</si>
  <si>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</si>
  <si>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</si>
  <si>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</si>
  <si>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</si>
  <si>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</si>
  <si>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</si>
  <si>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</si>
  <si>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</si>
  <si>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</si>
  <si>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</si>
  <si>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</si>
  <si>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</si>
  <si>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</si>
  <si>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</si>
  <si>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</si>
  <si>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</si>
  <si>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</si>
  <si>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</si>
  <si>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</si>
  <si>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</si>
  <si>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</si>
  <si>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</si>
  <si>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</si>
  <si>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</si>
  <si>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</si>
  <si>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</si>
  <si>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</si>
  <si>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</si>
  <si>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</si>
  <si>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</si>
  <si>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</si>
  <si>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</si>
  <si>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</si>
  <si>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</si>
  <si>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</si>
  <si>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</si>
  <si>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</si>
  <si>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</si>
  <si>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</si>
  <si>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</si>
  <si>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</si>
  <si>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</si>
  <si>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</si>
  <si>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</si>
  <si>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</si>
  <si>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</si>
  <si>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</si>
  <si>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</si>
  <si>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</si>
  <si>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</si>
  <si>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</si>
  <si>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</si>
  <si>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</si>
  <si>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</si>
  <si>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</si>
  <si>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</si>
  <si>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</si>
  <si>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</si>
  <si>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</si>
  <si>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</si>
  <si>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</si>
  <si>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</si>
  <si>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</si>
  <si>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</si>
  <si>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</si>
  <si>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</si>
  <si>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</si>
  <si>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</si>
  <si>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</si>
  <si>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</si>
  <si>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</si>
  <si>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</si>
  <si>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</si>
  <si>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</si>
  <si>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</si>
  <si>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</si>
  <si>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</si>
  <si>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</si>
  <si>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</si>
  <si>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</si>
  <si>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</si>
  <si>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</si>
  <si>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</si>
  <si>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</si>
  <si>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</si>
  <si>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</si>
  <si>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</si>
  <si>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</si>
  <si>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</si>
  <si>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</si>
  <si>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</si>
  <si>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</si>
  <si>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</si>
  <si>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</si>
  <si>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</si>
  <si>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</si>
  <si>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</si>
  <si>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</si>
  <si>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</si>
  <si>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</si>
  <si>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</si>
  <si>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</si>
  <si>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</si>
  <si>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</si>
  <si>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</si>
  <si>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</si>
  <si>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</si>
  <si>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</si>
  <si>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</si>
  <si>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</si>
  <si>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</si>
  <si>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</si>
  <si>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</si>
  <si>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</si>
  <si>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</si>
  <si>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</si>
  <si>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</si>
  <si>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</si>
  <si>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</si>
  <si>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</si>
  <si>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</si>
  <si>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</si>
  <si>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</si>
  <si>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</si>
  <si>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</si>
  <si>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</si>
  <si>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</si>
  <si>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</si>
  <si>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</si>
  <si>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</si>
  <si>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</si>
  <si>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</si>
  <si>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</si>
  <si>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</si>
  <si>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</si>
  <si>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</si>
  <si>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</si>
  <si>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</si>
  <si>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</si>
  <si>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</si>
  <si>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</si>
  <si>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</si>
  <si>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050</t>
  </si>
  <si>
    <t>PROVIDENCE ST MARY MEDICAL CENTER</t>
  </si>
  <si>
    <t>401 W POPLAR</t>
  </si>
  <si>
    <t>PO BOX 1477</t>
  </si>
  <si>
    <t>WALLA WALLA, WA  98362</t>
  </si>
  <si>
    <t xml:space="preserve">WALLA WALLA </t>
  </si>
  <si>
    <t>STEVEN BURDICK</t>
  </si>
  <si>
    <t>SAM TUCKER</t>
  </si>
  <si>
    <t>(509) 522-3320</t>
  </si>
  <si>
    <t>(509) 522-5920</t>
  </si>
  <si>
    <t>Helen Andrus</t>
  </si>
  <si>
    <t>12/31/2018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</si>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</sst>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10 2 3" xfId="5" xr:uid="{00000000-0005-0000-0000-000003000000}"/>
    <cellStyle name="Normal 5" xfId="4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A720" sqref="A720:XFD81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5540984.3899999987</v>
      </c>
      <c r="C48" s="245">
        <f>ROUND(((B48/CE61)*C61),0)</f>
        <v>293317</v>
      </c>
      <c r="D48" s="245">
        <f>ROUND(((B48/CE61)*D61),0)</f>
        <v>0</v>
      </c>
      <c r="E48" s="195">
        <f>ROUND(((B48/CE61)*E61),0)</f>
        <v>879007</v>
      </c>
      <c r="F48" s="195">
        <f>ROUND(((B48/CE61)*F61),0)</f>
        <v>0</v>
      </c>
      <c r="G48" s="195">
        <f>ROUND(((B48/CE61)*G61),0)</f>
        <v>25771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277437</v>
      </c>
      <c r="Q48" s="195">
        <f>ROUND(((B48/CE61)*Q61),0)</f>
        <v>238365</v>
      </c>
      <c r="R48" s="195">
        <f>ROUND(((B48/CE61)*R61),0)</f>
        <v>511070</v>
      </c>
      <c r="S48" s="195">
        <f>ROUND(((B48/CE61)*S61),0)</f>
        <v>55441</v>
      </c>
      <c r="T48" s="195">
        <f>ROUND(((B48/CE61)*T61),0)</f>
        <v>32933</v>
      </c>
      <c r="U48" s="195">
        <f>ROUND(((B48/CE61)*U61),0)</f>
        <v>207223</v>
      </c>
      <c r="V48" s="195">
        <f>ROUND(((B48/CE61)*V61),0)</f>
        <v>112941</v>
      </c>
      <c r="W48" s="195">
        <f>ROUND(((B48/CE61)*W61),0)</f>
        <v>28763</v>
      </c>
      <c r="X48" s="195">
        <f>ROUND(((B48/CE61)*X61),0)</f>
        <v>56363</v>
      </c>
      <c r="Y48" s="195">
        <f>ROUND(((B48/CE61)*Y61),0)</f>
        <v>243728</v>
      </c>
      <c r="Z48" s="195">
        <f>ROUND(((B48/CE61)*Z61),0)</f>
        <v>151485</v>
      </c>
      <c r="AA48" s="195">
        <f>ROUND(((B48/CE61)*AA61),0)</f>
        <v>19604</v>
      </c>
      <c r="AB48" s="195">
        <f>ROUND(((B48/CE61)*AB61),0)</f>
        <v>243353</v>
      </c>
      <c r="AC48" s="195">
        <f>ROUND(((B48/CE61)*AC61),0)</f>
        <v>231484</v>
      </c>
      <c r="AD48" s="195">
        <f>ROUND(((B48/CE61)*AD61),0)</f>
        <v>0</v>
      </c>
      <c r="AE48" s="195">
        <f>ROUND(((B48/CE61)*AE61),0)</f>
        <v>103341</v>
      </c>
      <c r="AF48" s="195">
        <f>ROUND(((B48/CE61)*AF61),0)</f>
        <v>0</v>
      </c>
      <c r="AG48" s="195">
        <f>ROUND(((B48/CE61)*AG61),0)</f>
        <v>656113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18010</v>
      </c>
      <c r="AK48" s="195">
        <f>ROUND(((B48/CE61)*AK61),0)</f>
        <v>69153</v>
      </c>
      <c r="AL48" s="195">
        <f>ROUND(((B48/CE61)*AL61),0)</f>
        <v>17470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1592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9307</v>
      </c>
      <c r="AX48" s="195">
        <f>ROUND(((B48/CE61)*AX61),0)</f>
        <v>458</v>
      </c>
      <c r="AY48" s="195">
        <f>ROUND(((B48/CE61)*AY61),0)</f>
        <v>110717</v>
      </c>
      <c r="AZ48" s="195">
        <f>ROUND(((B48/CE61)*AZ61),0)</f>
        <v>0</v>
      </c>
      <c r="BA48" s="195">
        <f>ROUND(((B48/CE61)*BA61),0)</f>
        <v>9343</v>
      </c>
      <c r="BB48" s="195">
        <f>ROUND(((B48/CE61)*BB61),0)</f>
        <v>119255</v>
      </c>
      <c r="BC48" s="195">
        <f>ROUND(((B48/CE61)*BC61),0)</f>
        <v>0</v>
      </c>
      <c r="BD48" s="195">
        <f>ROUND(((B48/CE61)*BD61),0)</f>
        <v>2656</v>
      </c>
      <c r="BE48" s="195">
        <f>ROUND(((B48/CE61)*BE61),0)</f>
        <v>139322</v>
      </c>
      <c r="BF48" s="195">
        <f>ROUND(((B48/CE61)*BF61),0)</f>
        <v>120837</v>
      </c>
      <c r="BG48" s="195">
        <f>ROUND(((B48/CE61)*BG61),0)</f>
        <v>0</v>
      </c>
      <c r="BH48" s="195">
        <f>ROUND(((B48/CE61)*BH61),0)</f>
        <v>305</v>
      </c>
      <c r="BI48" s="195">
        <f>ROUND(((B48/CE61)*BI61),0)</f>
        <v>0</v>
      </c>
      <c r="BJ48" s="195">
        <f>ROUND(((B48/CE61)*BJ61),0)</f>
        <v>4774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14176</v>
      </c>
      <c r="BN48" s="195">
        <f>ROUND(((B48/CE61)*BN61),0)</f>
        <v>163343</v>
      </c>
      <c r="BO48" s="195">
        <f>ROUND(((B48/CE61)*BO61),0)</f>
        <v>1565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24341</v>
      </c>
      <c r="BT48" s="195">
        <f>ROUND(((B48/CE61)*BT61),0)</f>
        <v>24280</v>
      </c>
      <c r="BU48" s="195">
        <f>ROUND(((B48/CE61)*BU61),0)</f>
        <v>0</v>
      </c>
      <c r="BV48" s="195">
        <f>ROUND(((B48/CE61)*BV61),0)</f>
        <v>20</v>
      </c>
      <c r="BW48" s="195">
        <f>ROUND(((B48/CE61)*BW61),0)</f>
        <v>29201</v>
      </c>
      <c r="BX48" s="195">
        <f>ROUND(((B48/CE61)*BX61),0)</f>
        <v>0</v>
      </c>
      <c r="BY48" s="195">
        <f>ROUND(((B48/CE61)*BY61),0)</f>
        <v>122762</v>
      </c>
      <c r="BZ48" s="195">
        <f>ROUND(((B48/CE61)*BZ61),0)</f>
        <v>0</v>
      </c>
      <c r="CA48" s="195">
        <f>ROUND(((B48/CE61)*CA61),0)</f>
        <v>31211</v>
      </c>
      <c r="CB48" s="195">
        <f>ROUND(((B48/CE61)*CB61),0)</f>
        <v>0</v>
      </c>
      <c r="CC48" s="195">
        <f>ROUND(((B48/CE61)*CC61),0)</f>
        <v>139147</v>
      </c>
      <c r="CD48" s="195"/>
      <c r="CE48" s="195">
        <f>SUM(C48:CD48)</f>
        <v>5540984</v>
      </c>
    </row>
    <row r="49" spans="1:84" ht="12.6" customHeight="1" x14ac:dyDescent="0.25">
      <c r="A49" s="175" t="s">
        <v>206</v>
      </c>
      <c r="B49" s="195">
        <f>B47+B48</f>
        <v>5540984.3899999987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5649720.9399999985</v>
      </c>
      <c r="C52" s="195">
        <f>ROUND((B52/(CE76+CF76)*C76),0)</f>
        <v>257133</v>
      </c>
      <c r="D52" s="195">
        <f>ROUND((B52/(CE76+CF76)*D76),0)</f>
        <v>0</v>
      </c>
      <c r="E52" s="195">
        <f>ROUND((B52/(CE76+CF76)*E76),0)</f>
        <v>761599</v>
      </c>
      <c r="F52" s="195">
        <f>ROUND((B52/(CE76+CF76)*F76),0)</f>
        <v>0</v>
      </c>
      <c r="G52" s="195">
        <f>ROUND((B52/(CE76+CF76)*G76),0)</f>
        <v>188033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12944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371340</v>
      </c>
      <c r="Q52" s="195">
        <f>ROUND((B52/(CE76+CF76)*Q76),0)</f>
        <v>42156</v>
      </c>
      <c r="R52" s="195">
        <f>ROUND((B52/(CE76+CF76)*R76),0)</f>
        <v>0</v>
      </c>
      <c r="S52" s="195">
        <f>ROUND((B52/(CE76+CF76)*S76),0)</f>
        <v>178200</v>
      </c>
      <c r="T52" s="195">
        <f>ROUND((B52/(CE76+CF76)*T76),0)</f>
        <v>17325</v>
      </c>
      <c r="U52" s="195">
        <f>ROUND((B52/(CE76+CF76)*U76),0)</f>
        <v>127438</v>
      </c>
      <c r="V52" s="195">
        <f>ROUND((B52/(CE76+CF76)*V76),0)</f>
        <v>15438</v>
      </c>
      <c r="W52" s="195">
        <f>ROUND((B52/(CE76+CF76)*W76),0)</f>
        <v>54885</v>
      </c>
      <c r="X52" s="195">
        <f>ROUND((B52/(CE76+CF76)*X76),0)</f>
        <v>44547</v>
      </c>
      <c r="Y52" s="195">
        <f>ROUND((B52/(CE76+CF76)*Y76),0)</f>
        <v>209638</v>
      </c>
      <c r="Z52" s="195">
        <f>ROUND((B52/(CE76+CF76)*Z76),0)</f>
        <v>278033</v>
      </c>
      <c r="AA52" s="195">
        <f>ROUND((B52/(CE76+CF76)*AA76),0)</f>
        <v>33785</v>
      </c>
      <c r="AB52" s="195">
        <f>ROUND((B52/(CE76+CF76)*AB76),0)</f>
        <v>67730</v>
      </c>
      <c r="AC52" s="195">
        <f>ROUND((B52/(CE76+CF76)*AC76),0)</f>
        <v>112541</v>
      </c>
      <c r="AD52" s="195">
        <f>ROUND((B52/(CE76+CF76)*AD76),0)</f>
        <v>0</v>
      </c>
      <c r="AE52" s="195">
        <f>ROUND((B52/(CE76+CF76)*AE76),0)</f>
        <v>92249</v>
      </c>
      <c r="AF52" s="195">
        <f>ROUND((B52/(CE76+CF76)*AF76),0)</f>
        <v>0</v>
      </c>
      <c r="AG52" s="195">
        <f>ROUND((B52/(CE76+CF76)*AG76),0)</f>
        <v>232723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50553</v>
      </c>
      <c r="AL52" s="195">
        <f>ROUND((B52/(CE76+CF76)*AL76),0)</f>
        <v>10995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6543</v>
      </c>
      <c r="AW52" s="195">
        <f>ROUND((B52/(CE76+CF76)*AW76),0)</f>
        <v>5789</v>
      </c>
      <c r="AX52" s="195">
        <f>ROUND((B52/(CE76+CF76)*AX76),0)</f>
        <v>0</v>
      </c>
      <c r="AY52" s="195">
        <f>ROUND((B52/(CE76+CF76)*AY76),0)</f>
        <v>230746</v>
      </c>
      <c r="AZ52" s="195">
        <f>ROUND((B52/(CE76+CF76)*AZ76),0)</f>
        <v>6226</v>
      </c>
      <c r="BA52" s="195">
        <f>ROUND((B52/(CE76+CF76)*BA76),0)</f>
        <v>18312</v>
      </c>
      <c r="BB52" s="195">
        <f>ROUND((B52/(CE76+CF76)*BB76),0)</f>
        <v>13128</v>
      </c>
      <c r="BC52" s="195">
        <f>ROUND((B52/(CE76+CF76)*BC76),0)</f>
        <v>0</v>
      </c>
      <c r="BD52" s="195">
        <f>ROUND((B52/(CE76+CF76)*BD76),0)</f>
        <v>117289</v>
      </c>
      <c r="BE52" s="195">
        <f>ROUND((B52/(CE76+CF76)*BE76),0)</f>
        <v>1069183</v>
      </c>
      <c r="BF52" s="195">
        <f>ROUND((B52/(CE76+CF76)*BF76),0)</f>
        <v>100079</v>
      </c>
      <c r="BG52" s="195">
        <f>ROUND((B52/(CE76+CF76)*BG76),0)</f>
        <v>13416</v>
      </c>
      <c r="BH52" s="195">
        <f>ROUND((B52/(CE76+CF76)*BH76),0)</f>
        <v>80811</v>
      </c>
      <c r="BI52" s="195">
        <f>ROUND((B52/(CE76+CF76)*BI76),0)</f>
        <v>0</v>
      </c>
      <c r="BJ52" s="195">
        <f>ROUND((B52/(CE76+CF76)*BJ76),0)</f>
        <v>13648</v>
      </c>
      <c r="BK52" s="195">
        <f>ROUND((B52/(CE76+CF76)*BK76),0)</f>
        <v>60224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239617</v>
      </c>
      <c r="BO52" s="195">
        <f>ROUND((B52/(CE76+CF76)*BO76),0)</f>
        <v>0</v>
      </c>
      <c r="BP52" s="195">
        <f>ROUND((B52/(CE76+CF76)*BP76),0)</f>
        <v>8700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8702</v>
      </c>
      <c r="BT52" s="195">
        <f>ROUND((B52/(CE76+CF76)*BT76),0)</f>
        <v>19806</v>
      </c>
      <c r="BU52" s="195">
        <f>ROUND((B52/(CE76+CF76)*BU76),0)</f>
        <v>0</v>
      </c>
      <c r="BV52" s="195">
        <f>ROUND((B52/(CE76+CF76)*BV76),0)</f>
        <v>132198</v>
      </c>
      <c r="BW52" s="195">
        <f>ROUND((B52/(CE76+CF76)*BW76),0)</f>
        <v>8762</v>
      </c>
      <c r="BX52" s="195">
        <f>ROUND((B52/(CE76+CF76)*BX76),0)</f>
        <v>0</v>
      </c>
      <c r="BY52" s="195">
        <f>ROUND((B52/(CE76+CF76)*BY76),0)</f>
        <v>29912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4621</v>
      </c>
      <c r="CC52" s="195">
        <f>ROUND((B52/(CE76+CF76)*CC76),0)</f>
        <v>302723</v>
      </c>
      <c r="CD52" s="195"/>
      <c r="CE52" s="195">
        <f>SUM(C52:CD52)</f>
        <v>5649720</v>
      </c>
    </row>
    <row r="53" spans="1:84" ht="12.6" customHeight="1" x14ac:dyDescent="0.25">
      <c r="A53" s="175" t="s">
        <v>206</v>
      </c>
      <c r="B53" s="195">
        <f>B51+B52</f>
        <v>5649720.9399999985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4792.8942400985015</v>
      </c>
      <c r="D59" s="184">
        <v>0</v>
      </c>
      <c r="E59" s="184">
        <v>15472.763466316248</v>
      </c>
      <c r="F59" s="184">
        <v>0</v>
      </c>
      <c r="G59" s="184">
        <v>930.40352358705627</v>
      </c>
      <c r="H59" s="184">
        <v>0</v>
      </c>
      <c r="I59" s="184">
        <v>0</v>
      </c>
      <c r="J59" s="184">
        <v>1614</v>
      </c>
      <c r="K59" s="184">
        <v>-2.061230001808724</v>
      </c>
      <c r="L59" s="184">
        <v>0</v>
      </c>
      <c r="M59" s="184">
        <v>0</v>
      </c>
      <c r="N59" s="184">
        <v>0</v>
      </c>
      <c r="O59" s="184">
        <v>691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0</v>
      </c>
      <c r="AZ59" s="185"/>
      <c r="BA59" s="248"/>
      <c r="BB59" s="248"/>
      <c r="BC59" s="248"/>
      <c r="BD59" s="248"/>
      <c r="BE59" s="185">
        <v>173614.88999999996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44.330000000000005</v>
      </c>
      <c r="D60" s="187">
        <v>0</v>
      </c>
      <c r="E60" s="187">
        <v>140.5200000000001</v>
      </c>
      <c r="F60" s="223">
        <v>0</v>
      </c>
      <c r="G60" s="187">
        <v>2.8699999999999997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42.20000000000001</v>
      </c>
      <c r="Q60" s="221">
        <v>27.96</v>
      </c>
      <c r="R60" s="221">
        <v>10.47</v>
      </c>
      <c r="S60" s="221">
        <v>12.74</v>
      </c>
      <c r="T60" s="221">
        <v>3.9800000000000004</v>
      </c>
      <c r="U60" s="221">
        <v>32.03</v>
      </c>
      <c r="V60" s="221">
        <v>12.909999999999998</v>
      </c>
      <c r="W60" s="221">
        <v>3.2</v>
      </c>
      <c r="X60" s="221">
        <v>7.89</v>
      </c>
      <c r="Y60" s="221">
        <v>34.880000000000003</v>
      </c>
      <c r="Z60" s="221">
        <v>18.500000000000004</v>
      </c>
      <c r="AA60" s="221">
        <v>2.2599999999999998</v>
      </c>
      <c r="AB60" s="221">
        <v>30.240000000000002</v>
      </c>
      <c r="AC60" s="221">
        <v>33.24</v>
      </c>
      <c r="AD60" s="221">
        <v>0</v>
      </c>
      <c r="AE60" s="221">
        <v>17.390000000000004</v>
      </c>
      <c r="AF60" s="221">
        <v>0</v>
      </c>
      <c r="AG60" s="221">
        <v>45.79</v>
      </c>
      <c r="AH60" s="221">
        <v>0</v>
      </c>
      <c r="AI60" s="221">
        <v>0</v>
      </c>
      <c r="AJ60" s="221">
        <v>2.83</v>
      </c>
      <c r="AK60" s="221">
        <v>10.88</v>
      </c>
      <c r="AL60" s="221">
        <v>2.77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2.2999999999999998</v>
      </c>
      <c r="AX60" s="221">
        <v>0.14000000000000001</v>
      </c>
      <c r="AY60" s="221">
        <v>35.42</v>
      </c>
      <c r="AZ60" s="221">
        <v>0</v>
      </c>
      <c r="BA60" s="221">
        <v>3.18</v>
      </c>
      <c r="BB60" s="221">
        <v>15.86</v>
      </c>
      <c r="BC60" s="221">
        <v>0</v>
      </c>
      <c r="BD60" s="221">
        <v>0.72</v>
      </c>
      <c r="BE60" s="221">
        <v>26.06</v>
      </c>
      <c r="BF60" s="221">
        <v>43.959999999999994</v>
      </c>
      <c r="BG60" s="221">
        <v>0</v>
      </c>
      <c r="BH60" s="221">
        <v>7.0000000000000007E-2</v>
      </c>
      <c r="BI60" s="221">
        <v>0</v>
      </c>
      <c r="BJ60" s="221">
        <v>1.01</v>
      </c>
      <c r="BK60" s="221">
        <v>0</v>
      </c>
      <c r="BL60" s="221">
        <v>0</v>
      </c>
      <c r="BM60" s="221">
        <v>2.29</v>
      </c>
      <c r="BN60" s="221">
        <v>8.82</v>
      </c>
      <c r="BO60" s="221">
        <v>0.2</v>
      </c>
      <c r="BP60" s="221">
        <v>0</v>
      </c>
      <c r="BQ60" s="221">
        <v>0</v>
      </c>
      <c r="BR60" s="221">
        <v>0</v>
      </c>
      <c r="BS60" s="221">
        <v>3.1099999999999994</v>
      </c>
      <c r="BT60" s="221">
        <v>3.6799999999999997</v>
      </c>
      <c r="BU60" s="221">
        <v>0</v>
      </c>
      <c r="BV60" s="221">
        <v>0</v>
      </c>
      <c r="BW60" s="221">
        <v>3.3699999999999997</v>
      </c>
      <c r="BX60" s="221">
        <v>0</v>
      </c>
      <c r="BY60" s="221">
        <v>13.019999999999998</v>
      </c>
      <c r="BZ60" s="221">
        <v>0</v>
      </c>
      <c r="CA60" s="221">
        <v>4.6900000000000004</v>
      </c>
      <c r="CB60" s="221">
        <v>0</v>
      </c>
      <c r="CC60" s="221">
        <v>21.600000000000005</v>
      </c>
      <c r="CD60" s="249" t="s">
        <v>221</v>
      </c>
      <c r="CE60" s="251">
        <f t="shared" ref="CE60:CE70" si="0">SUM(C60:CD60)</f>
        <v>729.38000000000011</v>
      </c>
    </row>
    <row r="61" spans="1:84" ht="12.6" customHeight="1" x14ac:dyDescent="0.25">
      <c r="A61" s="171" t="s">
        <v>235</v>
      </c>
      <c r="B61" s="175"/>
      <c r="C61" s="184">
        <v>3468013.19</v>
      </c>
      <c r="D61" s="184">
        <v>0</v>
      </c>
      <c r="E61" s="184">
        <v>10392873.960000001</v>
      </c>
      <c r="F61" s="185">
        <v>0</v>
      </c>
      <c r="G61" s="184">
        <v>304696.52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3280258.31</v>
      </c>
      <c r="Q61" s="185">
        <v>2818289.61</v>
      </c>
      <c r="R61" s="185">
        <v>6042600.5899999999</v>
      </c>
      <c r="S61" s="185">
        <v>655500.7300000001</v>
      </c>
      <c r="T61" s="185">
        <v>389384.89999999997</v>
      </c>
      <c r="U61" s="185">
        <v>2450079.7800000003</v>
      </c>
      <c r="V61" s="185">
        <v>1335348.1600000001</v>
      </c>
      <c r="W61" s="185">
        <v>340075.32999999996</v>
      </c>
      <c r="X61" s="185">
        <v>666402.30000000016</v>
      </c>
      <c r="Y61" s="185">
        <v>2881699.5</v>
      </c>
      <c r="Z61" s="185">
        <v>1791074.0700000003</v>
      </c>
      <c r="AA61" s="185">
        <v>231789.55</v>
      </c>
      <c r="AB61" s="185">
        <v>2877264.1000000006</v>
      </c>
      <c r="AC61" s="185">
        <v>2736938.43</v>
      </c>
      <c r="AD61" s="185">
        <v>0</v>
      </c>
      <c r="AE61" s="185">
        <v>1221839.93</v>
      </c>
      <c r="AF61" s="185">
        <v>0</v>
      </c>
      <c r="AG61" s="185">
        <v>7757505.4999999991</v>
      </c>
      <c r="AH61" s="185">
        <v>0</v>
      </c>
      <c r="AI61" s="185">
        <v>0</v>
      </c>
      <c r="AJ61" s="185">
        <v>212937.09000000003</v>
      </c>
      <c r="AK61" s="185">
        <v>817627</v>
      </c>
      <c r="AL61" s="185">
        <v>206554.92999999996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18822</v>
      </c>
      <c r="AS61" s="185">
        <v>0</v>
      </c>
      <c r="AT61" s="185">
        <v>0</v>
      </c>
      <c r="AU61" s="185">
        <v>0</v>
      </c>
      <c r="AV61" s="185">
        <v>0.5</v>
      </c>
      <c r="AW61" s="185">
        <v>110039.91</v>
      </c>
      <c r="AX61" s="185">
        <v>5410.8899999999994</v>
      </c>
      <c r="AY61" s="185">
        <v>1309053.96</v>
      </c>
      <c r="AZ61" s="185">
        <v>0</v>
      </c>
      <c r="BA61" s="185">
        <v>110469.56</v>
      </c>
      <c r="BB61" s="185">
        <v>1410002.8399999999</v>
      </c>
      <c r="BC61" s="185">
        <v>0</v>
      </c>
      <c r="BD61" s="185">
        <v>31405.539999999997</v>
      </c>
      <c r="BE61" s="185">
        <v>1647264.6300000001</v>
      </c>
      <c r="BF61" s="185">
        <v>1428708.74</v>
      </c>
      <c r="BG61" s="185">
        <v>0</v>
      </c>
      <c r="BH61" s="185">
        <v>3607.96</v>
      </c>
      <c r="BI61" s="185">
        <v>0</v>
      </c>
      <c r="BJ61" s="185">
        <v>56440.34</v>
      </c>
      <c r="BK61" s="185">
        <v>0</v>
      </c>
      <c r="BL61" s="185">
        <v>0</v>
      </c>
      <c r="BM61" s="185">
        <v>167608.96999999997</v>
      </c>
      <c r="BN61" s="185">
        <v>1931275.3599999999</v>
      </c>
      <c r="BO61" s="185">
        <v>18508.080000000002</v>
      </c>
      <c r="BP61" s="185">
        <v>0</v>
      </c>
      <c r="BQ61" s="185">
        <v>0</v>
      </c>
      <c r="BR61" s="185">
        <v>0</v>
      </c>
      <c r="BS61" s="185">
        <v>287788.03999999992</v>
      </c>
      <c r="BT61" s="185">
        <v>287067.10000000003</v>
      </c>
      <c r="BU61" s="185">
        <v>0</v>
      </c>
      <c r="BV61" s="185">
        <v>235.15</v>
      </c>
      <c r="BW61" s="185">
        <v>345253.39000000007</v>
      </c>
      <c r="BX61" s="185">
        <v>0</v>
      </c>
      <c r="BY61" s="185">
        <v>1451463.6800000002</v>
      </c>
      <c r="BZ61" s="185">
        <v>0</v>
      </c>
      <c r="CA61" s="185">
        <v>369018.29000000004</v>
      </c>
      <c r="CB61" s="185">
        <v>0</v>
      </c>
      <c r="CC61" s="185">
        <v>1645190.88</v>
      </c>
      <c r="CD61" s="249" t="s">
        <v>221</v>
      </c>
      <c r="CE61" s="195">
        <f t="shared" si="0"/>
        <v>65513389.290000007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293317</v>
      </c>
      <c r="D62" s="195">
        <f t="shared" si="1"/>
        <v>0</v>
      </c>
      <c r="E62" s="195">
        <f t="shared" si="1"/>
        <v>879007</v>
      </c>
      <c r="F62" s="195">
        <f t="shared" si="1"/>
        <v>0</v>
      </c>
      <c r="G62" s="195">
        <f t="shared" si="1"/>
        <v>25771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277437</v>
      </c>
      <c r="Q62" s="195">
        <f t="shared" si="1"/>
        <v>238365</v>
      </c>
      <c r="R62" s="195">
        <f t="shared" si="1"/>
        <v>511070</v>
      </c>
      <c r="S62" s="195">
        <f t="shared" si="1"/>
        <v>55441</v>
      </c>
      <c r="T62" s="195">
        <f t="shared" si="1"/>
        <v>32933</v>
      </c>
      <c r="U62" s="195">
        <f t="shared" si="1"/>
        <v>207223</v>
      </c>
      <c r="V62" s="195">
        <f t="shared" si="1"/>
        <v>112941</v>
      </c>
      <c r="W62" s="195">
        <f t="shared" si="1"/>
        <v>28763</v>
      </c>
      <c r="X62" s="195">
        <f t="shared" si="1"/>
        <v>56363</v>
      </c>
      <c r="Y62" s="195">
        <f t="shared" si="1"/>
        <v>243728</v>
      </c>
      <c r="Z62" s="195">
        <f t="shared" si="1"/>
        <v>151485</v>
      </c>
      <c r="AA62" s="195">
        <f t="shared" si="1"/>
        <v>19604</v>
      </c>
      <c r="AB62" s="195">
        <f t="shared" si="1"/>
        <v>243353</v>
      </c>
      <c r="AC62" s="195">
        <f t="shared" si="1"/>
        <v>231484</v>
      </c>
      <c r="AD62" s="195">
        <f t="shared" si="1"/>
        <v>0</v>
      </c>
      <c r="AE62" s="195">
        <f t="shared" si="1"/>
        <v>103341</v>
      </c>
      <c r="AF62" s="195">
        <f t="shared" si="1"/>
        <v>0</v>
      </c>
      <c r="AG62" s="195">
        <f t="shared" si="1"/>
        <v>656113</v>
      </c>
      <c r="AH62" s="195">
        <f t="shared" si="1"/>
        <v>0</v>
      </c>
      <c r="AI62" s="195">
        <f t="shared" si="1"/>
        <v>0</v>
      </c>
      <c r="AJ62" s="195">
        <f t="shared" si="1"/>
        <v>18010</v>
      </c>
      <c r="AK62" s="195">
        <f t="shared" si="1"/>
        <v>69153</v>
      </c>
      <c r="AL62" s="195">
        <f t="shared" si="1"/>
        <v>17470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1592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9307</v>
      </c>
      <c r="AX62" s="195">
        <f t="shared" si="1"/>
        <v>458</v>
      </c>
      <c r="AY62" s="195">
        <f>ROUND(AY47+AY48,0)</f>
        <v>110717</v>
      </c>
      <c r="AZ62" s="195">
        <f>ROUND(AZ47+AZ48,0)</f>
        <v>0</v>
      </c>
      <c r="BA62" s="195">
        <f>ROUND(BA47+BA48,0)</f>
        <v>9343</v>
      </c>
      <c r="BB62" s="195">
        <f t="shared" si="1"/>
        <v>119255</v>
      </c>
      <c r="BC62" s="195">
        <f t="shared" si="1"/>
        <v>0</v>
      </c>
      <c r="BD62" s="195">
        <f t="shared" si="1"/>
        <v>2656</v>
      </c>
      <c r="BE62" s="195">
        <f t="shared" si="1"/>
        <v>139322</v>
      </c>
      <c r="BF62" s="195">
        <f t="shared" si="1"/>
        <v>120837</v>
      </c>
      <c r="BG62" s="195">
        <f t="shared" si="1"/>
        <v>0</v>
      </c>
      <c r="BH62" s="195">
        <f t="shared" si="1"/>
        <v>305</v>
      </c>
      <c r="BI62" s="195">
        <f t="shared" si="1"/>
        <v>0</v>
      </c>
      <c r="BJ62" s="195">
        <f t="shared" si="1"/>
        <v>4774</v>
      </c>
      <c r="BK62" s="195">
        <f t="shared" si="1"/>
        <v>0</v>
      </c>
      <c r="BL62" s="195">
        <f t="shared" si="1"/>
        <v>0</v>
      </c>
      <c r="BM62" s="195">
        <f t="shared" si="1"/>
        <v>14176</v>
      </c>
      <c r="BN62" s="195">
        <f t="shared" si="1"/>
        <v>163343</v>
      </c>
      <c r="BO62" s="195">
        <f t="shared" ref="BO62:CC62" si="2">ROUND(BO47+BO48,0)</f>
        <v>1565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24341</v>
      </c>
      <c r="BT62" s="195">
        <f t="shared" si="2"/>
        <v>24280</v>
      </c>
      <c r="BU62" s="195">
        <f t="shared" si="2"/>
        <v>0</v>
      </c>
      <c r="BV62" s="195">
        <f t="shared" si="2"/>
        <v>20</v>
      </c>
      <c r="BW62" s="195">
        <f t="shared" si="2"/>
        <v>29201</v>
      </c>
      <c r="BX62" s="195">
        <f t="shared" si="2"/>
        <v>0</v>
      </c>
      <c r="BY62" s="195">
        <f t="shared" si="2"/>
        <v>122762</v>
      </c>
      <c r="BZ62" s="195">
        <f t="shared" si="2"/>
        <v>0</v>
      </c>
      <c r="CA62" s="195">
        <f t="shared" si="2"/>
        <v>31211</v>
      </c>
      <c r="CB62" s="195">
        <f t="shared" si="2"/>
        <v>0</v>
      </c>
      <c r="CC62" s="195">
        <f t="shared" si="2"/>
        <v>139147</v>
      </c>
      <c r="CD62" s="249" t="s">
        <v>221</v>
      </c>
      <c r="CE62" s="195">
        <f t="shared" si="0"/>
        <v>5540984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123024.88000000002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124688</v>
      </c>
      <c r="V63" s="185">
        <v>23500</v>
      </c>
      <c r="W63" s="185">
        <v>0</v>
      </c>
      <c r="X63" s="185">
        <v>21200</v>
      </c>
      <c r="Y63" s="185">
        <v>4500</v>
      </c>
      <c r="Z63" s="185">
        <v>0</v>
      </c>
      <c r="AA63" s="185">
        <v>0</v>
      </c>
      <c r="AB63" s="185">
        <v>0</v>
      </c>
      <c r="AC63" s="185">
        <v>6400</v>
      </c>
      <c r="AD63" s="185">
        <v>0</v>
      </c>
      <c r="AE63" s="185">
        <v>0</v>
      </c>
      <c r="AF63" s="185">
        <v>0</v>
      </c>
      <c r="AG63" s="185">
        <v>321851.93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495.38</v>
      </c>
      <c r="BF63" s="185">
        <v>0</v>
      </c>
      <c r="BG63" s="185">
        <v>0</v>
      </c>
      <c r="BH63" s="185">
        <v>8400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2828382.73</v>
      </c>
      <c r="BO63" s="185">
        <v>0</v>
      </c>
      <c r="BP63" s="185">
        <v>0</v>
      </c>
      <c r="BQ63" s="185">
        <v>0</v>
      </c>
      <c r="BR63" s="185">
        <v>0</v>
      </c>
      <c r="BS63" s="185">
        <v>18051.14</v>
      </c>
      <c r="BT63" s="185">
        <v>0</v>
      </c>
      <c r="BU63" s="185">
        <v>0</v>
      </c>
      <c r="BV63" s="185">
        <v>0</v>
      </c>
      <c r="BW63" s="185">
        <v>27200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98883.31</v>
      </c>
      <c r="CD63" s="249" t="s">
        <v>221</v>
      </c>
      <c r="CE63" s="195">
        <f t="shared" si="0"/>
        <v>3606577.37</v>
      </c>
      <c r="CF63" s="252"/>
    </row>
    <row r="64" spans="1:84" ht="12.6" customHeight="1" x14ac:dyDescent="0.25">
      <c r="A64" s="171" t="s">
        <v>237</v>
      </c>
      <c r="B64" s="175"/>
      <c r="C64" s="184">
        <v>473227.33</v>
      </c>
      <c r="D64" s="184">
        <v>0</v>
      </c>
      <c r="E64" s="185">
        <v>1208579.7599999998</v>
      </c>
      <c r="F64" s="185">
        <v>0</v>
      </c>
      <c r="G64" s="184">
        <v>19371.870000000003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7735899.7899999982</v>
      </c>
      <c r="Q64" s="185">
        <v>21338.73</v>
      </c>
      <c r="R64" s="185">
        <v>179715.41999999998</v>
      </c>
      <c r="S64" s="185">
        <v>2356189.0999999996</v>
      </c>
      <c r="T64" s="185">
        <v>197533.72999999998</v>
      </c>
      <c r="U64" s="185">
        <v>2215652.63</v>
      </c>
      <c r="V64" s="185">
        <v>1293803.73</v>
      </c>
      <c r="W64" s="185">
        <v>22394.400000000001</v>
      </c>
      <c r="X64" s="185">
        <v>248718.18999999997</v>
      </c>
      <c r="Y64" s="185">
        <v>425278.78999999992</v>
      </c>
      <c r="Z64" s="185">
        <v>137291.18000000002</v>
      </c>
      <c r="AA64" s="185">
        <v>257443.38000000003</v>
      </c>
      <c r="AB64" s="185">
        <v>15511756.089999998</v>
      </c>
      <c r="AC64" s="185">
        <v>532225.36</v>
      </c>
      <c r="AD64" s="185">
        <v>0</v>
      </c>
      <c r="AE64" s="185">
        <v>17797.830000000002</v>
      </c>
      <c r="AF64" s="185">
        <v>0</v>
      </c>
      <c r="AG64" s="185">
        <v>706450.08</v>
      </c>
      <c r="AH64" s="185">
        <v>0</v>
      </c>
      <c r="AI64" s="185">
        <v>0</v>
      </c>
      <c r="AJ64" s="185">
        <v>1242.1500000000001</v>
      </c>
      <c r="AK64" s="185">
        <v>7089.11</v>
      </c>
      <c r="AL64" s="185">
        <v>2288.67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472.15999999999997</v>
      </c>
      <c r="AX64" s="185">
        <v>3904.67</v>
      </c>
      <c r="AY64" s="185">
        <v>-232316.65000000002</v>
      </c>
      <c r="AZ64" s="185">
        <v>0</v>
      </c>
      <c r="BA64" s="185">
        <v>31203.279999999995</v>
      </c>
      <c r="BB64" s="185">
        <v>2651.5599999999995</v>
      </c>
      <c r="BC64" s="185">
        <v>0</v>
      </c>
      <c r="BD64" s="185">
        <v>21052.830000000009</v>
      </c>
      <c r="BE64" s="185">
        <v>428465.64999999997</v>
      </c>
      <c r="BF64" s="185">
        <v>198588.44</v>
      </c>
      <c r="BG64" s="185">
        <v>0</v>
      </c>
      <c r="BH64" s="185">
        <v>268.32</v>
      </c>
      <c r="BI64" s="185">
        <v>0</v>
      </c>
      <c r="BJ64" s="185">
        <v>5.8</v>
      </c>
      <c r="BK64" s="185">
        <v>0</v>
      </c>
      <c r="BL64" s="185">
        <v>0</v>
      </c>
      <c r="BM64" s="185">
        <v>632.34</v>
      </c>
      <c r="BN64" s="185">
        <v>37024.94</v>
      </c>
      <c r="BO64" s="185">
        <v>0</v>
      </c>
      <c r="BP64" s="185">
        <v>0</v>
      </c>
      <c r="BQ64" s="185">
        <v>0</v>
      </c>
      <c r="BR64" s="185">
        <v>0</v>
      </c>
      <c r="BS64" s="185">
        <v>22884.41</v>
      </c>
      <c r="BT64" s="185">
        <v>3794.4700000000003</v>
      </c>
      <c r="BU64" s="185">
        <v>0</v>
      </c>
      <c r="BV64" s="185">
        <v>0</v>
      </c>
      <c r="BW64" s="185">
        <v>70410.950000000012</v>
      </c>
      <c r="BX64" s="185">
        <v>0</v>
      </c>
      <c r="BY64" s="185">
        <v>3490.5599999999995</v>
      </c>
      <c r="BZ64" s="185">
        <v>0</v>
      </c>
      <c r="CA64" s="185">
        <v>316.79999999999995</v>
      </c>
      <c r="CB64" s="185">
        <v>470.21</v>
      </c>
      <c r="CC64" s="185">
        <v>117706.99000000002</v>
      </c>
      <c r="CD64" s="249" t="s">
        <v>221</v>
      </c>
      <c r="CE64" s="195">
        <f t="shared" si="0"/>
        <v>34282315.04999999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162.49</v>
      </c>
      <c r="R65" s="185">
        <v>0</v>
      </c>
      <c r="S65" s="185">
        <v>0</v>
      </c>
      <c r="T65" s="185">
        <v>0</v>
      </c>
      <c r="U65" s="185">
        <v>0</v>
      </c>
      <c r="V65" s="185">
        <v>6322.05</v>
      </c>
      <c r="W65" s="185">
        <v>0</v>
      </c>
      <c r="X65" s="185">
        <v>0</v>
      </c>
      <c r="Y65" s="185">
        <v>491.27</v>
      </c>
      <c r="Z65" s="185">
        <v>472.11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1152488.2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29063.420000000002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885.01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3990.54</v>
      </c>
      <c r="CD65" s="249" t="s">
        <v>221</v>
      </c>
      <c r="CE65" s="195">
        <f t="shared" si="0"/>
        <v>1193875.0899999999</v>
      </c>
      <c r="CF65" s="252"/>
    </row>
    <row r="66" spans="1:84" ht="12.6" customHeight="1" x14ac:dyDescent="0.25">
      <c r="A66" s="171" t="s">
        <v>239</v>
      </c>
      <c r="B66" s="175"/>
      <c r="C66" s="184">
        <v>33268.800000000003</v>
      </c>
      <c r="D66" s="184">
        <v>0</v>
      </c>
      <c r="E66" s="184">
        <v>62567.07</v>
      </c>
      <c r="F66" s="184">
        <v>0</v>
      </c>
      <c r="G66" s="184">
        <v>304.94999999999993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530032.79</v>
      </c>
      <c r="Q66" s="185">
        <v>3731.14</v>
      </c>
      <c r="R66" s="185">
        <v>141117.19999999998</v>
      </c>
      <c r="S66" s="184">
        <v>404909.86</v>
      </c>
      <c r="T66" s="184">
        <v>33.880000000000003</v>
      </c>
      <c r="U66" s="185">
        <v>1436835.12</v>
      </c>
      <c r="V66" s="185">
        <v>95502.309999999983</v>
      </c>
      <c r="W66" s="185">
        <v>207331.19999999998</v>
      </c>
      <c r="X66" s="185">
        <v>805734.22</v>
      </c>
      <c r="Y66" s="185">
        <v>753608.34000000008</v>
      </c>
      <c r="Z66" s="185">
        <v>1327370.6099999999</v>
      </c>
      <c r="AA66" s="185">
        <v>45430.689999999995</v>
      </c>
      <c r="AB66" s="185">
        <v>40432.94</v>
      </c>
      <c r="AC66" s="185">
        <v>94950.85000000002</v>
      </c>
      <c r="AD66" s="185">
        <v>0</v>
      </c>
      <c r="AE66" s="185">
        <v>40796.710000000014</v>
      </c>
      <c r="AF66" s="185">
        <v>0</v>
      </c>
      <c r="AG66" s="185">
        <v>77825.759999999995</v>
      </c>
      <c r="AH66" s="185">
        <v>0</v>
      </c>
      <c r="AI66" s="185">
        <v>0</v>
      </c>
      <c r="AJ66" s="185">
        <v>972.61</v>
      </c>
      <c r="AK66" s="185">
        <v>14.88</v>
      </c>
      <c r="AL66" s="185">
        <v>44.87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5251.63</v>
      </c>
      <c r="AX66" s="185">
        <v>4703.24</v>
      </c>
      <c r="AY66" s="185">
        <v>1462821.7000000004</v>
      </c>
      <c r="AZ66" s="185">
        <v>93207.07</v>
      </c>
      <c r="BA66" s="185">
        <v>463042.25000000006</v>
      </c>
      <c r="BB66" s="185">
        <v>20082.370000000003</v>
      </c>
      <c r="BC66" s="185">
        <v>0</v>
      </c>
      <c r="BD66" s="185">
        <v>78145.62999999999</v>
      </c>
      <c r="BE66" s="185">
        <v>1781183.4400000002</v>
      </c>
      <c r="BF66" s="185">
        <v>116896.37</v>
      </c>
      <c r="BG66" s="185">
        <v>0</v>
      </c>
      <c r="BH66" s="185">
        <v>0</v>
      </c>
      <c r="BI66" s="185">
        <v>0</v>
      </c>
      <c r="BJ66" s="185">
        <v>25.81</v>
      </c>
      <c r="BK66" s="185">
        <v>0</v>
      </c>
      <c r="BL66" s="185">
        <v>0</v>
      </c>
      <c r="BM66" s="185">
        <v>4154.05</v>
      </c>
      <c r="BN66" s="185">
        <v>472050.38</v>
      </c>
      <c r="BO66" s="185">
        <v>0</v>
      </c>
      <c r="BP66" s="185">
        <v>4672.3500000000004</v>
      </c>
      <c r="BQ66" s="185">
        <v>0</v>
      </c>
      <c r="BR66" s="185">
        <v>0</v>
      </c>
      <c r="BS66" s="185">
        <v>32109.17</v>
      </c>
      <c r="BT66" s="185">
        <v>2700</v>
      </c>
      <c r="BU66" s="185">
        <v>0</v>
      </c>
      <c r="BV66" s="185">
        <v>0</v>
      </c>
      <c r="BW66" s="185">
        <v>7800.8200000000006</v>
      </c>
      <c r="BX66" s="185">
        <v>0</v>
      </c>
      <c r="BY66" s="185">
        <v>331287.59000000003</v>
      </c>
      <c r="BZ66" s="185">
        <v>0</v>
      </c>
      <c r="CA66" s="185">
        <v>798.18</v>
      </c>
      <c r="CB66" s="185">
        <v>-8925</v>
      </c>
      <c r="CC66" s="185">
        <v>127816.74000000002</v>
      </c>
      <c r="CD66" s="249" t="s">
        <v>221</v>
      </c>
      <c r="CE66" s="195">
        <f t="shared" si="0"/>
        <v>11102640.590000002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257133</v>
      </c>
      <c r="D67" s="195">
        <f>ROUND(D51+D52,0)</f>
        <v>0</v>
      </c>
      <c r="E67" s="195">
        <f t="shared" ref="E67:BP67" si="3">ROUND(E51+E52,0)</f>
        <v>761599</v>
      </c>
      <c r="F67" s="195">
        <f t="shared" si="3"/>
        <v>0</v>
      </c>
      <c r="G67" s="195">
        <f t="shared" si="3"/>
        <v>188033</v>
      </c>
      <c r="H67" s="195">
        <f t="shared" si="3"/>
        <v>0</v>
      </c>
      <c r="I67" s="195">
        <f t="shared" si="3"/>
        <v>0</v>
      </c>
      <c r="J67" s="195">
        <f>ROUND(J51+J52,0)</f>
        <v>12944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371340</v>
      </c>
      <c r="Q67" s="195">
        <f t="shared" si="3"/>
        <v>42156</v>
      </c>
      <c r="R67" s="195">
        <f t="shared" si="3"/>
        <v>0</v>
      </c>
      <c r="S67" s="195">
        <f t="shared" si="3"/>
        <v>178200</v>
      </c>
      <c r="T67" s="195">
        <f t="shared" si="3"/>
        <v>17325</v>
      </c>
      <c r="U67" s="195">
        <f t="shared" si="3"/>
        <v>127438</v>
      </c>
      <c r="V67" s="195">
        <f t="shared" si="3"/>
        <v>15438</v>
      </c>
      <c r="W67" s="195">
        <f t="shared" si="3"/>
        <v>54885</v>
      </c>
      <c r="X67" s="195">
        <f t="shared" si="3"/>
        <v>44547</v>
      </c>
      <c r="Y67" s="195">
        <f t="shared" si="3"/>
        <v>209638</v>
      </c>
      <c r="Z67" s="195">
        <f t="shared" si="3"/>
        <v>278033</v>
      </c>
      <c r="AA67" s="195">
        <f t="shared" si="3"/>
        <v>33785</v>
      </c>
      <c r="AB67" s="195">
        <f t="shared" si="3"/>
        <v>67730</v>
      </c>
      <c r="AC67" s="195">
        <f t="shared" si="3"/>
        <v>112541</v>
      </c>
      <c r="AD67" s="195">
        <f t="shared" si="3"/>
        <v>0</v>
      </c>
      <c r="AE67" s="195">
        <f t="shared" si="3"/>
        <v>92249</v>
      </c>
      <c r="AF67" s="195">
        <f t="shared" si="3"/>
        <v>0</v>
      </c>
      <c r="AG67" s="195">
        <f t="shared" si="3"/>
        <v>232723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50553</v>
      </c>
      <c r="AL67" s="195">
        <f t="shared" si="3"/>
        <v>10995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6543</v>
      </c>
      <c r="AW67" s="195">
        <f t="shared" si="3"/>
        <v>5789</v>
      </c>
      <c r="AX67" s="195">
        <f t="shared" si="3"/>
        <v>0</v>
      </c>
      <c r="AY67" s="195">
        <f t="shared" si="3"/>
        <v>230746</v>
      </c>
      <c r="AZ67" s="195">
        <f>ROUND(AZ51+AZ52,0)</f>
        <v>6226</v>
      </c>
      <c r="BA67" s="195">
        <f>ROUND(BA51+BA52,0)</f>
        <v>18312</v>
      </c>
      <c r="BB67" s="195">
        <f t="shared" si="3"/>
        <v>13128</v>
      </c>
      <c r="BC67" s="195">
        <f t="shared" si="3"/>
        <v>0</v>
      </c>
      <c r="BD67" s="195">
        <f t="shared" si="3"/>
        <v>117289</v>
      </c>
      <c r="BE67" s="195">
        <f t="shared" si="3"/>
        <v>1069183</v>
      </c>
      <c r="BF67" s="195">
        <f t="shared" si="3"/>
        <v>100079</v>
      </c>
      <c r="BG67" s="195">
        <f t="shared" si="3"/>
        <v>13416</v>
      </c>
      <c r="BH67" s="195">
        <f t="shared" si="3"/>
        <v>80811</v>
      </c>
      <c r="BI67" s="195">
        <f t="shared" si="3"/>
        <v>0</v>
      </c>
      <c r="BJ67" s="195">
        <f t="shared" si="3"/>
        <v>13648</v>
      </c>
      <c r="BK67" s="195">
        <f t="shared" si="3"/>
        <v>60224</v>
      </c>
      <c r="BL67" s="195">
        <f t="shared" si="3"/>
        <v>0</v>
      </c>
      <c r="BM67" s="195">
        <f t="shared" si="3"/>
        <v>0</v>
      </c>
      <c r="BN67" s="195">
        <f t="shared" si="3"/>
        <v>239617</v>
      </c>
      <c r="BO67" s="195">
        <f t="shared" si="3"/>
        <v>0</v>
      </c>
      <c r="BP67" s="195">
        <f t="shared" si="3"/>
        <v>8700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8702</v>
      </c>
      <c r="BT67" s="195">
        <f t="shared" si="4"/>
        <v>19806</v>
      </c>
      <c r="BU67" s="195">
        <f t="shared" si="4"/>
        <v>0</v>
      </c>
      <c r="BV67" s="195">
        <f t="shared" si="4"/>
        <v>132198</v>
      </c>
      <c r="BW67" s="195">
        <f t="shared" si="4"/>
        <v>8762</v>
      </c>
      <c r="BX67" s="195">
        <f t="shared" si="4"/>
        <v>0</v>
      </c>
      <c r="BY67" s="195">
        <f t="shared" si="4"/>
        <v>29912</v>
      </c>
      <c r="BZ67" s="195">
        <f t="shared" si="4"/>
        <v>0</v>
      </c>
      <c r="CA67" s="195">
        <f t="shared" si="4"/>
        <v>0</v>
      </c>
      <c r="CB67" s="195">
        <f t="shared" si="4"/>
        <v>4621</v>
      </c>
      <c r="CC67" s="195">
        <f t="shared" si="4"/>
        <v>302723</v>
      </c>
      <c r="CD67" s="249" t="s">
        <v>221</v>
      </c>
      <c r="CE67" s="195">
        <f t="shared" si="0"/>
        <v>5649720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446072.74</v>
      </c>
      <c r="Q68" s="185">
        <v>0</v>
      </c>
      <c r="R68" s="185">
        <v>0</v>
      </c>
      <c r="S68" s="185">
        <v>0</v>
      </c>
      <c r="T68" s="185">
        <v>0</v>
      </c>
      <c r="U68" s="185">
        <v>103256.49000000002</v>
      </c>
      <c r="V68" s="185">
        <v>0</v>
      </c>
      <c r="W68" s="185">
        <v>0</v>
      </c>
      <c r="X68" s="185">
        <v>110929.73000000001</v>
      </c>
      <c r="Y68" s="185">
        <v>20891.46</v>
      </c>
      <c r="Z68" s="185">
        <v>0</v>
      </c>
      <c r="AA68" s="185">
        <v>37500.050000000003</v>
      </c>
      <c r="AB68" s="185">
        <v>206217.44</v>
      </c>
      <c r="AC68" s="185">
        <v>6607.869999999999</v>
      </c>
      <c r="AD68" s="185">
        <v>0</v>
      </c>
      <c r="AE68" s="185">
        <v>55000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286653.23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91.22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404034.11999999994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6300</v>
      </c>
      <c r="BZ68" s="185">
        <v>0</v>
      </c>
      <c r="CA68" s="185">
        <v>0</v>
      </c>
      <c r="CB68" s="185">
        <v>0</v>
      </c>
      <c r="CC68" s="185">
        <v>38420.94</v>
      </c>
      <c r="CD68" s="249" t="s">
        <v>221</v>
      </c>
      <c r="CE68" s="195">
        <f t="shared" si="0"/>
        <v>1721975.2899999996</v>
      </c>
      <c r="CF68" s="252"/>
    </row>
    <row r="69" spans="1:84" ht="12.6" customHeight="1" x14ac:dyDescent="0.25">
      <c r="A69" s="171" t="s">
        <v>241</v>
      </c>
      <c r="B69" s="175"/>
      <c r="C69" s="184">
        <v>8953.1</v>
      </c>
      <c r="D69" s="184">
        <v>0</v>
      </c>
      <c r="E69" s="185">
        <v>32745.079999999994</v>
      </c>
      <c r="F69" s="185">
        <v>0</v>
      </c>
      <c r="G69" s="184">
        <v>19430.390000000003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18183.66</v>
      </c>
      <c r="Q69" s="185">
        <v>12600.79</v>
      </c>
      <c r="R69" s="224">
        <v>67840.570000000007</v>
      </c>
      <c r="S69" s="185">
        <v>1075.9499999999998</v>
      </c>
      <c r="T69" s="184">
        <v>0</v>
      </c>
      <c r="U69" s="185">
        <v>93612.02</v>
      </c>
      <c r="V69" s="185">
        <v>36688.14</v>
      </c>
      <c r="W69" s="184">
        <v>9547.66</v>
      </c>
      <c r="X69" s="185">
        <v>4726.72</v>
      </c>
      <c r="Y69" s="185">
        <v>31280.05</v>
      </c>
      <c r="Z69" s="185">
        <v>39977.4</v>
      </c>
      <c r="AA69" s="185">
        <v>0</v>
      </c>
      <c r="AB69" s="185">
        <v>46046.41</v>
      </c>
      <c r="AC69" s="185">
        <v>53738.189999999988</v>
      </c>
      <c r="AD69" s="185">
        <v>0</v>
      </c>
      <c r="AE69" s="185">
        <v>33749.94</v>
      </c>
      <c r="AF69" s="185">
        <v>0</v>
      </c>
      <c r="AG69" s="185">
        <v>82980.710000000006</v>
      </c>
      <c r="AH69" s="185">
        <v>0</v>
      </c>
      <c r="AI69" s="185">
        <v>0</v>
      </c>
      <c r="AJ69" s="185">
        <v>5789.07</v>
      </c>
      <c r="AK69" s="185">
        <v>6569.8600000000006</v>
      </c>
      <c r="AL69" s="185">
        <v>1911.93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1119.8699999999999</v>
      </c>
      <c r="AX69" s="185">
        <v>0</v>
      </c>
      <c r="AY69" s="185">
        <v>2237.02</v>
      </c>
      <c r="AZ69" s="185">
        <v>0</v>
      </c>
      <c r="BA69" s="185">
        <v>0</v>
      </c>
      <c r="BB69" s="185">
        <v>7607.2300000000014</v>
      </c>
      <c r="BC69" s="185">
        <v>0</v>
      </c>
      <c r="BD69" s="185">
        <v>58047.649999999994</v>
      </c>
      <c r="BE69" s="185">
        <v>165344.60000000003</v>
      </c>
      <c r="BF69" s="185">
        <v>9718.8900000000012</v>
      </c>
      <c r="BG69" s="185">
        <v>0</v>
      </c>
      <c r="BH69" s="224">
        <v>0</v>
      </c>
      <c r="BI69" s="185">
        <v>0</v>
      </c>
      <c r="BJ69" s="185">
        <v>324.54000000000002</v>
      </c>
      <c r="BK69" s="185">
        <v>0</v>
      </c>
      <c r="BL69" s="185">
        <v>0</v>
      </c>
      <c r="BM69" s="185">
        <v>2099.35</v>
      </c>
      <c r="BN69" s="185">
        <v>280078.08000000002</v>
      </c>
      <c r="BO69" s="185">
        <v>0</v>
      </c>
      <c r="BP69" s="185">
        <v>14239.07</v>
      </c>
      <c r="BQ69" s="185">
        <v>0</v>
      </c>
      <c r="BR69" s="185">
        <v>0</v>
      </c>
      <c r="BS69" s="185">
        <v>86382.26</v>
      </c>
      <c r="BT69" s="185">
        <v>6081.7900000000009</v>
      </c>
      <c r="BU69" s="185">
        <v>0</v>
      </c>
      <c r="BV69" s="185">
        <v>0</v>
      </c>
      <c r="BW69" s="185">
        <v>17119.63</v>
      </c>
      <c r="BX69" s="185">
        <v>0</v>
      </c>
      <c r="BY69" s="185">
        <v>122076.01999999999</v>
      </c>
      <c r="BZ69" s="185">
        <v>0</v>
      </c>
      <c r="CA69" s="185">
        <v>23203.61</v>
      </c>
      <c r="CB69" s="185">
        <v>26660.05</v>
      </c>
      <c r="CC69" s="185">
        <v>64241740.593733892</v>
      </c>
      <c r="CD69" s="188">
        <v>5180033.7000000011</v>
      </c>
      <c r="CE69" s="195">
        <f t="shared" si="0"/>
        <v>70851561.593733892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9937.01</v>
      </c>
      <c r="F70" s="185">
        <v>0</v>
      </c>
      <c r="G70" s="184">
        <v>9422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237.33</v>
      </c>
      <c r="Q70" s="184">
        <v>0</v>
      </c>
      <c r="R70" s="184">
        <v>28.940000000000005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10492.120000000003</v>
      </c>
      <c r="Z70" s="185">
        <v>4290</v>
      </c>
      <c r="AA70" s="185">
        <v>0</v>
      </c>
      <c r="AB70" s="185">
        <v>2565005.7400000002</v>
      </c>
      <c r="AC70" s="185">
        <v>0</v>
      </c>
      <c r="AD70" s="185">
        <v>0</v>
      </c>
      <c r="AE70" s="185">
        <v>0</v>
      </c>
      <c r="AF70" s="185">
        <v>0</v>
      </c>
      <c r="AG70" s="185">
        <v>32717.37</v>
      </c>
      <c r="AH70" s="185">
        <v>0</v>
      </c>
      <c r="AI70" s="185">
        <v>0</v>
      </c>
      <c r="AJ70" s="185">
        <v>0</v>
      </c>
      <c r="AK70" s="185">
        <v>69.95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33008.589999999997</v>
      </c>
      <c r="AX70" s="185">
        <v>0</v>
      </c>
      <c r="AY70" s="185">
        <v>713700.87999999989</v>
      </c>
      <c r="AZ70" s="185">
        <v>123660.42</v>
      </c>
      <c r="BA70" s="185">
        <v>0</v>
      </c>
      <c r="BB70" s="185">
        <v>3333.92</v>
      </c>
      <c r="BC70" s="185">
        <v>0</v>
      </c>
      <c r="BD70" s="185">
        <v>0</v>
      </c>
      <c r="BE70" s="185">
        <v>478739.89</v>
      </c>
      <c r="BF70" s="185">
        <v>80033.539999999979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305219.35999999993</v>
      </c>
      <c r="BO70" s="185">
        <v>0</v>
      </c>
      <c r="BP70" s="185">
        <v>0</v>
      </c>
      <c r="BQ70" s="185">
        <v>0</v>
      </c>
      <c r="BR70" s="185">
        <v>0</v>
      </c>
      <c r="BS70" s="185">
        <v>3756.7500000000005</v>
      </c>
      <c r="BT70" s="185">
        <v>0</v>
      </c>
      <c r="BU70" s="185">
        <v>0</v>
      </c>
      <c r="BV70" s="185">
        <v>0</v>
      </c>
      <c r="BW70" s="185">
        <v>43307.270000000004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155691.43000000002</v>
      </c>
      <c r="CD70" s="188">
        <v>0</v>
      </c>
      <c r="CE70" s="195">
        <f t="shared" si="0"/>
        <v>4572652.51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4533912.419999999</v>
      </c>
      <c r="D71" s="195">
        <f t="shared" ref="D71:AI71" si="5">SUM(D61:D69)-D70</f>
        <v>0</v>
      </c>
      <c r="E71" s="195">
        <f t="shared" si="5"/>
        <v>13450459.740000002</v>
      </c>
      <c r="F71" s="195">
        <f t="shared" si="5"/>
        <v>0</v>
      </c>
      <c r="G71" s="195">
        <f t="shared" si="5"/>
        <v>548185.7300000001</v>
      </c>
      <c r="H71" s="195">
        <f t="shared" si="5"/>
        <v>0</v>
      </c>
      <c r="I71" s="195">
        <f t="shared" si="5"/>
        <v>0</v>
      </c>
      <c r="J71" s="195">
        <f t="shared" si="5"/>
        <v>12944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12658986.959999997</v>
      </c>
      <c r="Q71" s="195">
        <f t="shared" si="5"/>
        <v>3136643.7600000002</v>
      </c>
      <c r="R71" s="195">
        <f t="shared" si="5"/>
        <v>6942314.8399999999</v>
      </c>
      <c r="S71" s="195">
        <f t="shared" si="5"/>
        <v>3651316.6399999997</v>
      </c>
      <c r="T71" s="195">
        <f t="shared" si="5"/>
        <v>637210.50999999989</v>
      </c>
      <c r="U71" s="195">
        <f t="shared" si="5"/>
        <v>6758785.04</v>
      </c>
      <c r="V71" s="195">
        <f t="shared" si="5"/>
        <v>2919543.39</v>
      </c>
      <c r="W71" s="195">
        <f t="shared" si="5"/>
        <v>662996.59</v>
      </c>
      <c r="X71" s="195">
        <f t="shared" si="5"/>
        <v>1958621.16</v>
      </c>
      <c r="Y71" s="195">
        <f t="shared" si="5"/>
        <v>4560623.29</v>
      </c>
      <c r="Z71" s="195">
        <f t="shared" si="5"/>
        <v>3721413.37</v>
      </c>
      <c r="AA71" s="195">
        <f t="shared" si="5"/>
        <v>625552.67000000004</v>
      </c>
      <c r="AB71" s="195">
        <f t="shared" si="5"/>
        <v>16427794.24</v>
      </c>
      <c r="AC71" s="195">
        <f t="shared" si="5"/>
        <v>3774885.7</v>
      </c>
      <c r="AD71" s="195">
        <f t="shared" si="5"/>
        <v>0</v>
      </c>
      <c r="AE71" s="195">
        <f t="shared" si="5"/>
        <v>1564774.41</v>
      </c>
      <c r="AF71" s="195">
        <f t="shared" si="5"/>
        <v>0</v>
      </c>
      <c r="AG71" s="195">
        <f t="shared" si="5"/>
        <v>9802732.6100000013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238950.92</v>
      </c>
      <c r="AK71" s="195">
        <f t="shared" si="6"/>
        <v>950936.9</v>
      </c>
      <c r="AL71" s="195">
        <f t="shared" si="6"/>
        <v>239265.39999999997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20414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6543.5</v>
      </c>
      <c r="AW71" s="195">
        <f t="shared" si="6"/>
        <v>98970.98000000001</v>
      </c>
      <c r="AX71" s="195">
        <f t="shared" si="6"/>
        <v>301130.02999999997</v>
      </c>
      <c r="AY71" s="195">
        <f t="shared" si="6"/>
        <v>2169558.1500000008</v>
      </c>
      <c r="AZ71" s="195">
        <f t="shared" si="6"/>
        <v>-24227.349999999991</v>
      </c>
      <c r="BA71" s="195">
        <f t="shared" si="6"/>
        <v>632370.09000000008</v>
      </c>
      <c r="BB71" s="195">
        <f t="shared" si="6"/>
        <v>1569393.08</v>
      </c>
      <c r="BC71" s="195">
        <f t="shared" si="6"/>
        <v>0</v>
      </c>
      <c r="BD71" s="195">
        <f t="shared" si="6"/>
        <v>308596.65000000002</v>
      </c>
      <c r="BE71" s="195">
        <f t="shared" si="6"/>
        <v>5905098.2300000004</v>
      </c>
      <c r="BF71" s="195">
        <f t="shared" si="6"/>
        <v>1894794.8999999997</v>
      </c>
      <c r="BG71" s="195">
        <f t="shared" si="6"/>
        <v>13416</v>
      </c>
      <c r="BH71" s="195">
        <f t="shared" si="6"/>
        <v>93392.28</v>
      </c>
      <c r="BI71" s="195">
        <f t="shared" si="6"/>
        <v>0</v>
      </c>
      <c r="BJ71" s="195">
        <f t="shared" si="6"/>
        <v>75218.489999999991</v>
      </c>
      <c r="BK71" s="195">
        <f t="shared" si="6"/>
        <v>60224</v>
      </c>
      <c r="BL71" s="195">
        <f t="shared" si="6"/>
        <v>0</v>
      </c>
      <c r="BM71" s="195">
        <f t="shared" si="6"/>
        <v>188670.70999999996</v>
      </c>
      <c r="BN71" s="195">
        <f t="shared" si="6"/>
        <v>6079649.6699999999</v>
      </c>
      <c r="BO71" s="195">
        <f t="shared" si="6"/>
        <v>20073.080000000002</v>
      </c>
      <c r="BP71" s="195">
        <f t="shared" ref="BP71:CC71" si="7">SUM(BP61:BP69)-BP70</f>
        <v>27611.42</v>
      </c>
      <c r="BQ71" s="195">
        <f t="shared" si="7"/>
        <v>0</v>
      </c>
      <c r="BR71" s="195">
        <f t="shared" si="7"/>
        <v>0</v>
      </c>
      <c r="BS71" s="195">
        <f t="shared" si="7"/>
        <v>476501.2699999999</v>
      </c>
      <c r="BT71" s="195">
        <f t="shared" si="7"/>
        <v>343729.36</v>
      </c>
      <c r="BU71" s="195">
        <f t="shared" si="7"/>
        <v>0</v>
      </c>
      <c r="BV71" s="195">
        <f t="shared" si="7"/>
        <v>132453.15</v>
      </c>
      <c r="BW71" s="195">
        <f t="shared" si="7"/>
        <v>463325.53000000009</v>
      </c>
      <c r="BX71" s="195">
        <f t="shared" si="7"/>
        <v>0</v>
      </c>
      <c r="BY71" s="195">
        <f t="shared" si="7"/>
        <v>2067291.8500000003</v>
      </c>
      <c r="BZ71" s="195">
        <f t="shared" si="7"/>
        <v>0</v>
      </c>
      <c r="CA71" s="195">
        <f t="shared" si="7"/>
        <v>424547.88</v>
      </c>
      <c r="CB71" s="195">
        <f t="shared" si="7"/>
        <v>22826.26</v>
      </c>
      <c r="CC71" s="195">
        <f t="shared" si="7"/>
        <v>66559928.563733891</v>
      </c>
      <c r="CD71" s="245">
        <f>CD69-CD70</f>
        <v>5180033.7000000011</v>
      </c>
      <c r="CE71" s="195">
        <f>SUM(CE61:CE69)-CE70</f>
        <v>194890385.76373392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18244390.850000001</v>
      </c>
      <c r="D73" s="184">
        <v>0</v>
      </c>
      <c r="E73" s="185">
        <v>53848549.590000018</v>
      </c>
      <c r="F73" s="185">
        <v>0</v>
      </c>
      <c r="G73" s="184">
        <v>3567273.18</v>
      </c>
      <c r="H73" s="184">
        <v>0</v>
      </c>
      <c r="I73" s="185">
        <v>0</v>
      </c>
      <c r="J73" s="185">
        <v>1849571.8800000001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47527191.779999986</v>
      </c>
      <c r="Q73" s="185">
        <v>1304369.6800000002</v>
      </c>
      <c r="R73" s="185">
        <v>2529301.6800000002</v>
      </c>
      <c r="S73" s="185">
        <v>0</v>
      </c>
      <c r="T73" s="185">
        <v>1642357.75</v>
      </c>
      <c r="U73" s="185">
        <v>17820956.019999996</v>
      </c>
      <c r="V73" s="185">
        <v>14432146.51</v>
      </c>
      <c r="W73" s="185">
        <v>1496548.4</v>
      </c>
      <c r="X73" s="185">
        <v>9653802.2599999998</v>
      </c>
      <c r="Y73" s="185">
        <v>3456818.37</v>
      </c>
      <c r="Z73" s="185">
        <v>353329.8</v>
      </c>
      <c r="AA73" s="185">
        <v>584187.44000000006</v>
      </c>
      <c r="AB73" s="185">
        <v>15677978.079999998</v>
      </c>
      <c r="AC73" s="185">
        <v>12334256.750000002</v>
      </c>
      <c r="AD73" s="185">
        <v>0</v>
      </c>
      <c r="AE73" s="185">
        <v>2499099.5299999998</v>
      </c>
      <c r="AF73" s="185">
        <v>0</v>
      </c>
      <c r="AG73" s="185">
        <v>9559889.3100000005</v>
      </c>
      <c r="AH73" s="185">
        <v>0</v>
      </c>
      <c r="AI73" s="185">
        <v>0</v>
      </c>
      <c r="AJ73" s="185">
        <v>0</v>
      </c>
      <c r="AK73" s="185">
        <v>2280141.83</v>
      </c>
      <c r="AL73" s="185">
        <v>674202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221336362.69000006</v>
      </c>
      <c r="CF73" s="252"/>
    </row>
    <row r="74" spans="1:84" ht="12.6" customHeight="1" x14ac:dyDescent="0.25">
      <c r="A74" s="171" t="s">
        <v>246</v>
      </c>
      <c r="B74" s="175"/>
      <c r="C74" s="184">
        <v>132112.08000000002</v>
      </c>
      <c r="D74" s="184">
        <v>0</v>
      </c>
      <c r="E74" s="185">
        <v>3618314.6399999997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72722976.300000012</v>
      </c>
      <c r="Q74" s="185">
        <v>2101916.62</v>
      </c>
      <c r="R74" s="185">
        <v>17299802.420000002</v>
      </c>
      <c r="S74" s="185">
        <v>0</v>
      </c>
      <c r="T74" s="185">
        <v>1906916.4600000002</v>
      </c>
      <c r="U74" s="185">
        <v>25829944.789999999</v>
      </c>
      <c r="V74" s="185">
        <v>15049740.649999997</v>
      </c>
      <c r="W74" s="185">
        <v>14378622.939999999</v>
      </c>
      <c r="X74" s="185">
        <v>33545317.110000007</v>
      </c>
      <c r="Y74" s="185">
        <v>23535835.240000002</v>
      </c>
      <c r="Z74" s="185">
        <v>18792162.989999998</v>
      </c>
      <c r="AA74" s="185">
        <v>4157985.7300000004</v>
      </c>
      <c r="AB74" s="185">
        <v>89893996.070000008</v>
      </c>
      <c r="AC74" s="185">
        <v>8995270.3699999992</v>
      </c>
      <c r="AD74" s="185">
        <v>0</v>
      </c>
      <c r="AE74" s="185">
        <v>1446386.7299999997</v>
      </c>
      <c r="AF74" s="185">
        <v>0</v>
      </c>
      <c r="AG74" s="185">
        <v>44654567.980000004</v>
      </c>
      <c r="AH74" s="185">
        <v>0</v>
      </c>
      <c r="AI74" s="185">
        <v>0</v>
      </c>
      <c r="AJ74" s="185">
        <v>181139</v>
      </c>
      <c r="AK74" s="185">
        <v>201552.37</v>
      </c>
      <c r="AL74" s="185">
        <v>126070.31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378570630.80000007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18376502.93</v>
      </c>
      <c r="D75" s="195">
        <f t="shared" si="9"/>
        <v>0</v>
      </c>
      <c r="E75" s="195">
        <f t="shared" si="9"/>
        <v>57466864.230000019</v>
      </c>
      <c r="F75" s="195">
        <f t="shared" si="9"/>
        <v>0</v>
      </c>
      <c r="G75" s="195">
        <f t="shared" si="9"/>
        <v>3567273.18</v>
      </c>
      <c r="H75" s="195">
        <f t="shared" si="9"/>
        <v>0</v>
      </c>
      <c r="I75" s="195">
        <f t="shared" si="9"/>
        <v>0</v>
      </c>
      <c r="J75" s="195">
        <f t="shared" si="9"/>
        <v>1849571.8800000001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120250168.08</v>
      </c>
      <c r="Q75" s="195">
        <f t="shared" si="9"/>
        <v>3406286.3000000003</v>
      </c>
      <c r="R75" s="195">
        <f t="shared" si="9"/>
        <v>19829104.100000001</v>
      </c>
      <c r="S75" s="195">
        <f t="shared" si="9"/>
        <v>0</v>
      </c>
      <c r="T75" s="195">
        <f t="shared" si="9"/>
        <v>3549274.21</v>
      </c>
      <c r="U75" s="195">
        <f t="shared" si="9"/>
        <v>43650900.809999995</v>
      </c>
      <c r="V75" s="195">
        <f t="shared" si="9"/>
        <v>29481887.159999996</v>
      </c>
      <c r="W75" s="195">
        <f t="shared" si="9"/>
        <v>15875171.34</v>
      </c>
      <c r="X75" s="195">
        <f t="shared" si="9"/>
        <v>43199119.370000005</v>
      </c>
      <c r="Y75" s="195">
        <f t="shared" si="9"/>
        <v>26992653.610000003</v>
      </c>
      <c r="Z75" s="195">
        <f t="shared" si="9"/>
        <v>19145492.789999999</v>
      </c>
      <c r="AA75" s="195">
        <f t="shared" si="9"/>
        <v>4742173.1700000009</v>
      </c>
      <c r="AB75" s="195">
        <f t="shared" si="9"/>
        <v>105571974.15000001</v>
      </c>
      <c r="AC75" s="195">
        <f t="shared" si="9"/>
        <v>21329527.120000001</v>
      </c>
      <c r="AD75" s="195">
        <f t="shared" si="9"/>
        <v>0</v>
      </c>
      <c r="AE75" s="195">
        <f t="shared" si="9"/>
        <v>3945486.26</v>
      </c>
      <c r="AF75" s="195">
        <f t="shared" si="9"/>
        <v>0</v>
      </c>
      <c r="AG75" s="195">
        <f t="shared" si="9"/>
        <v>54214457.290000007</v>
      </c>
      <c r="AH75" s="195">
        <f t="shared" si="9"/>
        <v>0</v>
      </c>
      <c r="AI75" s="195">
        <f t="shared" si="9"/>
        <v>0</v>
      </c>
      <c r="AJ75" s="195">
        <f t="shared" si="9"/>
        <v>181139</v>
      </c>
      <c r="AK75" s="195">
        <f t="shared" si="9"/>
        <v>2481694.2000000002</v>
      </c>
      <c r="AL75" s="195">
        <f t="shared" si="9"/>
        <v>800272.31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599906993.49000001</v>
      </c>
      <c r="CF75" s="252"/>
    </row>
    <row r="76" spans="1:84" ht="12.6" customHeight="1" x14ac:dyDescent="0.25">
      <c r="A76" s="171" t="s">
        <v>248</v>
      </c>
      <c r="B76" s="175"/>
      <c r="C76" s="184">
        <v>7901.6499999999987</v>
      </c>
      <c r="D76" s="184">
        <v>0</v>
      </c>
      <c r="E76" s="185">
        <v>23403.789999999997</v>
      </c>
      <c r="F76" s="185">
        <v>0</v>
      </c>
      <c r="G76" s="184">
        <v>5778.2200000000012</v>
      </c>
      <c r="H76" s="184">
        <v>0</v>
      </c>
      <c r="I76" s="185">
        <v>0</v>
      </c>
      <c r="J76" s="185">
        <v>397.77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11411.220000000001</v>
      </c>
      <c r="Q76" s="185">
        <v>1295.44</v>
      </c>
      <c r="R76" s="185">
        <v>0</v>
      </c>
      <c r="S76" s="185">
        <v>5476.05</v>
      </c>
      <c r="T76" s="185">
        <v>532.4</v>
      </c>
      <c r="U76" s="185">
        <v>3916.1600000000003</v>
      </c>
      <c r="V76" s="185">
        <v>474.42</v>
      </c>
      <c r="W76" s="185">
        <v>1686.6100000000001</v>
      </c>
      <c r="X76" s="185">
        <v>1368.9299999999998</v>
      </c>
      <c r="Y76" s="185">
        <v>6442.13</v>
      </c>
      <c r="Z76" s="185">
        <v>8543.9000000000015</v>
      </c>
      <c r="AA76" s="185">
        <v>1038.21</v>
      </c>
      <c r="AB76" s="185">
        <v>2081.33</v>
      </c>
      <c r="AC76" s="185">
        <v>3458.37</v>
      </c>
      <c r="AD76" s="185">
        <v>0</v>
      </c>
      <c r="AE76" s="185">
        <v>2834.8</v>
      </c>
      <c r="AF76" s="185">
        <v>0</v>
      </c>
      <c r="AG76" s="185">
        <v>7151.5300000000007</v>
      </c>
      <c r="AH76" s="185">
        <v>0</v>
      </c>
      <c r="AI76" s="185">
        <v>0</v>
      </c>
      <c r="AJ76" s="185">
        <v>0</v>
      </c>
      <c r="AK76" s="185">
        <v>1553.47</v>
      </c>
      <c r="AL76" s="185">
        <v>337.87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201.08</v>
      </c>
      <c r="AW76" s="185">
        <v>177.89</v>
      </c>
      <c r="AX76" s="185">
        <v>0</v>
      </c>
      <c r="AY76" s="185">
        <v>7090.7800000000007</v>
      </c>
      <c r="AZ76" s="185">
        <v>191.32999999999998</v>
      </c>
      <c r="BA76" s="185">
        <v>562.71</v>
      </c>
      <c r="BB76" s="185">
        <v>403.41</v>
      </c>
      <c r="BC76" s="185">
        <v>0</v>
      </c>
      <c r="BD76" s="185">
        <v>3604.28</v>
      </c>
      <c r="BE76" s="185">
        <v>32855.81</v>
      </c>
      <c r="BF76" s="185">
        <v>3075.4100000000003</v>
      </c>
      <c r="BG76" s="185">
        <v>412.28</v>
      </c>
      <c r="BH76" s="185">
        <v>2483.2999999999997</v>
      </c>
      <c r="BI76" s="185">
        <v>0</v>
      </c>
      <c r="BJ76" s="185">
        <v>419.4</v>
      </c>
      <c r="BK76" s="185">
        <v>1850.6599999999999</v>
      </c>
      <c r="BL76" s="185">
        <v>0</v>
      </c>
      <c r="BM76" s="185">
        <v>0</v>
      </c>
      <c r="BN76" s="185">
        <v>7363.38</v>
      </c>
      <c r="BO76" s="185">
        <v>0</v>
      </c>
      <c r="BP76" s="185">
        <v>267.36</v>
      </c>
      <c r="BQ76" s="185">
        <v>0</v>
      </c>
      <c r="BR76" s="185">
        <v>0</v>
      </c>
      <c r="BS76" s="185">
        <v>267.39999999999998</v>
      </c>
      <c r="BT76" s="185">
        <v>608.63</v>
      </c>
      <c r="BU76" s="185">
        <v>0</v>
      </c>
      <c r="BV76" s="185">
        <v>4062.43</v>
      </c>
      <c r="BW76" s="185">
        <v>269.27</v>
      </c>
      <c r="BX76" s="185">
        <v>0</v>
      </c>
      <c r="BY76" s="185">
        <v>919.18000000000006</v>
      </c>
      <c r="BZ76" s="185">
        <v>0</v>
      </c>
      <c r="CA76" s="185">
        <v>0</v>
      </c>
      <c r="CB76" s="185">
        <v>142.01</v>
      </c>
      <c r="CC76" s="185">
        <v>9302.619999999999</v>
      </c>
      <c r="CD76" s="249" t="s">
        <v>221</v>
      </c>
      <c r="CE76" s="195">
        <f t="shared" si="8"/>
        <v>173614.88999999996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4162.1917113416939</v>
      </c>
      <c r="D78" s="184">
        <v>0</v>
      </c>
      <c r="E78" s="184">
        <v>12327.93919649461</v>
      </c>
      <c r="F78" s="184">
        <v>0</v>
      </c>
      <c r="G78" s="184">
        <v>3043.6756108292334</v>
      </c>
      <c r="H78" s="184">
        <v>0</v>
      </c>
      <c r="I78" s="184">
        <v>0</v>
      </c>
      <c r="J78" s="184">
        <v>209.52522536690259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6010.8566312474713</v>
      </c>
      <c r="Q78" s="184">
        <v>682.3726222422514</v>
      </c>
      <c r="R78" s="184">
        <v>0</v>
      </c>
      <c r="S78" s="184">
        <v>2884.5076561088749</v>
      </c>
      <c r="T78" s="184">
        <v>280.44153652949933</v>
      </c>
      <c r="U78" s="184">
        <v>2062.836077564546</v>
      </c>
      <c r="V78" s="184">
        <v>249.90058933194041</v>
      </c>
      <c r="W78" s="184">
        <v>888.42129963564776</v>
      </c>
      <c r="X78" s="184">
        <v>721.0834571775498</v>
      </c>
      <c r="Y78" s="184">
        <v>3393.3899994793078</v>
      </c>
      <c r="Z78" s="184">
        <v>4500.4967016423552</v>
      </c>
      <c r="AA78" s="184">
        <v>546.87679872331239</v>
      </c>
      <c r="AB78" s="184">
        <v>1096.3399384390361</v>
      </c>
      <c r="AC78" s="184">
        <v>1821.6953356264548</v>
      </c>
      <c r="AD78" s="184">
        <v>0</v>
      </c>
      <c r="AE78" s="184">
        <v>1493.2300295902044</v>
      </c>
      <c r="AF78" s="184">
        <v>0</v>
      </c>
      <c r="AG78" s="184">
        <v>3767.0662316619287</v>
      </c>
      <c r="AH78" s="184">
        <v>0</v>
      </c>
      <c r="AI78" s="184">
        <v>0</v>
      </c>
      <c r="AJ78" s="184">
        <v>0</v>
      </c>
      <c r="AK78" s="184">
        <v>818.28984551555482</v>
      </c>
      <c r="AL78" s="184">
        <v>177.97291875886918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105.91882825948859</v>
      </c>
      <c r="AW78" s="184">
        <v>93.70350287985093</v>
      </c>
      <c r="AX78" s="249" t="s">
        <v>221</v>
      </c>
      <c r="AY78" s="249" t="s">
        <v>221</v>
      </c>
      <c r="AZ78" s="249" t="s">
        <v>221</v>
      </c>
      <c r="BA78" s="184">
        <v>296.40731972298005</v>
      </c>
      <c r="BB78" s="184">
        <v>212.49609363517155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1308.0775125163518</v>
      </c>
      <c r="BI78" s="184">
        <v>0</v>
      </c>
      <c r="BJ78" s="249" t="s">
        <v>221</v>
      </c>
      <c r="BK78" s="184">
        <v>974.83458676499481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140.85286789629623</v>
      </c>
      <c r="BT78" s="184">
        <v>320.59566562349585</v>
      </c>
      <c r="BU78" s="184">
        <v>0</v>
      </c>
      <c r="BV78" s="184">
        <v>2139.8837551531442</v>
      </c>
      <c r="BW78" s="184">
        <v>141.837889822123</v>
      </c>
      <c r="BX78" s="184">
        <v>0</v>
      </c>
      <c r="BY78" s="184">
        <v>484.17778277082124</v>
      </c>
      <c r="BZ78" s="184">
        <v>0</v>
      </c>
      <c r="CA78" s="184">
        <v>0</v>
      </c>
      <c r="CB78" s="184">
        <v>74.80372389660819</v>
      </c>
      <c r="CC78" s="249" t="s">
        <v>221</v>
      </c>
      <c r="CD78" s="249" t="s">
        <v>221</v>
      </c>
      <c r="CE78" s="195">
        <f t="shared" si="8"/>
        <v>57432.698942248564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19.920000000000002</v>
      </c>
      <c r="D80" s="187">
        <v>0</v>
      </c>
      <c r="E80" s="187">
        <v>60.239999999999995</v>
      </c>
      <c r="F80" s="187">
        <v>0</v>
      </c>
      <c r="G80" s="187">
        <v>0.62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13.49</v>
      </c>
      <c r="Q80" s="187">
        <v>18.93</v>
      </c>
      <c r="R80" s="187">
        <v>0</v>
      </c>
      <c r="S80" s="187">
        <v>0.02</v>
      </c>
      <c r="T80" s="187">
        <v>2.91</v>
      </c>
      <c r="U80" s="187">
        <v>0</v>
      </c>
      <c r="V80" s="187">
        <v>3.54</v>
      </c>
      <c r="W80" s="187">
        <v>0</v>
      </c>
      <c r="X80" s="187">
        <v>0</v>
      </c>
      <c r="Y80" s="187">
        <v>1.67</v>
      </c>
      <c r="Z80" s="187">
        <v>7.13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16.36</v>
      </c>
      <c r="AH80" s="187">
        <v>0</v>
      </c>
      <c r="AI80" s="187">
        <v>0</v>
      </c>
      <c r="AJ80" s="187">
        <v>1.1300000000000001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145.95999999999998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5632</v>
      </c>
      <c r="D111" s="174">
        <v>21194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691</v>
      </c>
      <c r="D114" s="174">
        <v>1614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55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8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92</v>
      </c>
    </row>
    <row r="128" spans="1:5" ht="12.6" customHeight="1" x14ac:dyDescent="0.25">
      <c r="A128" s="173" t="s">
        <v>292</v>
      </c>
      <c r="B128" s="172" t="s">
        <v>256</v>
      </c>
      <c r="C128" s="189">
        <v>142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3232</v>
      </c>
      <c r="C138" s="189">
        <v>1000</v>
      </c>
      <c r="D138" s="174">
        <v>1400</v>
      </c>
      <c r="E138" s="175">
        <f>SUM(B138:D138)</f>
        <v>5632</v>
      </c>
    </row>
    <row r="139" spans="1:6" ht="12.6" customHeight="1" x14ac:dyDescent="0.25">
      <c r="A139" s="173" t="s">
        <v>215</v>
      </c>
      <c r="B139" s="174">
        <v>13871</v>
      </c>
      <c r="C139" s="189">
        <v>3135</v>
      </c>
      <c r="D139" s="174">
        <v>4188</v>
      </c>
      <c r="E139" s="175">
        <f>SUM(B139:D139)</f>
        <v>21194</v>
      </c>
    </row>
    <row r="140" spans="1:6" ht="12.6" customHeight="1" x14ac:dyDescent="0.25">
      <c r="A140" s="173" t="s">
        <v>298</v>
      </c>
      <c r="B140" s="174">
        <v>92304.291803375425</v>
      </c>
      <c r="C140" s="174">
        <v>35723.977954717986</v>
      </c>
      <c r="D140" s="174">
        <v>76552.730241906684</v>
      </c>
      <c r="E140" s="175">
        <f>SUM(B140:D140)</f>
        <v>204581.00000000009</v>
      </c>
    </row>
    <row r="141" spans="1:6" ht="12.6" customHeight="1" x14ac:dyDescent="0.25">
      <c r="A141" s="173" t="s">
        <v>245</v>
      </c>
      <c r="B141" s="174">
        <v>136456605.50999999</v>
      </c>
      <c r="C141" s="189">
        <v>33889526.460000001</v>
      </c>
      <c r="D141" s="174">
        <v>50990230.719999999</v>
      </c>
      <c r="E141" s="175">
        <f>SUM(B141:D141)</f>
        <v>221336362.69</v>
      </c>
      <c r="F141" s="199"/>
    </row>
    <row r="142" spans="1:6" ht="12.6" customHeight="1" x14ac:dyDescent="0.25">
      <c r="A142" s="173" t="s">
        <v>246</v>
      </c>
      <c r="B142" s="174">
        <v>170806154.89000002</v>
      </c>
      <c r="C142" s="189">
        <v>66106084.479999989</v>
      </c>
      <c r="D142" s="174">
        <v>141658391.43000004</v>
      </c>
      <c r="E142" s="175">
        <f>SUM(B142:D142)</f>
        <v>378570630.80000007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4291576.43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58587.270000000004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-82586.31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1197593.33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75813.670000000027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5540984.3899999997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595364.37000000011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1126610.92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1721975.29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12538.85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12538.85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67714.049999999974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4263035.37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4330749.42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836745.43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836745.43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2525563.9299999997</v>
      </c>
      <c r="C195" s="189">
        <v>0</v>
      </c>
      <c r="D195" s="174">
        <v>0</v>
      </c>
      <c r="E195" s="175">
        <f t="shared" ref="E195:E203" si="10">SUM(B195:C195)-D195</f>
        <v>2525563.9299999997</v>
      </c>
    </row>
    <row r="196" spans="1:8" ht="12.6" customHeight="1" x14ac:dyDescent="0.25">
      <c r="A196" s="173" t="s">
        <v>333</v>
      </c>
      <c r="B196" s="174">
        <v>1872825.07</v>
      </c>
      <c r="C196" s="189">
        <v>0</v>
      </c>
      <c r="D196" s="174">
        <v>0</v>
      </c>
      <c r="E196" s="175">
        <f t="shared" si="10"/>
        <v>1872825.07</v>
      </c>
    </row>
    <row r="197" spans="1:8" ht="12.6" customHeight="1" x14ac:dyDescent="0.25">
      <c r="A197" s="173" t="s">
        <v>334</v>
      </c>
      <c r="B197" s="174">
        <v>76654101.570000008</v>
      </c>
      <c r="C197" s="189">
        <v>1205729.24</v>
      </c>
      <c r="D197" s="174">
        <v>0</v>
      </c>
      <c r="E197" s="175">
        <f t="shared" si="10"/>
        <v>77859830.810000002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5313781.57</v>
      </c>
      <c r="C199" s="189">
        <v>0</v>
      </c>
      <c r="D199" s="174">
        <v>0</v>
      </c>
      <c r="E199" s="175">
        <f t="shared" si="10"/>
        <v>5313781.57</v>
      </c>
    </row>
    <row r="200" spans="1:8" ht="12.6" customHeight="1" x14ac:dyDescent="0.25">
      <c r="A200" s="173" t="s">
        <v>337</v>
      </c>
      <c r="B200" s="174">
        <v>62511062.329999998</v>
      </c>
      <c r="C200" s="189">
        <v>296267.21999999997</v>
      </c>
      <c r="D200" s="174">
        <v>34282.06</v>
      </c>
      <c r="E200" s="175">
        <f t="shared" si="10"/>
        <v>62773047.489999995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33270</v>
      </c>
      <c r="C202" s="189">
        <v>0</v>
      </c>
      <c r="D202" s="174">
        <v>0</v>
      </c>
      <c r="E202" s="175">
        <f t="shared" si="10"/>
        <v>33270</v>
      </c>
    </row>
    <row r="203" spans="1:8" ht="12.6" customHeight="1" x14ac:dyDescent="0.25">
      <c r="A203" s="173" t="s">
        <v>340</v>
      </c>
      <c r="B203" s="174">
        <v>2607775.1400000155</v>
      </c>
      <c r="C203" s="189">
        <v>2361681.2799999993</v>
      </c>
      <c r="D203" s="174">
        <v>-259561.59000000003</v>
      </c>
      <c r="E203" s="175">
        <f t="shared" si="10"/>
        <v>5229018.0100000147</v>
      </c>
    </row>
    <row r="204" spans="1:8" ht="12.6" customHeight="1" x14ac:dyDescent="0.25">
      <c r="A204" s="173" t="s">
        <v>203</v>
      </c>
      <c r="B204" s="175">
        <f>SUM(B195:B203)</f>
        <v>151518379.61000004</v>
      </c>
      <c r="C204" s="191">
        <f>SUM(C195:C203)</f>
        <v>3863677.7399999993</v>
      </c>
      <c r="D204" s="175">
        <f>SUM(D195:D203)</f>
        <v>-225279.53000000003</v>
      </c>
      <c r="E204" s="175">
        <f>SUM(E195:E203)</f>
        <v>155607336.88000003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1727936.8299999998</v>
      </c>
      <c r="C209" s="189">
        <v>54045.710000000137</v>
      </c>
      <c r="D209" s="174">
        <v>0</v>
      </c>
      <c r="E209" s="175">
        <f t="shared" ref="E209:E216" si="11">SUM(B209:C209)-D209</f>
        <v>1781982.54</v>
      </c>
      <c r="H209" s="259"/>
    </row>
    <row r="210" spans="1:8" ht="12.6" customHeight="1" x14ac:dyDescent="0.25">
      <c r="A210" s="173" t="s">
        <v>334</v>
      </c>
      <c r="B210" s="174">
        <v>51051273.030000001</v>
      </c>
      <c r="C210" s="189">
        <v>2939749.4800000126</v>
      </c>
      <c r="D210" s="174">
        <v>0</v>
      </c>
      <c r="E210" s="175">
        <f t="shared" si="11"/>
        <v>53991022.510000013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2884637.2299999995</v>
      </c>
      <c r="C212" s="189">
        <v>242646.66999999995</v>
      </c>
      <c r="D212" s="174">
        <v>0</v>
      </c>
      <c r="E212" s="175">
        <f t="shared" si="11"/>
        <v>3127283.8999999994</v>
      </c>
      <c r="H212" s="259"/>
    </row>
    <row r="213" spans="1:8" ht="12.6" customHeight="1" x14ac:dyDescent="0.25">
      <c r="A213" s="173" t="s">
        <v>337</v>
      </c>
      <c r="B213" s="174">
        <f>53258449.53-429.679999975487</f>
        <v>53258019.850000024</v>
      </c>
      <c r="C213" s="189">
        <f>2412848.46000001+429.679999975487</f>
        <v>2413278.1399999857</v>
      </c>
      <c r="D213" s="174">
        <v>-591.08000000000004</v>
      </c>
      <c r="E213" s="175">
        <f t="shared" si="11"/>
        <v>55671889.070000008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108921866.94000003</v>
      </c>
      <c r="C217" s="191">
        <f>SUM(C208:C216)</f>
        <v>5649719.9999999981</v>
      </c>
      <c r="D217" s="175">
        <f>SUM(D208:D216)</f>
        <v>-591.08000000000004</v>
      </c>
      <c r="E217" s="175">
        <f>SUM(E208:E216)</f>
        <v>114572178.02000001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1599493.6500000001</v>
      </c>
      <c r="D221" s="172">
        <f>C221</f>
        <v>1599493.6500000001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234974477.09999999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74706942.450000003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3548473.88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17663749.919999998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56068163.479999997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6723638.5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393685445.33000004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1049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2467146.21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8646954.5599999987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11114100.77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406399039.75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8820.76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64851693.660000004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44513197.039999999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52167354.830000006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2798047.7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110883.51000000001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75423603.420000017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85768140.75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85768140.75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2525563.9300000002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1872825.07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77859830.810000002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5313781.57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62773047.490000002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33270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5229018.01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155607336.88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114572178.02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41035158.859999999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5168061.1399999997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5168061.1399999997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207394964.17000002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4849981.29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6373459.0599999996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507479.28999999992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11730919.639999999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114315.13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114315.13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19488608.670000002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510085.39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19998694.060000002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19998694.060000002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175551035.34000036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207394964.17000037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207394964.17000002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221336362.68999988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378570630.80000007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599906993.49000001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1599493.6500000001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393685445.32999992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11114100.770000001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406399039.74999988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193507953.74000013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4572652.51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4572652.51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198080606.25000012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65513389.289999932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5540984.3899999987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3606577.37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34282315.050000019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1193875.0900000001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11102640.590000002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5649720.9399999985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1721975.29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12538.85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4330749.42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836745.43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65671527.893733889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199463039.60373387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-1382433.3537337482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12427519.209999999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11045085.856266251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11045085.856266251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 MARY MEDICAL CENTER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5632</v>
      </c>
      <c r="C414" s="194">
        <f>E138</f>
        <v>5632</v>
      </c>
      <c r="D414" s="179"/>
    </row>
    <row r="415" spans="1:5" ht="12.6" customHeight="1" x14ac:dyDescent="0.25">
      <c r="A415" s="179" t="s">
        <v>464</v>
      </c>
      <c r="B415" s="179">
        <f>D111</f>
        <v>21194</v>
      </c>
      <c r="C415" s="179">
        <f>E139</f>
        <v>21194</v>
      </c>
      <c r="D415" s="194">
        <f>SUM(C59:H59)+N59</f>
        <v>21196.061230001807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-2.061230001808724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691</v>
      </c>
    </row>
    <row r="424" spans="1:7" ht="12.6" customHeight="1" x14ac:dyDescent="0.25">
      <c r="A424" s="179" t="s">
        <v>1244</v>
      </c>
      <c r="B424" s="179">
        <f>D114</f>
        <v>1614</v>
      </c>
      <c r="D424" s="179">
        <f>J59</f>
        <v>1614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65513389.289999932</v>
      </c>
      <c r="C427" s="179">
        <f t="shared" ref="C427:C434" si="13">CE61</f>
        <v>65513389.290000007</v>
      </c>
      <c r="D427" s="179"/>
    </row>
    <row r="428" spans="1:7" ht="12.6" customHeight="1" x14ac:dyDescent="0.25">
      <c r="A428" s="179" t="s">
        <v>3</v>
      </c>
      <c r="B428" s="179">
        <f t="shared" si="12"/>
        <v>5540984.3899999987</v>
      </c>
      <c r="C428" s="179">
        <f t="shared" si="13"/>
        <v>5540984</v>
      </c>
      <c r="D428" s="179">
        <f>D173</f>
        <v>5540984.3899999997</v>
      </c>
    </row>
    <row r="429" spans="1:7" ht="12.6" customHeight="1" x14ac:dyDescent="0.25">
      <c r="A429" s="179" t="s">
        <v>236</v>
      </c>
      <c r="B429" s="179">
        <f t="shared" si="12"/>
        <v>3606577.37</v>
      </c>
      <c r="C429" s="179">
        <f t="shared" si="13"/>
        <v>3606577.37</v>
      </c>
      <c r="D429" s="179"/>
    </row>
    <row r="430" spans="1:7" ht="12.6" customHeight="1" x14ac:dyDescent="0.25">
      <c r="A430" s="179" t="s">
        <v>237</v>
      </c>
      <c r="B430" s="179">
        <f t="shared" si="12"/>
        <v>34282315.050000019</v>
      </c>
      <c r="C430" s="179">
        <f t="shared" si="13"/>
        <v>34282315.04999999</v>
      </c>
      <c r="D430" s="179"/>
    </row>
    <row r="431" spans="1:7" ht="12.6" customHeight="1" x14ac:dyDescent="0.25">
      <c r="A431" s="179" t="s">
        <v>444</v>
      </c>
      <c r="B431" s="179">
        <f t="shared" si="12"/>
        <v>1193875.0900000001</v>
      </c>
      <c r="C431" s="179">
        <f t="shared" si="13"/>
        <v>1193875.0899999999</v>
      </c>
      <c r="D431" s="179"/>
    </row>
    <row r="432" spans="1:7" ht="12.6" customHeight="1" x14ac:dyDescent="0.25">
      <c r="A432" s="179" t="s">
        <v>445</v>
      </c>
      <c r="B432" s="179">
        <f t="shared" si="12"/>
        <v>11102640.590000002</v>
      </c>
      <c r="C432" s="179">
        <f t="shared" si="13"/>
        <v>11102640.590000002</v>
      </c>
      <c r="D432" s="179"/>
    </row>
    <row r="433" spans="1:7" ht="12.6" customHeight="1" x14ac:dyDescent="0.25">
      <c r="A433" s="179" t="s">
        <v>6</v>
      </c>
      <c r="B433" s="179">
        <f t="shared" si="12"/>
        <v>5649720.9399999985</v>
      </c>
      <c r="C433" s="179">
        <f t="shared" si="13"/>
        <v>5649720</v>
      </c>
      <c r="D433" s="179">
        <f>C217</f>
        <v>5649719.9999999981</v>
      </c>
    </row>
    <row r="434" spans="1:7" ht="12.6" customHeight="1" x14ac:dyDescent="0.25">
      <c r="A434" s="179" t="s">
        <v>474</v>
      </c>
      <c r="B434" s="179">
        <f t="shared" si="12"/>
        <v>1721975.29</v>
      </c>
      <c r="C434" s="179">
        <f t="shared" si="13"/>
        <v>1721975.2899999996</v>
      </c>
      <c r="D434" s="179">
        <f>D177</f>
        <v>1721975.29</v>
      </c>
    </row>
    <row r="435" spans="1:7" ht="12.6" customHeight="1" x14ac:dyDescent="0.25">
      <c r="A435" s="179" t="s">
        <v>447</v>
      </c>
      <c r="B435" s="179">
        <f t="shared" si="12"/>
        <v>12538.85</v>
      </c>
      <c r="C435" s="179"/>
      <c r="D435" s="179">
        <f>D181</f>
        <v>12538.85</v>
      </c>
    </row>
    <row r="436" spans="1:7" ht="12.6" customHeight="1" x14ac:dyDescent="0.25">
      <c r="A436" s="179" t="s">
        <v>475</v>
      </c>
      <c r="B436" s="179">
        <f t="shared" si="12"/>
        <v>4330749.42</v>
      </c>
      <c r="C436" s="179"/>
      <c r="D436" s="179">
        <f>D186</f>
        <v>4330749.42</v>
      </c>
    </row>
    <row r="437" spans="1:7" ht="12.6" customHeight="1" x14ac:dyDescent="0.25">
      <c r="A437" s="194" t="s">
        <v>449</v>
      </c>
      <c r="B437" s="194">
        <f t="shared" si="12"/>
        <v>836745.43</v>
      </c>
      <c r="C437" s="194"/>
      <c r="D437" s="194">
        <f>D190</f>
        <v>836745.43</v>
      </c>
    </row>
    <row r="438" spans="1:7" ht="12.6" customHeight="1" x14ac:dyDescent="0.25">
      <c r="A438" s="194" t="s">
        <v>476</v>
      </c>
      <c r="B438" s="194">
        <f>C386+C387+C388</f>
        <v>5180033.6999999993</v>
      </c>
      <c r="C438" s="194">
        <f>CD69</f>
        <v>5180033.7000000011</v>
      </c>
      <c r="D438" s="194">
        <f>D181+D186+D190</f>
        <v>5180033.6999999993</v>
      </c>
    </row>
    <row r="439" spans="1:7" ht="12.6" customHeight="1" x14ac:dyDescent="0.25">
      <c r="A439" s="179" t="s">
        <v>451</v>
      </c>
      <c r="B439" s="194">
        <f>C389</f>
        <v>65671527.893733889</v>
      </c>
      <c r="C439" s="194">
        <f>SUM(C69:CC69)</f>
        <v>65671527.893733889</v>
      </c>
      <c r="D439" s="179"/>
    </row>
    <row r="440" spans="1:7" ht="12.6" customHeight="1" x14ac:dyDescent="0.25">
      <c r="A440" s="179" t="s">
        <v>477</v>
      </c>
      <c r="B440" s="194">
        <f>B438+B439</f>
        <v>70851561.593733892</v>
      </c>
      <c r="C440" s="194">
        <f>CE69</f>
        <v>70851561.593733892</v>
      </c>
      <c r="D440" s="179"/>
    </row>
    <row r="441" spans="1:7" ht="12.6" customHeight="1" x14ac:dyDescent="0.25">
      <c r="A441" s="179" t="s">
        <v>478</v>
      </c>
      <c r="B441" s="179">
        <f>D390</f>
        <v>199463039.60373387</v>
      </c>
      <c r="C441" s="179">
        <f>SUM(C427:C437)+C440</f>
        <v>199463038.27373391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1599493.6500000001</v>
      </c>
      <c r="C444" s="179">
        <f>C363</f>
        <v>1599493.6500000001</v>
      </c>
      <c r="D444" s="179"/>
    </row>
    <row r="445" spans="1:7" ht="12.6" customHeight="1" x14ac:dyDescent="0.25">
      <c r="A445" s="179" t="s">
        <v>343</v>
      </c>
      <c r="B445" s="179">
        <f>D229</f>
        <v>393685445.33000004</v>
      </c>
      <c r="C445" s="179">
        <f>C364</f>
        <v>393685445.32999992</v>
      </c>
      <c r="D445" s="179"/>
    </row>
    <row r="446" spans="1:7" ht="12.6" customHeight="1" x14ac:dyDescent="0.25">
      <c r="A446" s="179" t="s">
        <v>351</v>
      </c>
      <c r="B446" s="179">
        <f>D236</f>
        <v>11114100.77</v>
      </c>
      <c r="C446" s="179">
        <f>C365</f>
        <v>11114100.770000001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406399039.75</v>
      </c>
      <c r="C448" s="179">
        <f>D367</f>
        <v>406399039.74999988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1049</v>
      </c>
    </row>
    <row r="454" spans="1:7" ht="12.6" customHeight="1" x14ac:dyDescent="0.25">
      <c r="A454" s="179" t="s">
        <v>168</v>
      </c>
      <c r="B454" s="179">
        <f>C233</f>
        <v>2467146.21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8646954.5599999987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4572652.51</v>
      </c>
      <c r="C458" s="194">
        <f>CE70</f>
        <v>4572652.51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221336362.68999988</v>
      </c>
      <c r="C463" s="194">
        <f>CE73</f>
        <v>221336362.69000006</v>
      </c>
      <c r="D463" s="194">
        <f>E141+E147+E153</f>
        <v>221336362.69</v>
      </c>
    </row>
    <row r="464" spans="1:7" ht="12.6" customHeight="1" x14ac:dyDescent="0.25">
      <c r="A464" s="179" t="s">
        <v>246</v>
      </c>
      <c r="B464" s="194">
        <f>C360</f>
        <v>378570630.80000007</v>
      </c>
      <c r="C464" s="194">
        <f>CE74</f>
        <v>378570630.80000007</v>
      </c>
      <c r="D464" s="194">
        <f>E142+E148+E154</f>
        <v>378570630.80000007</v>
      </c>
    </row>
    <row r="465" spans="1:7" ht="12.6" customHeight="1" x14ac:dyDescent="0.25">
      <c r="A465" s="179" t="s">
        <v>247</v>
      </c>
      <c r="B465" s="194">
        <f>D361</f>
        <v>599906993.49000001</v>
      </c>
      <c r="C465" s="194">
        <f>CE75</f>
        <v>599906993.49000001</v>
      </c>
      <c r="D465" s="194">
        <f>D463+D464</f>
        <v>599906993.49000001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2525563.9300000002</v>
      </c>
      <c r="C468" s="179">
        <f>E195</f>
        <v>2525563.9299999997</v>
      </c>
      <c r="D468" s="179"/>
    </row>
    <row r="469" spans="1:7" ht="12.6" customHeight="1" x14ac:dyDescent="0.25">
      <c r="A469" s="179" t="s">
        <v>333</v>
      </c>
      <c r="B469" s="179">
        <f t="shared" si="14"/>
        <v>1872825.07</v>
      </c>
      <c r="C469" s="179">
        <f>E196</f>
        <v>1872825.07</v>
      </c>
      <c r="D469" s="179"/>
    </row>
    <row r="470" spans="1:7" ht="12.6" customHeight="1" x14ac:dyDescent="0.25">
      <c r="A470" s="179" t="s">
        <v>334</v>
      </c>
      <c r="B470" s="179">
        <f t="shared" si="14"/>
        <v>77859830.810000002</v>
      </c>
      <c r="C470" s="179">
        <f>E197</f>
        <v>77859830.810000002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5313781.57</v>
      </c>
      <c r="C472" s="179">
        <f>E199</f>
        <v>5313781.57</v>
      </c>
      <c r="D472" s="179"/>
    </row>
    <row r="473" spans="1:7" ht="12.6" customHeight="1" x14ac:dyDescent="0.25">
      <c r="A473" s="179" t="s">
        <v>495</v>
      </c>
      <c r="B473" s="179">
        <f t="shared" si="14"/>
        <v>62773047.490000002</v>
      </c>
      <c r="C473" s="179">
        <f>SUM(E200:E201)</f>
        <v>62773047.489999995</v>
      </c>
      <c r="D473" s="179"/>
    </row>
    <row r="474" spans="1:7" ht="12.6" customHeight="1" x14ac:dyDescent="0.25">
      <c r="A474" s="179" t="s">
        <v>339</v>
      </c>
      <c r="B474" s="179">
        <f t="shared" si="14"/>
        <v>33270</v>
      </c>
      <c r="C474" s="179">
        <f>E202</f>
        <v>33270</v>
      </c>
      <c r="D474" s="179"/>
    </row>
    <row r="475" spans="1:7" ht="12.6" customHeight="1" x14ac:dyDescent="0.25">
      <c r="A475" s="179" t="s">
        <v>340</v>
      </c>
      <c r="B475" s="179">
        <f t="shared" si="14"/>
        <v>5229018.01</v>
      </c>
      <c r="C475" s="179">
        <f>E203</f>
        <v>5229018.0100000147</v>
      </c>
      <c r="D475" s="179"/>
    </row>
    <row r="476" spans="1:7" ht="12.6" customHeight="1" x14ac:dyDescent="0.25">
      <c r="A476" s="179" t="s">
        <v>203</v>
      </c>
      <c r="B476" s="179">
        <f>D275</f>
        <v>155607336.88</v>
      </c>
      <c r="C476" s="179">
        <f>E204</f>
        <v>155607336.88000003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114572178.02</v>
      </c>
      <c r="C478" s="179">
        <f>E217</f>
        <v>114572178.02000001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207394964.17000002</v>
      </c>
    </row>
    <row r="482" spans="1:12" ht="12.6" customHeight="1" x14ac:dyDescent="0.25">
      <c r="A482" s="180" t="s">
        <v>499</v>
      </c>
      <c r="C482" s="180">
        <f>D339</f>
        <v>207394964.17000037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 MARY MEDICAL CENTER   H-0     FYE 12/31/2019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4878583.92</v>
      </c>
      <c r="C496" s="240">
        <f>C71</f>
        <v>4533912.419999999</v>
      </c>
      <c r="D496" s="240">
        <f>'Prior Year'!C59</f>
        <v>5756.3395131110765</v>
      </c>
      <c r="E496" s="180">
        <f>C59</f>
        <v>4792.8942400985015</v>
      </c>
      <c r="F496" s="263">
        <f t="shared" ref="F496:G511" si="15">IF(B496=0,"",IF(D496=0,"",B496/D496))</f>
        <v>847.5149717781876</v>
      </c>
      <c r="G496" s="264">
        <f t="shared" si="15"/>
        <v>945.96546322015649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14607804.18</v>
      </c>
      <c r="C498" s="240">
        <f>E71</f>
        <v>13450459.740000002</v>
      </c>
      <c r="D498" s="240">
        <f>'Prior Year'!E59</f>
        <v>16002.832385655873</v>
      </c>
      <c r="E498" s="180">
        <f>E59</f>
        <v>15472.763466316248</v>
      </c>
      <c r="F498" s="263">
        <f t="shared" si="15"/>
        <v>912.82616901578592</v>
      </c>
      <c r="G498" s="263">
        <f t="shared" si="15"/>
        <v>869.2991248319189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546898.69999999995</v>
      </c>
      <c r="C500" s="240">
        <f>G71</f>
        <v>548185.7300000001</v>
      </c>
      <c r="D500" s="240">
        <f>'Prior Year'!G59</f>
        <v>1306.8281012330517</v>
      </c>
      <c r="E500" s="180">
        <f>G59</f>
        <v>930.40352358705627</v>
      </c>
      <c r="F500" s="263">
        <f t="shared" si="15"/>
        <v>418.49321994528293</v>
      </c>
      <c r="G500" s="263">
        <f t="shared" si="15"/>
        <v>589.19137353063479</v>
      </c>
      <c r="H500" s="265">
        <f t="shared" si="16"/>
        <v>0.40788750080030045</v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14083.21</v>
      </c>
      <c r="C503" s="240">
        <f>J71</f>
        <v>12944</v>
      </c>
      <c r="D503" s="240">
        <f>'Prior Year'!J59</f>
        <v>1571</v>
      </c>
      <c r="E503" s="180">
        <f>J59</f>
        <v>1614</v>
      </c>
      <c r="F503" s="263">
        <f t="shared" si="15"/>
        <v>8.9644875875238696</v>
      </c>
      <c r="G503" s="263">
        <f t="shared" si="15"/>
        <v>8.0198265179677826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-2.061230001808724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708</v>
      </c>
      <c r="E508" s="180">
        <f>O59</f>
        <v>691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18289201.280000005</v>
      </c>
      <c r="C509" s="240">
        <f>P71</f>
        <v>12658986.959999997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3399625.4000000004</v>
      </c>
      <c r="C510" s="240">
        <f>Q71</f>
        <v>3136643.7600000002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6903210.25</v>
      </c>
      <c r="C511" s="240">
        <f>R71</f>
        <v>6942314.8399999999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4527506.5600000015</v>
      </c>
      <c r="C512" s="240">
        <f>S71</f>
        <v>3651316.6399999997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672271.82</v>
      </c>
      <c r="C513" s="240">
        <f>T71</f>
        <v>637210.50999999989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6664230.9999999991</v>
      </c>
      <c r="C514" s="240">
        <f>U71</f>
        <v>6758785.04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3061595.9699999997</v>
      </c>
      <c r="C515" s="240">
        <f>V71</f>
        <v>2919543.39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899122.80999999994</v>
      </c>
      <c r="C516" s="240">
        <f>W71</f>
        <v>662996.59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1609130.5999999999</v>
      </c>
      <c r="C517" s="240">
        <f>X71</f>
        <v>1958621.16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4662513.9800000004</v>
      </c>
      <c r="C518" s="240">
        <f>Y71</f>
        <v>4560623.29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3605929.4800000004</v>
      </c>
      <c r="C519" s="240">
        <f>Z71</f>
        <v>3721413.37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788870.73</v>
      </c>
      <c r="C520" s="240">
        <f>AA71</f>
        <v>625552.67000000004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16252741.399999999</v>
      </c>
      <c r="C521" s="240">
        <f>AB71</f>
        <v>16427794.24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3775276.92</v>
      </c>
      <c r="C522" s="240">
        <f>AC71</f>
        <v>3774885.7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2599109.37</v>
      </c>
      <c r="C524" s="240">
        <f>AE71</f>
        <v>1564774.41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9693506.6899999976</v>
      </c>
      <c r="C526" s="240">
        <f>AG71</f>
        <v>9802732.6100000013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151131.47999999998</v>
      </c>
      <c r="C529" s="240">
        <f>AJ71</f>
        <v>238950.92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1145004.32</v>
      </c>
      <c r="C530" s="240">
        <f>AK71</f>
        <v>950936.9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386781.65</v>
      </c>
      <c r="C531" s="240">
        <f>AL71</f>
        <v>239265.39999999997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5319508.540000001</v>
      </c>
      <c r="C537" s="240">
        <f>AR71</f>
        <v>20414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6731.36</v>
      </c>
      <c r="C541" s="240">
        <f>AV71</f>
        <v>6543.5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99503.51999999999</v>
      </c>
      <c r="C542" s="240">
        <f>AW71</f>
        <v>98970.98000000001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238160.98</v>
      </c>
      <c r="C543" s="240">
        <f>AX71</f>
        <v>301130.02999999997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1968845.5300000003</v>
      </c>
      <c r="C544" s="240">
        <f>AY71</f>
        <v>2169558.1500000008</v>
      </c>
      <c r="D544" s="240">
        <f>'Prior Year'!AY59</f>
        <v>57125</v>
      </c>
      <c r="E544" s="180">
        <f>AY59</f>
        <v>0</v>
      </c>
      <c r="F544" s="263">
        <f t="shared" ref="F544:G550" si="19">IF(B544=0,"",IF(D544=0,"",B544/D544))</f>
        <v>34.465567264770243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-45532.650000000009</v>
      </c>
      <c r="C545" s="240">
        <f>AZ71</f>
        <v>-24227.349999999991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527722.42000000004</v>
      </c>
      <c r="C546" s="240">
        <f>BA71</f>
        <v>632370.09000000008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1374257.1300000001</v>
      </c>
      <c r="C547" s="240">
        <f>BB71</f>
        <v>1569393.08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381604.16000000009</v>
      </c>
      <c r="C549" s="240">
        <f>BD71</f>
        <v>308596.65000000002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6576338.7599999979</v>
      </c>
      <c r="C550" s="240">
        <f>BE71</f>
        <v>5905098.2300000004</v>
      </c>
      <c r="D550" s="240">
        <f>'Prior Year'!BE59</f>
        <v>173614.88999999996</v>
      </c>
      <c r="E550" s="180">
        <f>BE59</f>
        <v>173614.88999999996</v>
      </c>
      <c r="F550" s="263">
        <f t="shared" si="19"/>
        <v>37.878886770598996</v>
      </c>
      <c r="G550" s="263">
        <f t="shared" si="19"/>
        <v>34.012625472388926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1686830.68</v>
      </c>
      <c r="C551" s="240">
        <f>BF71</f>
        <v>1894794.8999999997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13339</v>
      </c>
      <c r="C552" s="240">
        <f>BG71</f>
        <v>13416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134820.29</v>
      </c>
      <c r="C553" s="240">
        <f>BH71</f>
        <v>93392.28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72970.859999999986</v>
      </c>
      <c r="C555" s="240">
        <f>BJ71</f>
        <v>75218.489999999991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59878</v>
      </c>
      <c r="C556" s="240">
        <f>BK71</f>
        <v>60224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422076.01000000007</v>
      </c>
      <c r="C558" s="240">
        <f>BM71</f>
        <v>188670.70999999996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5095853.7</v>
      </c>
      <c r="C559" s="240">
        <f>BN71</f>
        <v>6079649.6699999999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37108.620000000003</v>
      </c>
      <c r="C560" s="240">
        <f>BO71</f>
        <v>20073.080000000002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56868.509999999995</v>
      </c>
      <c r="C561" s="240">
        <f>BP71</f>
        <v>27611.42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430679.57</v>
      </c>
      <c r="C564" s="240">
        <f>BS71</f>
        <v>476501.2699999999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433513.59</v>
      </c>
      <c r="C565" s="240">
        <f>BT71</f>
        <v>343729.36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131863.70000000001</v>
      </c>
      <c r="C567" s="240">
        <f>BV71</f>
        <v>132453.15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532143.22000000009</v>
      </c>
      <c r="C568" s="240">
        <f>BW71</f>
        <v>463325.53000000009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1684520.05</v>
      </c>
      <c r="C570" s="240">
        <f>BY71</f>
        <v>2067291.8500000003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419598.58</v>
      </c>
      <c r="C572" s="240">
        <f>CA71</f>
        <v>424547.88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71867.070000000007</v>
      </c>
      <c r="C573" s="240">
        <f>CB71</f>
        <v>22826.26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67059593.500127062</v>
      </c>
      <c r="C574" s="240">
        <f>CC71</f>
        <v>66559928.563733891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4981768.09</v>
      </c>
      <c r="C575" s="240">
        <f>CD71</f>
        <v>5180033.7000000011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140759.07999999996</v>
      </c>
      <c r="E612" s="180">
        <f>SUM(C624:D647)+SUM(C668:D713)</f>
        <v>120400380.05908243</v>
      </c>
      <c r="F612" s="180">
        <f>CE64-(AX64+BD64+BE64+BG64+BJ64+BN64+BP64+BQ64+CB64+CC64+CD64)</f>
        <v>33673683.959999986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635.41000000000008</v>
      </c>
      <c r="I612" s="180">
        <f>CE78-(AX78+AY78+AZ78+BD78+BE78+BF78+BG78+BJ78+BN78+BO78+BP78+BQ78+BR78+CB78+CC78+CD78)</f>
        <v>57357.895218351958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599906993.49000001</v>
      </c>
      <c r="L612" s="197">
        <f>CE80-(AW80+AX80+AY80+AZ80+BA80+BB80+BC80+BD80+BE80+BF80+BG80+BH80+BI80+BJ80+BK80+BL80+BM80+BN80+BO80+BP80+BQ80+BR80+BS80+BT80+BU80+BV80+BW80+BX80+BY80+BZ80+CA80+CB80+CC80+CD80)</f>
        <v>145.95999999999998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5905098.2300000004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5180033.7000000011</v>
      </c>
      <c r="D615" s="266">
        <f>SUM(C614:C615)</f>
        <v>11085131.930000002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301130.02999999997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75218.489999999991</v>
      </c>
      <c r="D617" s="180">
        <f>(D615/D612)*BJ76</f>
        <v>33028.805896159603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13416</v>
      </c>
      <c r="D618" s="180">
        <f>(D615/D612)*BG76</f>
        <v>32468.087970597717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6079649.6699999999</v>
      </c>
      <c r="D619" s="180">
        <f>(D615/D612)*BN76</f>
        <v>579884.7133039193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66559928.563733891</v>
      </c>
      <c r="D620" s="180">
        <f>(D615/D612)*CC76</f>
        <v>732604.74560260435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27611.42</v>
      </c>
      <c r="D621" s="180">
        <f>(D615/D612)*BP76</f>
        <v>21055.273114919488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22826.26</v>
      </c>
      <c r="D622" s="180">
        <f>(D615/D612)*CB76</f>
        <v>11183.645029360099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74490005.704651475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308596.65000000002</v>
      </c>
      <c r="D624" s="180">
        <f>(D615/D612)*BD76</f>
        <v>283846.1242618268</v>
      </c>
      <c r="E624" s="180">
        <f>(E623/E612)*SUM(C624:D624)</f>
        <v>366535.93296621821</v>
      </c>
      <c r="F624" s="180">
        <f>SUM(C624:E624)</f>
        <v>958978.7072280451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2169558.1500000008</v>
      </c>
      <c r="D625" s="180">
        <f>(D615/D612)*AY76</f>
        <v>558416.77699659194</v>
      </c>
      <c r="E625" s="180">
        <f>(E623/E612)*SUM(C625:D625)</f>
        <v>1687759.3556964311</v>
      </c>
      <c r="F625" s="180">
        <f>(F624/F612)*AY64</f>
        <v>-6616.0483346340206</v>
      </c>
      <c r="G625" s="180">
        <f>SUM(C625:F625)</f>
        <v>4409118.2343583899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20073.080000000002</v>
      </c>
      <c r="D627" s="180">
        <f>(D615/D612)*BO76</f>
        <v>0</v>
      </c>
      <c r="E627" s="180">
        <f>(E623/E612)*SUM(C627:D627)</f>
        <v>12418.929599526056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-24227.349999999991</v>
      </c>
      <c r="D628" s="180">
        <f>(D615/D612)*AZ76</f>
        <v>15067.719199123074</v>
      </c>
      <c r="E628" s="180">
        <f>(E623/E612)*SUM(C628:D628)</f>
        <v>-5666.933528573637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1894794.8999999997</v>
      </c>
      <c r="D629" s="180">
        <f>(D615/D612)*BF76</f>
        <v>242196.28026015314</v>
      </c>
      <c r="E629" s="180">
        <f>(E623/E612)*SUM(C629:D629)</f>
        <v>1322126.1023449781</v>
      </c>
      <c r="F629" s="180">
        <f>(F624/F612)*BF64</f>
        <v>5655.5168032061756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632370.09000000008</v>
      </c>
      <c r="D630" s="180">
        <f>(D615/D612)*BA76</f>
        <v>44314.829198445339</v>
      </c>
      <c r="E630" s="180">
        <f>(E623/E612)*SUM(C630:D630)</f>
        <v>418655.35197321343</v>
      </c>
      <c r="F630" s="180">
        <f>(F624/F612)*BA64</f>
        <v>888.62511007764181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98970.98000000001</v>
      </c>
      <c r="D631" s="180">
        <f>(D615/D612)*AW76</f>
        <v>14009.285362107372</v>
      </c>
      <c r="E631" s="180">
        <f>(E623/E612)*SUM(C631:D631)</f>
        <v>69899.286092008988</v>
      </c>
      <c r="F631" s="180">
        <f>(F624/F612)*AW64</f>
        <v>13.446446398399765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1569393.08</v>
      </c>
      <c r="D632" s="180">
        <f>(D615/D612)*BB76</f>
        <v>31769.553139174412</v>
      </c>
      <c r="E632" s="180">
        <f>(E623/E612)*SUM(C632:D632)</f>
        <v>990616.58790515317</v>
      </c>
      <c r="F632" s="180">
        <f>(F624/F612)*BB64</f>
        <v>75.512663953195684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60224</v>
      </c>
      <c r="D635" s="180">
        <f>(D615/D612)*BK76</f>
        <v>145744.13428656827</v>
      </c>
      <c r="E635" s="180">
        <f>(E623/E612)*SUM(C635:D635)</f>
        <v>127429.56035897929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93392.28</v>
      </c>
      <c r="D636" s="180">
        <f>(D615/D612)*BH76</f>
        <v>195566.12704323593</v>
      </c>
      <c r="E636" s="180">
        <f>(E623/E612)*SUM(C636:D636)</f>
        <v>178774.46382225057</v>
      </c>
      <c r="F636" s="180">
        <f>(F624/F612)*BH64</f>
        <v>7.6413726228791612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188670.70999999996</v>
      </c>
      <c r="D638" s="180">
        <f>(D615/D612)*BM76</f>
        <v>0</v>
      </c>
      <c r="E638" s="180">
        <f>(E623/E612)*SUM(C638:D638)</f>
        <v>116727.88954074791</v>
      </c>
      <c r="F638" s="180">
        <f>(F624/F612)*BM64</f>
        <v>18.008145365054446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476501.2699999999</v>
      </c>
      <c r="D639" s="180">
        <f>(D615/D612)*BS76</f>
        <v>21058.423215624887</v>
      </c>
      <c r="E639" s="180">
        <f>(E623/E612)*SUM(C639:D639)</f>
        <v>307833.11786764296</v>
      </c>
      <c r="F639" s="180">
        <f>(F624/F612)*BS64</f>
        <v>651.71550411725593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343729.36</v>
      </c>
      <c r="D640" s="180">
        <f>(D615/D612)*BT76</f>
        <v>47931.144808248981</v>
      </c>
      <c r="E640" s="180">
        <f>(E623/E612)*SUM(C640:D640)</f>
        <v>242314.79355078941</v>
      </c>
      <c r="F640" s="180">
        <f>(F624/F612)*BT64</f>
        <v>108.06111797978643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132453.15</v>
      </c>
      <c r="D642" s="180">
        <f>(D615/D612)*BV76</f>
        <v>319926.59021634638</v>
      </c>
      <c r="E642" s="180">
        <f>(E623/E612)*SUM(C642:D642)</f>
        <v>279880.9224094504</v>
      </c>
      <c r="F642" s="180">
        <f>(F624/F612)*BV64</f>
        <v>0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463325.53000000009</v>
      </c>
      <c r="D643" s="180">
        <f>(D615/D612)*BW76</f>
        <v>21205.690423602518</v>
      </c>
      <c r="E643" s="180">
        <f>(E623/E612)*SUM(C643:D643)</f>
        <v>299772.58672875125</v>
      </c>
      <c r="F643" s="180">
        <f>(F624/F612)*BW64</f>
        <v>2005.2038822335778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2067291.8500000003</v>
      </c>
      <c r="D645" s="180">
        <f>(D615/D612)*BY76</f>
        <v>72387.739159828299</v>
      </c>
      <c r="E645" s="180">
        <f>(E623/E612)*SUM(C645:D645)</f>
        <v>1323789.3827613273</v>
      </c>
      <c r="F645" s="180">
        <f>(F624/F612)*BY64</f>
        <v>99.406192689762534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424547.88</v>
      </c>
      <c r="D647" s="180">
        <f>(D615/D612)*CA76</f>
        <v>0</v>
      </c>
      <c r="E647" s="180">
        <f>(E623/E612)*SUM(C647:D647)</f>
        <v>262661.74564880109</v>
      </c>
      <c r="F647" s="180">
        <f>(F624/F612)*CA64</f>
        <v>9.0220141880147509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95084577.973733917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4533912.419999999</v>
      </c>
      <c r="D668" s="180">
        <f>(D615/D612)*C76</f>
        <v>622274.83097136265</v>
      </c>
      <c r="E668" s="180">
        <f>(E623/E612)*SUM(C668:D668)</f>
        <v>3190059.8449160336</v>
      </c>
      <c r="F668" s="180">
        <f>(F624/F612)*C64</f>
        <v>13476.842441339455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13450459.740000002</v>
      </c>
      <c r="D670" s="180">
        <f>(D615/D612)*E76</f>
        <v>1843107.3847031025</v>
      </c>
      <c r="E670" s="180">
        <f>(E623/E612)*SUM(C670:D670)</f>
        <v>9461912.8428379688</v>
      </c>
      <c r="F670" s="180">
        <f>(F624/F612)*E64</f>
        <v>34418.635549455372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548185.7300000001</v>
      </c>
      <c r="D672" s="180">
        <f>(D615/D612)*G76</f>
        <v>455049.37244946923</v>
      </c>
      <c r="E672" s="180">
        <f>(E623/E612)*SUM(C672:D672)</f>
        <v>620687.31400927354</v>
      </c>
      <c r="F672" s="180">
        <f>(F624/F612)*G64</f>
        <v>551.6833522360397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12944</v>
      </c>
      <c r="D675" s="180">
        <f>(D615/D612)*J76</f>
        <v>31325.388939712462</v>
      </c>
      <c r="E675" s="180">
        <f>(E623/E612)*SUM(C675:D675)</f>
        <v>27388.842402676939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12658986.959999997</v>
      </c>
      <c r="D681" s="180">
        <f>(D615/D612)*P76</f>
        <v>898662.3042879696</v>
      </c>
      <c r="E681" s="180">
        <f>(E623/E612)*SUM(C681:D681)</f>
        <v>8387925.109064403</v>
      </c>
      <c r="F681" s="180">
        <f>(F624/F612)*P64</f>
        <v>220307.4421162889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3136643.7600000002</v>
      </c>
      <c r="D682" s="180">
        <f>(D615/D612)*Q76</f>
        <v>102019.16144520983</v>
      </c>
      <c r="E682" s="180">
        <f>(E623/E612)*SUM(C682:D682)</f>
        <v>2003714.7671420353</v>
      </c>
      <c r="F682" s="180">
        <f>(F624/F612)*Q64</f>
        <v>607.69673236810615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6942314.8399999999</v>
      </c>
      <c r="D683" s="180">
        <f>(D615/D612)*R76</f>
        <v>0</v>
      </c>
      <c r="E683" s="180">
        <f>(E623/E612)*SUM(C683:D683)</f>
        <v>4295111.6249078363</v>
      </c>
      <c r="F683" s="180">
        <f>(F624/F612)*R64</f>
        <v>5118.0399906724433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3651316.6399999997</v>
      </c>
      <c r="D684" s="180">
        <f>(D615/D612)*S76</f>
        <v>431252.72419567197</v>
      </c>
      <c r="E684" s="180">
        <f>(E623/E612)*SUM(C684:D684)</f>
        <v>2525827.701534986</v>
      </c>
      <c r="F684" s="180">
        <f>(F624/F612)*S64</f>
        <v>67100.920106836202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637210.50999999989</v>
      </c>
      <c r="D685" s="180">
        <f>(D615/D612)*T76</f>
        <v>41927.84038892555</v>
      </c>
      <c r="E685" s="180">
        <f>(E623/E612)*SUM(C685:D685)</f>
        <v>420173.25501708372</v>
      </c>
      <c r="F685" s="180">
        <f>(F624/F612)*T64</f>
        <v>5625.4801599478387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6758785.04</v>
      </c>
      <c r="D686" s="180">
        <f>(D615/D612)*U76</f>
        <v>308407.45946186082</v>
      </c>
      <c r="E686" s="180">
        <f>(E623/E612)*SUM(C686:D686)</f>
        <v>4372371.6598108234</v>
      </c>
      <c r="F686" s="180">
        <f>(F624/F612)*U64</f>
        <v>63098.64098349811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2919543.39</v>
      </c>
      <c r="D687" s="180">
        <f>(D615/D612)*V76</f>
        <v>37361.769416442636</v>
      </c>
      <c r="E687" s="180">
        <f>(E623/E612)*SUM(C687:D687)</f>
        <v>1829395.2401558789</v>
      </c>
      <c r="F687" s="180">
        <f>(F624/F612)*V64</f>
        <v>36845.693208858611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662996.59</v>
      </c>
      <c r="D688" s="180">
        <f>(D615/D612)*W76</f>
        <v>132824.78376853067</v>
      </c>
      <c r="E688" s="180">
        <f>(E623/E612)*SUM(C688:D688)</f>
        <v>492363.38492296619</v>
      </c>
      <c r="F688" s="180">
        <f>(F624/F612)*W64</f>
        <v>637.76071506337621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1958621.16</v>
      </c>
      <c r="D689" s="180">
        <f>(D615/D612)*X76</f>
        <v>107806.68396621308</v>
      </c>
      <c r="E689" s="180">
        <f>(E623/E612)*SUM(C689:D689)</f>
        <v>1278469.5680342435</v>
      </c>
      <c r="F689" s="180">
        <f>(F624/F612)*X64</f>
        <v>7083.1409059259749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4560623.29</v>
      </c>
      <c r="D690" s="180">
        <f>(D615/D612)*Y76</f>
        <v>507333.9564325863</v>
      </c>
      <c r="E690" s="180">
        <f>(E623/E612)*SUM(C690:D690)</f>
        <v>3135473.1937925927</v>
      </c>
      <c r="F690" s="180">
        <f>(F624/F612)*Y64</f>
        <v>12111.336102404501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3721413.37</v>
      </c>
      <c r="D691" s="180">
        <f>(D615/D612)*Z76</f>
        <v>672853.63542250381</v>
      </c>
      <c r="E691" s="180">
        <f>(E623/E612)*SUM(C691:D691)</f>
        <v>2718670.6066962448</v>
      </c>
      <c r="F691" s="180">
        <f>(F624/F612)*Z64</f>
        <v>3909.8578719990132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625552.67000000004</v>
      </c>
      <c r="D692" s="180">
        <f>(D615/D612)*AA76</f>
        <v>81761.651333933871</v>
      </c>
      <c r="E692" s="180">
        <f>(E623/E612)*SUM(C692:D692)</f>
        <v>437605.32819989137</v>
      </c>
      <c r="F692" s="180">
        <f>(F624/F612)*AA64</f>
        <v>7331.6219285684147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16427794.24</v>
      </c>
      <c r="D693" s="180">
        <f>(D615/D612)*AB76</f>
        <v>163909.97752945605</v>
      </c>
      <c r="E693" s="180">
        <f>(E623/E612)*SUM(C693:D693)</f>
        <v>10265051.831291355</v>
      </c>
      <c r="F693" s="180">
        <f>(F624/F612)*AB64</f>
        <v>441752.78890468506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3774885.7</v>
      </c>
      <c r="D694" s="180">
        <f>(D615/D612)*AC76</f>
        <v>272355.3444136898</v>
      </c>
      <c r="E694" s="180">
        <f>(E623/E612)*SUM(C694:D694)</f>
        <v>2503970.5716753942</v>
      </c>
      <c r="F694" s="180">
        <f>(F624/F612)*AC64</f>
        <v>15157.022566733773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1564774.41</v>
      </c>
      <c r="D696" s="180">
        <f>(D615/D612)*AE76</f>
        <v>223247.63699197248</v>
      </c>
      <c r="E696" s="180">
        <f>(E623/E612)*SUM(C696:D696)</f>
        <v>1106223.8542363092</v>
      </c>
      <c r="F696" s="180">
        <f>(F624/F612)*AE64</f>
        <v>506.85692795414968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9802732.6100000013</v>
      </c>
      <c r="D698" s="180">
        <f>(D615/D612)*AG76</f>
        <v>563200.99244292406</v>
      </c>
      <c r="E698" s="180">
        <f>(E623/E612)*SUM(C698:D698)</f>
        <v>6413255.9448824096</v>
      </c>
      <c r="F698" s="180">
        <f>(F624/F612)*AG64</f>
        <v>20118.695217437362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238950.92</v>
      </c>
      <c r="D701" s="180">
        <f>(D615/D612)*AJ76</f>
        <v>0</v>
      </c>
      <c r="E701" s="180">
        <f>(E623/E612)*SUM(C701:D701)</f>
        <v>147835.54159212153</v>
      </c>
      <c r="F701" s="180">
        <f>(F624/F612)*AJ64</f>
        <v>35.374668319578682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950936.9</v>
      </c>
      <c r="D702" s="180">
        <f>(D615/D612)*AK76</f>
        <v>122339.67357059386</v>
      </c>
      <c r="E702" s="180">
        <f>(E623/E612)*SUM(C702:D702)</f>
        <v>664020.97774700017</v>
      </c>
      <c r="F702" s="180">
        <f>(F624/F612)*AK64</f>
        <v>201.88778724872873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239265.39999999997</v>
      </c>
      <c r="D703" s="180">
        <f>(D615/D612)*AL76</f>
        <v>26608.113133370163</v>
      </c>
      <c r="E703" s="180">
        <f>(E623/E612)*SUM(C703:D703)</f>
        <v>164492.167718257</v>
      </c>
      <c r="F703" s="180">
        <f>(F624/F612)*AL64</f>
        <v>65.178072006577409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20414</v>
      </c>
      <c r="D709" s="180">
        <f>(D615/D612)*AR76</f>
        <v>0</v>
      </c>
      <c r="E709" s="180">
        <f>(E623/E612)*SUM(C709:D709)</f>
        <v>12629.851963162848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6543.5</v>
      </c>
      <c r="D713" s="180">
        <f>(D615/D612)*AV76</f>
        <v>15835.556246065271</v>
      </c>
      <c r="E713" s="180">
        <f>(E623/E612)*SUM(C713:D713)</f>
        <v>13845.604362844091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15" ht="12.6" customHeight="1" x14ac:dyDescent="0.25">
      <c r="C715" s="180">
        <f>SUM(C614:C647)+SUM(C668:C713)</f>
        <v>194890385.76373392</v>
      </c>
      <c r="D715" s="180">
        <f>SUM(D616:D647)+SUM(D668:D713)</f>
        <v>11085131.930000003</v>
      </c>
      <c r="E715" s="180">
        <f>SUM(E624:E647)+SUM(E668:E713)</f>
        <v>74490005.70465149</v>
      </c>
      <c r="F715" s="180">
        <f>SUM(F625:F648)+SUM(F668:F713)</f>
        <v>958978.70722804533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15" ht="12.6" customHeight="1" x14ac:dyDescent="0.25">
      <c r="C716" s="180">
        <f>CE71</f>
        <v>194890385.76373392</v>
      </c>
      <c r="D716" s="180">
        <f>D615</f>
        <v>11085131.930000002</v>
      </c>
      <c r="E716" s="180">
        <f>E623</f>
        <v>74490005.704651475</v>
      </c>
      <c r="F716" s="180">
        <f>F624</f>
        <v>958978.7072280451</v>
      </c>
      <c r="G716" s="180">
        <f>G625</f>
        <v>4409118.2343583899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95084577.973733917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5" transitionEvaluation="1" transitionEntry="1" codeName="Sheet10">
    <pageSetUpPr autoPageBreaks="0" fitToPage="1"/>
  </sheetPr>
  <dimension ref="A1:CF817"/>
  <sheetViews>
    <sheetView showGridLines="0" topLeftCell="A55" zoomScale="75" workbookViewId="0">
      <selection activeCell="AJ80" sqref="AJ8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6127066.9799999967</v>
      </c>
      <c r="C48" s="245">
        <f>ROUND(((B48/CE61)*C61),0)</f>
        <v>326188</v>
      </c>
      <c r="D48" s="245">
        <f>ROUND(((B48/CE61)*D61),0)</f>
        <v>0</v>
      </c>
      <c r="E48" s="195">
        <f>ROUND(((B48/CE61)*E61),0)</f>
        <v>971819</v>
      </c>
      <c r="F48" s="195">
        <f>ROUND(((B48/CE61)*F61),0)</f>
        <v>0</v>
      </c>
      <c r="G48" s="195">
        <f>ROUND(((B48/CE61)*G61),0)</f>
        <v>27554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97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312868</v>
      </c>
      <c r="Q48" s="195">
        <f>ROUND(((B48/CE61)*Q61),0)</f>
        <v>265522</v>
      </c>
      <c r="R48" s="195">
        <f>ROUND(((B48/CE61)*R61),0)</f>
        <v>518373</v>
      </c>
      <c r="S48" s="195">
        <f>ROUND(((B48/CE61)*S61),0)</f>
        <v>53421</v>
      </c>
      <c r="T48" s="195">
        <f>ROUND(((B48/CE61)*T61),0)</f>
        <v>34809</v>
      </c>
      <c r="U48" s="195">
        <f>ROUND(((B48/CE61)*U61),0)</f>
        <v>197961</v>
      </c>
      <c r="V48" s="195">
        <f>ROUND(((B48/CE61)*V61),0)</f>
        <v>119399</v>
      </c>
      <c r="W48" s="195">
        <f>ROUND(((B48/CE61)*W61),0)</f>
        <v>26124</v>
      </c>
      <c r="X48" s="195">
        <f>ROUND(((B48/CE61)*X61),0)</f>
        <v>48017</v>
      </c>
      <c r="Y48" s="195">
        <f>ROUND(((B48/CE61)*Y61),0)</f>
        <v>234606</v>
      </c>
      <c r="Z48" s="195">
        <f>ROUND(((B48/CE61)*Z61),0)</f>
        <v>143800</v>
      </c>
      <c r="AA48" s="195">
        <f>ROUND(((B48/CE61)*AA61),0)</f>
        <v>20004</v>
      </c>
      <c r="AB48" s="195">
        <f>ROUND(((B48/CE61)*AB61),0)</f>
        <v>236044</v>
      </c>
      <c r="AC48" s="195">
        <f>ROUND(((B48/CE61)*AC61),0)</f>
        <v>235625</v>
      </c>
      <c r="AD48" s="195">
        <f>ROUND(((B48/CE61)*AD61),0)</f>
        <v>0</v>
      </c>
      <c r="AE48" s="195">
        <f>ROUND(((B48/CE61)*AE61),0)</f>
        <v>188023</v>
      </c>
      <c r="AF48" s="195">
        <f>ROUND(((B48/CE61)*AF61),0)</f>
        <v>0</v>
      </c>
      <c r="AG48" s="195">
        <f>ROUND(((B48/CE61)*AG61),0)</f>
        <v>608958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11764</v>
      </c>
      <c r="AK48" s="195">
        <f>ROUND(((B48/CE61)*AK61),0)</f>
        <v>84401</v>
      </c>
      <c r="AL48" s="195">
        <f>ROUND(((B48/CE61)*AL61),0)</f>
        <v>29179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386102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18</v>
      </c>
      <c r="AW48" s="195">
        <f>ROUND(((B48/CE61)*AW61),0)</f>
        <v>10586</v>
      </c>
      <c r="AX48" s="195">
        <f>ROUND(((B48/CE61)*AX61),0)</f>
        <v>2343</v>
      </c>
      <c r="AY48" s="195">
        <f>ROUND(((B48/CE61)*AY61),0)</f>
        <v>108862</v>
      </c>
      <c r="AZ48" s="195">
        <f>ROUND(((B48/CE61)*AZ61),0)</f>
        <v>851</v>
      </c>
      <c r="BA48" s="195">
        <f>ROUND(((B48/CE61)*BA61),0)</f>
        <v>8916</v>
      </c>
      <c r="BB48" s="195">
        <f>ROUND(((B48/CE61)*BB61),0)</f>
        <v>106854</v>
      </c>
      <c r="BC48" s="195">
        <f>ROUND(((B48/CE61)*BC61),0)</f>
        <v>0</v>
      </c>
      <c r="BD48" s="195">
        <f>ROUND(((B48/CE61)*BD61),0)</f>
        <v>5369</v>
      </c>
      <c r="BE48" s="195">
        <f>ROUND(((B48/CE61)*BE61),0)</f>
        <v>135019</v>
      </c>
      <c r="BF48" s="195">
        <f>ROUND(((B48/CE61)*BF61),0)</f>
        <v>108624</v>
      </c>
      <c r="BG48" s="195">
        <f>ROUND(((B48/CE61)*BG61),0)</f>
        <v>0</v>
      </c>
      <c r="BH48" s="195">
        <f>ROUND(((B48/CE61)*BH61),0)</f>
        <v>88</v>
      </c>
      <c r="BI48" s="195">
        <f>ROUND(((B48/CE61)*BI61),0)</f>
        <v>0</v>
      </c>
      <c r="BJ48" s="195">
        <f>ROUND(((B48/CE61)*BJ61),0)</f>
        <v>4729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33441</v>
      </c>
      <c r="BN48" s="195">
        <f>ROUND(((B48/CE61)*BN61),0)</f>
        <v>101897</v>
      </c>
      <c r="BO48" s="195">
        <f>ROUND(((B48/CE61)*BO61),0)</f>
        <v>2966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22560</v>
      </c>
      <c r="BT48" s="195">
        <f>ROUND(((B48/CE61)*BT61),0)</f>
        <v>30894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34535</v>
      </c>
      <c r="BX48" s="195">
        <f>ROUND(((B48/CE61)*BX61),0)</f>
        <v>0</v>
      </c>
      <c r="BY48" s="195">
        <f>ROUND(((B48/CE61)*BY61),0)</f>
        <v>126345</v>
      </c>
      <c r="BZ48" s="195">
        <f>ROUND(((B48/CE61)*BZ61),0)</f>
        <v>0</v>
      </c>
      <c r="CA48" s="195">
        <f>ROUND(((B48/CE61)*CA61),0)</f>
        <v>32089</v>
      </c>
      <c r="CB48" s="195">
        <f>ROUND(((B48/CE61)*CB61),0)</f>
        <v>0</v>
      </c>
      <c r="CC48" s="195">
        <f>ROUND(((B48/CE61)*CC61),0)</f>
        <v>169423</v>
      </c>
      <c r="CD48" s="195"/>
      <c r="CE48" s="195">
        <f>SUM(C48:CD48)</f>
        <v>6127067</v>
      </c>
    </row>
    <row r="49" spans="1:84" ht="12.6" customHeight="1" x14ac:dyDescent="0.25">
      <c r="A49" s="175" t="s">
        <v>206</v>
      </c>
      <c r="B49" s="195">
        <f>B47+B48</f>
        <v>6127066.9799999967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5617286.2399999984</v>
      </c>
      <c r="C52" s="195">
        <f>ROUND((B52/(CE76+CF76)*C76),0)</f>
        <v>255657</v>
      </c>
      <c r="D52" s="195">
        <f>ROUND((B52/(CE76+CF76)*D76),0)</f>
        <v>0</v>
      </c>
      <c r="E52" s="195">
        <f>ROUND((B52/(CE76+CF76)*E76),0)</f>
        <v>757226</v>
      </c>
      <c r="F52" s="195">
        <f>ROUND((B52/(CE76+CF76)*F76),0)</f>
        <v>0</v>
      </c>
      <c r="G52" s="195">
        <f>ROUND((B52/(CE76+CF76)*G76),0)</f>
        <v>186954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12870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369208</v>
      </c>
      <c r="Q52" s="195">
        <f>ROUND((B52/(CE76+CF76)*Q76),0)</f>
        <v>41914</v>
      </c>
      <c r="R52" s="195">
        <f>ROUND((B52/(CE76+CF76)*R76),0)</f>
        <v>0</v>
      </c>
      <c r="S52" s="195">
        <f>ROUND((B52/(CE76+CF76)*S76),0)</f>
        <v>177177</v>
      </c>
      <c r="T52" s="195">
        <f>ROUND((B52/(CE76+CF76)*T76),0)</f>
        <v>17226</v>
      </c>
      <c r="U52" s="195">
        <f>ROUND((B52/(CE76+CF76)*U76),0)</f>
        <v>126707</v>
      </c>
      <c r="V52" s="195">
        <f>ROUND((B52/(CE76+CF76)*V76),0)</f>
        <v>15350</v>
      </c>
      <c r="W52" s="195">
        <f>ROUND((B52/(CE76+CF76)*W76),0)</f>
        <v>54570</v>
      </c>
      <c r="X52" s="195">
        <f>ROUND((B52/(CE76+CF76)*X76),0)</f>
        <v>44292</v>
      </c>
      <c r="Y52" s="195">
        <f>ROUND((B52/(CE76+CF76)*Y76),0)</f>
        <v>208434</v>
      </c>
      <c r="Z52" s="195">
        <f>ROUND((B52/(CE76+CF76)*Z76),0)</f>
        <v>276437</v>
      </c>
      <c r="AA52" s="195">
        <f>ROUND((B52/(CE76+CF76)*AA76),0)</f>
        <v>33591</v>
      </c>
      <c r="AB52" s="195">
        <f>ROUND((B52/(CE76+CF76)*AB76),0)</f>
        <v>67341</v>
      </c>
      <c r="AC52" s="195">
        <f>ROUND((B52/(CE76+CF76)*AC76),0)</f>
        <v>111895</v>
      </c>
      <c r="AD52" s="195">
        <f>ROUND((B52/(CE76+CF76)*AD76),0)</f>
        <v>0</v>
      </c>
      <c r="AE52" s="195">
        <f>ROUND((B52/(CE76+CF76)*AE76),0)</f>
        <v>91720</v>
      </c>
      <c r="AF52" s="195">
        <f>ROUND((B52/(CE76+CF76)*AF76),0)</f>
        <v>0</v>
      </c>
      <c r="AG52" s="195">
        <f>ROUND((B52/(CE76+CF76)*AG76),0)</f>
        <v>231387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50262</v>
      </c>
      <c r="AL52" s="195">
        <f>ROUND((B52/(CE76+CF76)*AL76),0)</f>
        <v>10932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6506</v>
      </c>
      <c r="AW52" s="195">
        <f>ROUND((B52/(CE76+CF76)*AW76),0)</f>
        <v>5756</v>
      </c>
      <c r="AX52" s="195">
        <f>ROUND((B52/(CE76+CF76)*AX76),0)</f>
        <v>0</v>
      </c>
      <c r="AY52" s="195">
        <f>ROUND((B52/(CE76+CF76)*AY76),0)</f>
        <v>229421</v>
      </c>
      <c r="AZ52" s="195">
        <f>ROUND((B52/(CE76+CF76)*AZ76),0)</f>
        <v>6190</v>
      </c>
      <c r="BA52" s="195">
        <f>ROUND((B52/(CE76+CF76)*BA76),0)</f>
        <v>18206</v>
      </c>
      <c r="BB52" s="195">
        <f>ROUND((B52/(CE76+CF76)*BB76),0)</f>
        <v>13052</v>
      </c>
      <c r="BC52" s="195">
        <f>ROUND((B52/(CE76+CF76)*BC76),0)</f>
        <v>0</v>
      </c>
      <c r="BD52" s="195">
        <f>ROUND((B52/(CE76+CF76)*BD76),0)</f>
        <v>116616</v>
      </c>
      <c r="BE52" s="195">
        <f>ROUND((B52/(CE76+CF76)*BE76),0)</f>
        <v>1063045</v>
      </c>
      <c r="BF52" s="195">
        <f>ROUND((B52/(CE76+CF76)*BF76),0)</f>
        <v>99504</v>
      </c>
      <c r="BG52" s="195">
        <f>ROUND((B52/(CE76+CF76)*BG76),0)</f>
        <v>13339</v>
      </c>
      <c r="BH52" s="195">
        <f>ROUND((B52/(CE76+CF76)*BH76),0)</f>
        <v>80347</v>
      </c>
      <c r="BI52" s="195">
        <f>ROUND((B52/(CE76+CF76)*BI76),0)</f>
        <v>0</v>
      </c>
      <c r="BJ52" s="195">
        <f>ROUND((B52/(CE76+CF76)*BJ76),0)</f>
        <v>13570</v>
      </c>
      <c r="BK52" s="195">
        <f>ROUND((B52/(CE76+CF76)*BK76),0)</f>
        <v>59878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238241</v>
      </c>
      <c r="BO52" s="195">
        <f>ROUND((B52/(CE76+CF76)*BO76),0)</f>
        <v>0</v>
      </c>
      <c r="BP52" s="195">
        <f>ROUND((B52/(CE76+CF76)*BP76),0)</f>
        <v>8650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8652</v>
      </c>
      <c r="BT52" s="195">
        <f>ROUND((B52/(CE76+CF76)*BT76),0)</f>
        <v>19692</v>
      </c>
      <c r="BU52" s="195">
        <f>ROUND((B52/(CE76+CF76)*BU76),0)</f>
        <v>0</v>
      </c>
      <c r="BV52" s="195">
        <f>ROUND((B52/(CE76+CF76)*BV76),0)</f>
        <v>131439</v>
      </c>
      <c r="BW52" s="195">
        <f>ROUND((B52/(CE76+CF76)*BW76),0)</f>
        <v>8712</v>
      </c>
      <c r="BX52" s="195">
        <f>ROUND((B52/(CE76+CF76)*BX76),0)</f>
        <v>0</v>
      </c>
      <c r="BY52" s="195">
        <f>ROUND((B52/(CE76+CF76)*BY76),0)</f>
        <v>29740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4595</v>
      </c>
      <c r="CC52" s="195">
        <f>ROUND((B52/(CE76+CF76)*CC76),0)</f>
        <v>300985</v>
      </c>
      <c r="CD52" s="195"/>
      <c r="CE52" s="195">
        <f>SUM(C52:CD52)</f>
        <v>5617286</v>
      </c>
    </row>
    <row r="53" spans="1:84" ht="12.6" customHeight="1" x14ac:dyDescent="0.25">
      <c r="A53" s="175" t="s">
        <v>206</v>
      </c>
      <c r="B53" s="195">
        <f>B51+B52</f>
        <v>5617286.2399999984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5756.3395131110765</v>
      </c>
      <c r="D59" s="184">
        <v>0</v>
      </c>
      <c r="E59" s="184">
        <v>16002.832385655873</v>
      </c>
      <c r="F59" s="184">
        <v>0</v>
      </c>
      <c r="G59" s="184">
        <v>1306.8281012330517</v>
      </c>
      <c r="H59" s="184">
        <v>0</v>
      </c>
      <c r="I59" s="184">
        <v>0</v>
      </c>
      <c r="J59" s="184">
        <v>1571</v>
      </c>
      <c r="K59" s="184">
        <v>0</v>
      </c>
      <c r="L59" s="184">
        <v>0</v>
      </c>
      <c r="M59" s="184">
        <v>0</v>
      </c>
      <c r="N59" s="184">
        <v>0</v>
      </c>
      <c r="O59" s="184">
        <v>708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57125</v>
      </c>
      <c r="AZ59" s="185"/>
      <c r="BA59" s="248"/>
      <c r="BB59" s="248"/>
      <c r="BC59" s="248"/>
      <c r="BD59" s="248"/>
      <c r="BE59" s="185">
        <v>173614.88999999996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47.55</v>
      </c>
      <c r="D60" s="187">
        <v>0</v>
      </c>
      <c r="E60" s="187">
        <v>152.66999999999996</v>
      </c>
      <c r="F60" s="223">
        <v>0</v>
      </c>
      <c r="G60" s="187">
        <v>3.68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48.129999999999988</v>
      </c>
      <c r="Q60" s="221">
        <v>31.280000000000005</v>
      </c>
      <c r="R60" s="221">
        <v>10.27</v>
      </c>
      <c r="S60" s="221">
        <v>12.97</v>
      </c>
      <c r="T60" s="221">
        <v>4.3500000000000005</v>
      </c>
      <c r="U60" s="221">
        <v>32.47</v>
      </c>
      <c r="V60" s="221">
        <v>12.899999999999999</v>
      </c>
      <c r="W60" s="221">
        <v>3.07</v>
      </c>
      <c r="X60" s="221">
        <v>6.77</v>
      </c>
      <c r="Y60" s="221">
        <v>36.5</v>
      </c>
      <c r="Z60" s="221">
        <v>17.77</v>
      </c>
      <c r="AA60" s="221">
        <v>2.29</v>
      </c>
      <c r="AB60" s="221">
        <v>30.400000000000002</v>
      </c>
      <c r="AC60" s="221">
        <v>33.86</v>
      </c>
      <c r="AD60" s="221">
        <v>0</v>
      </c>
      <c r="AE60" s="221">
        <v>29.61</v>
      </c>
      <c r="AF60" s="221">
        <v>0</v>
      </c>
      <c r="AG60" s="221">
        <v>45.2</v>
      </c>
      <c r="AH60" s="221">
        <v>0</v>
      </c>
      <c r="AI60" s="221">
        <v>0</v>
      </c>
      <c r="AJ60" s="221">
        <v>1.9300000000000002</v>
      </c>
      <c r="AK60" s="221">
        <v>12.459999999999997</v>
      </c>
      <c r="AL60" s="221">
        <v>4.2399999999999993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48.599999999999987</v>
      </c>
      <c r="AS60" s="221">
        <v>0</v>
      </c>
      <c r="AT60" s="221">
        <v>0</v>
      </c>
      <c r="AU60" s="221">
        <v>0</v>
      </c>
      <c r="AV60" s="221">
        <v>0</v>
      </c>
      <c r="AW60" s="221">
        <v>2.76</v>
      </c>
      <c r="AX60" s="221">
        <v>0.66</v>
      </c>
      <c r="AY60" s="221">
        <v>34.43</v>
      </c>
      <c r="AZ60" s="221">
        <v>0.41000000000000003</v>
      </c>
      <c r="BA60" s="221">
        <v>3.2699999999999996</v>
      </c>
      <c r="BB60" s="221">
        <v>15.12</v>
      </c>
      <c r="BC60" s="221">
        <v>0</v>
      </c>
      <c r="BD60" s="221">
        <v>1.62</v>
      </c>
      <c r="BE60" s="221">
        <v>24.969999999999995</v>
      </c>
      <c r="BF60" s="221">
        <v>40.81</v>
      </c>
      <c r="BG60" s="221">
        <v>0</v>
      </c>
      <c r="BH60" s="221">
        <v>0.16999999999999998</v>
      </c>
      <c r="BI60" s="221">
        <v>0</v>
      </c>
      <c r="BJ60" s="221">
        <v>1</v>
      </c>
      <c r="BK60" s="221">
        <v>0</v>
      </c>
      <c r="BL60" s="221">
        <v>0</v>
      </c>
      <c r="BM60" s="221">
        <v>4.83</v>
      </c>
      <c r="BN60" s="221">
        <v>6.6499999999999995</v>
      </c>
      <c r="BO60" s="221">
        <v>0.51</v>
      </c>
      <c r="BP60" s="221">
        <v>0</v>
      </c>
      <c r="BQ60" s="221">
        <v>0</v>
      </c>
      <c r="BR60" s="221">
        <v>0</v>
      </c>
      <c r="BS60" s="221">
        <v>3.67</v>
      </c>
      <c r="BT60" s="221">
        <v>4.8099999999999996</v>
      </c>
      <c r="BU60" s="221">
        <v>0</v>
      </c>
      <c r="BV60" s="221">
        <v>0</v>
      </c>
      <c r="BW60" s="221">
        <v>4.4599999999999991</v>
      </c>
      <c r="BX60" s="221">
        <v>0</v>
      </c>
      <c r="BY60" s="221">
        <v>12.96</v>
      </c>
      <c r="BZ60" s="221">
        <v>0</v>
      </c>
      <c r="CA60" s="221">
        <v>4.78</v>
      </c>
      <c r="CB60" s="221">
        <v>0</v>
      </c>
      <c r="CC60" s="221">
        <v>31.069999999999993</v>
      </c>
      <c r="CD60" s="249" t="s">
        <v>221</v>
      </c>
      <c r="CE60" s="251">
        <f t="shared" ref="CE60:CE70" si="0">SUM(C60:CD60)</f>
        <v>827.93999999999983</v>
      </c>
    </row>
    <row r="61" spans="1:84" ht="12.6" customHeight="1" x14ac:dyDescent="0.25">
      <c r="A61" s="171" t="s">
        <v>235</v>
      </c>
      <c r="B61" s="175"/>
      <c r="C61" s="184">
        <v>3755188.88</v>
      </c>
      <c r="D61" s="184">
        <v>0</v>
      </c>
      <c r="E61" s="184">
        <v>11187920.82</v>
      </c>
      <c r="F61" s="185">
        <v>0</v>
      </c>
      <c r="G61" s="184">
        <v>317207.63</v>
      </c>
      <c r="H61" s="184">
        <v>0</v>
      </c>
      <c r="I61" s="185">
        <v>0</v>
      </c>
      <c r="J61" s="185">
        <v>1116.21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3601850.0800000005</v>
      </c>
      <c r="Q61" s="185">
        <v>3056787.62</v>
      </c>
      <c r="R61" s="185">
        <v>5967686.6600000001</v>
      </c>
      <c r="S61" s="185">
        <v>614997.73</v>
      </c>
      <c r="T61" s="185">
        <v>400730.70999999996</v>
      </c>
      <c r="U61" s="185">
        <v>2278996.2000000002</v>
      </c>
      <c r="V61" s="185">
        <v>1374568.16</v>
      </c>
      <c r="W61" s="185">
        <v>300749.39999999997</v>
      </c>
      <c r="X61" s="185">
        <v>552793.29</v>
      </c>
      <c r="Y61" s="185">
        <v>2700861.35</v>
      </c>
      <c r="Z61" s="185">
        <v>1655478.2799999998</v>
      </c>
      <c r="AA61" s="185">
        <v>230287.65000000002</v>
      </c>
      <c r="AB61" s="185">
        <v>2717424.9399999995</v>
      </c>
      <c r="AC61" s="185">
        <v>2712597.3099999996</v>
      </c>
      <c r="AD61" s="185">
        <v>0</v>
      </c>
      <c r="AE61" s="185">
        <v>2164589.5700000003</v>
      </c>
      <c r="AF61" s="185">
        <v>0</v>
      </c>
      <c r="AG61" s="185">
        <v>7010535.0499999998</v>
      </c>
      <c r="AH61" s="185">
        <v>0</v>
      </c>
      <c r="AI61" s="185">
        <v>0</v>
      </c>
      <c r="AJ61" s="185">
        <v>135430.63999999998</v>
      </c>
      <c r="AK61" s="185">
        <v>971653.75000000023</v>
      </c>
      <c r="AL61" s="185">
        <v>335922.74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4444935.9000000004</v>
      </c>
      <c r="AS61" s="185">
        <v>0</v>
      </c>
      <c r="AT61" s="185">
        <v>0</v>
      </c>
      <c r="AU61" s="185">
        <v>0</v>
      </c>
      <c r="AV61" s="185">
        <v>207.36</v>
      </c>
      <c r="AW61" s="185">
        <v>121864.23999999999</v>
      </c>
      <c r="AX61" s="185">
        <v>26970.650000000005</v>
      </c>
      <c r="AY61" s="185">
        <v>1253252.3200000003</v>
      </c>
      <c r="AZ61" s="185">
        <v>9796.69</v>
      </c>
      <c r="BA61" s="185">
        <v>102646.93</v>
      </c>
      <c r="BB61" s="185">
        <v>1230141.1200000001</v>
      </c>
      <c r="BC61" s="185">
        <v>0</v>
      </c>
      <c r="BD61" s="185">
        <v>61811.479999999996</v>
      </c>
      <c r="BE61" s="185">
        <v>1554389.8399999996</v>
      </c>
      <c r="BF61" s="185">
        <v>1250517.96</v>
      </c>
      <c r="BG61" s="185">
        <v>0</v>
      </c>
      <c r="BH61" s="185">
        <v>1009.57</v>
      </c>
      <c r="BI61" s="185">
        <v>0</v>
      </c>
      <c r="BJ61" s="185">
        <v>54440.2</v>
      </c>
      <c r="BK61" s="185">
        <v>0</v>
      </c>
      <c r="BL61" s="185">
        <v>0</v>
      </c>
      <c r="BM61" s="185">
        <v>384989.09000000008</v>
      </c>
      <c r="BN61" s="185">
        <v>1173079.1599999999</v>
      </c>
      <c r="BO61" s="185">
        <v>34142.620000000003</v>
      </c>
      <c r="BP61" s="185">
        <v>0</v>
      </c>
      <c r="BQ61" s="185">
        <v>0</v>
      </c>
      <c r="BR61" s="185">
        <v>0</v>
      </c>
      <c r="BS61" s="185">
        <v>259713.89</v>
      </c>
      <c r="BT61" s="185">
        <v>355665.83</v>
      </c>
      <c r="BU61" s="185">
        <v>0</v>
      </c>
      <c r="BV61" s="185">
        <v>0</v>
      </c>
      <c r="BW61" s="185">
        <v>397576.36000000004</v>
      </c>
      <c r="BX61" s="185">
        <v>0</v>
      </c>
      <c r="BY61" s="185">
        <v>1454529.52</v>
      </c>
      <c r="BZ61" s="185">
        <v>0</v>
      </c>
      <c r="CA61" s="185">
        <v>369425.5</v>
      </c>
      <c r="CB61" s="185">
        <v>0</v>
      </c>
      <c r="CC61" s="185">
        <v>1950461.5699999998</v>
      </c>
      <c r="CD61" s="249" t="s">
        <v>221</v>
      </c>
      <c r="CE61" s="195">
        <f t="shared" si="0"/>
        <v>70536942.469999984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326188</v>
      </c>
      <c r="D62" s="195">
        <f t="shared" si="1"/>
        <v>0</v>
      </c>
      <c r="E62" s="195">
        <f t="shared" si="1"/>
        <v>971819</v>
      </c>
      <c r="F62" s="195">
        <f t="shared" si="1"/>
        <v>0</v>
      </c>
      <c r="G62" s="195">
        <f t="shared" si="1"/>
        <v>27554</v>
      </c>
      <c r="H62" s="195">
        <f t="shared" si="1"/>
        <v>0</v>
      </c>
      <c r="I62" s="195">
        <f t="shared" si="1"/>
        <v>0</v>
      </c>
      <c r="J62" s="195">
        <f>ROUND(J47+J48,0)</f>
        <v>97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312868</v>
      </c>
      <c r="Q62" s="195">
        <f t="shared" si="1"/>
        <v>265522</v>
      </c>
      <c r="R62" s="195">
        <f t="shared" si="1"/>
        <v>518373</v>
      </c>
      <c r="S62" s="195">
        <f t="shared" si="1"/>
        <v>53421</v>
      </c>
      <c r="T62" s="195">
        <f t="shared" si="1"/>
        <v>34809</v>
      </c>
      <c r="U62" s="195">
        <f t="shared" si="1"/>
        <v>197961</v>
      </c>
      <c r="V62" s="195">
        <f t="shared" si="1"/>
        <v>119399</v>
      </c>
      <c r="W62" s="195">
        <f t="shared" si="1"/>
        <v>26124</v>
      </c>
      <c r="X62" s="195">
        <f t="shared" si="1"/>
        <v>48017</v>
      </c>
      <c r="Y62" s="195">
        <f t="shared" si="1"/>
        <v>234606</v>
      </c>
      <c r="Z62" s="195">
        <f t="shared" si="1"/>
        <v>143800</v>
      </c>
      <c r="AA62" s="195">
        <f t="shared" si="1"/>
        <v>20004</v>
      </c>
      <c r="AB62" s="195">
        <f t="shared" si="1"/>
        <v>236044</v>
      </c>
      <c r="AC62" s="195">
        <f t="shared" si="1"/>
        <v>235625</v>
      </c>
      <c r="AD62" s="195">
        <f t="shared" si="1"/>
        <v>0</v>
      </c>
      <c r="AE62" s="195">
        <f t="shared" si="1"/>
        <v>188023</v>
      </c>
      <c r="AF62" s="195">
        <f t="shared" si="1"/>
        <v>0</v>
      </c>
      <c r="AG62" s="195">
        <f t="shared" si="1"/>
        <v>608958</v>
      </c>
      <c r="AH62" s="195">
        <f t="shared" si="1"/>
        <v>0</v>
      </c>
      <c r="AI62" s="195">
        <f t="shared" si="1"/>
        <v>0</v>
      </c>
      <c r="AJ62" s="195">
        <f t="shared" si="1"/>
        <v>11764</v>
      </c>
      <c r="AK62" s="195">
        <f t="shared" si="1"/>
        <v>84401</v>
      </c>
      <c r="AL62" s="195">
        <f t="shared" si="1"/>
        <v>29179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386102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</v>
      </c>
      <c r="AW62" s="195">
        <f t="shared" si="1"/>
        <v>10586</v>
      </c>
      <c r="AX62" s="195">
        <f t="shared" si="1"/>
        <v>2343</v>
      </c>
      <c r="AY62" s="195">
        <f>ROUND(AY47+AY48,0)</f>
        <v>108862</v>
      </c>
      <c r="AZ62" s="195">
        <f>ROUND(AZ47+AZ48,0)</f>
        <v>851</v>
      </c>
      <c r="BA62" s="195">
        <f>ROUND(BA47+BA48,0)</f>
        <v>8916</v>
      </c>
      <c r="BB62" s="195">
        <f t="shared" si="1"/>
        <v>106854</v>
      </c>
      <c r="BC62" s="195">
        <f t="shared" si="1"/>
        <v>0</v>
      </c>
      <c r="BD62" s="195">
        <f t="shared" si="1"/>
        <v>5369</v>
      </c>
      <c r="BE62" s="195">
        <f t="shared" si="1"/>
        <v>135019</v>
      </c>
      <c r="BF62" s="195">
        <f t="shared" si="1"/>
        <v>108624</v>
      </c>
      <c r="BG62" s="195">
        <f t="shared" si="1"/>
        <v>0</v>
      </c>
      <c r="BH62" s="195">
        <f t="shared" si="1"/>
        <v>88</v>
      </c>
      <c r="BI62" s="195">
        <f t="shared" si="1"/>
        <v>0</v>
      </c>
      <c r="BJ62" s="195">
        <f t="shared" si="1"/>
        <v>4729</v>
      </c>
      <c r="BK62" s="195">
        <f t="shared" si="1"/>
        <v>0</v>
      </c>
      <c r="BL62" s="195">
        <f t="shared" si="1"/>
        <v>0</v>
      </c>
      <c r="BM62" s="195">
        <f t="shared" si="1"/>
        <v>33441</v>
      </c>
      <c r="BN62" s="195">
        <f t="shared" si="1"/>
        <v>101897</v>
      </c>
      <c r="BO62" s="195">
        <f t="shared" ref="BO62:CC62" si="2">ROUND(BO47+BO48,0)</f>
        <v>2966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22560</v>
      </c>
      <c r="BT62" s="195">
        <f t="shared" si="2"/>
        <v>30894</v>
      </c>
      <c r="BU62" s="195">
        <f t="shared" si="2"/>
        <v>0</v>
      </c>
      <c r="BV62" s="195">
        <f t="shared" si="2"/>
        <v>0</v>
      </c>
      <c r="BW62" s="195">
        <f t="shared" si="2"/>
        <v>34535</v>
      </c>
      <c r="BX62" s="195">
        <f t="shared" si="2"/>
        <v>0</v>
      </c>
      <c r="BY62" s="195">
        <f t="shared" si="2"/>
        <v>126345</v>
      </c>
      <c r="BZ62" s="195">
        <f t="shared" si="2"/>
        <v>0</v>
      </c>
      <c r="CA62" s="195">
        <f t="shared" si="2"/>
        <v>32089</v>
      </c>
      <c r="CB62" s="195">
        <f t="shared" si="2"/>
        <v>0</v>
      </c>
      <c r="CC62" s="195">
        <f t="shared" si="2"/>
        <v>169423</v>
      </c>
      <c r="CD62" s="249" t="s">
        <v>221</v>
      </c>
      <c r="CE62" s="195">
        <f t="shared" si="0"/>
        <v>6127067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148404.01999999999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256963.07</v>
      </c>
      <c r="V63" s="185">
        <v>65000</v>
      </c>
      <c r="W63" s="185">
        <v>0</v>
      </c>
      <c r="X63" s="185">
        <v>0</v>
      </c>
      <c r="Y63" s="185">
        <v>0</v>
      </c>
      <c r="Z63" s="185">
        <v>1875</v>
      </c>
      <c r="AA63" s="185">
        <v>0</v>
      </c>
      <c r="AB63" s="185">
        <v>0</v>
      </c>
      <c r="AC63" s="185">
        <v>8000</v>
      </c>
      <c r="AD63" s="185">
        <v>0</v>
      </c>
      <c r="AE63" s="185">
        <v>0</v>
      </c>
      <c r="AF63" s="185">
        <v>0</v>
      </c>
      <c r="AG63" s="185">
        <v>936155.26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8349.07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45600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2666209.9500000002</v>
      </c>
      <c r="BO63" s="185">
        <v>0</v>
      </c>
      <c r="BP63" s="185">
        <v>0</v>
      </c>
      <c r="BQ63" s="185">
        <v>0</v>
      </c>
      <c r="BR63" s="185">
        <v>0</v>
      </c>
      <c r="BS63" s="185">
        <v>145.5</v>
      </c>
      <c r="BT63" s="185">
        <v>0</v>
      </c>
      <c r="BU63" s="185">
        <v>0</v>
      </c>
      <c r="BV63" s="185">
        <v>0</v>
      </c>
      <c r="BW63" s="185">
        <v>12400</v>
      </c>
      <c r="BX63" s="185">
        <v>0</v>
      </c>
      <c r="BY63" s="185">
        <v>291</v>
      </c>
      <c r="BZ63" s="185">
        <v>0</v>
      </c>
      <c r="CA63" s="185">
        <v>0</v>
      </c>
      <c r="CB63" s="185">
        <v>0</v>
      </c>
      <c r="CC63" s="185">
        <v>22500</v>
      </c>
      <c r="CD63" s="249" t="s">
        <v>221</v>
      </c>
      <c r="CE63" s="195">
        <f t="shared" si="0"/>
        <v>4171892.87</v>
      </c>
      <c r="CF63" s="252"/>
    </row>
    <row r="64" spans="1:84" ht="12.6" customHeight="1" x14ac:dyDescent="0.25">
      <c r="A64" s="171" t="s">
        <v>237</v>
      </c>
      <c r="B64" s="175"/>
      <c r="C64" s="184">
        <v>525930.66999999993</v>
      </c>
      <c r="D64" s="184">
        <v>0</v>
      </c>
      <c r="E64" s="185">
        <v>1231239.1899999997</v>
      </c>
      <c r="F64" s="185">
        <v>0</v>
      </c>
      <c r="G64" s="184">
        <v>13448.86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12934396.27</v>
      </c>
      <c r="Q64" s="185">
        <v>25406.930000000004</v>
      </c>
      <c r="R64" s="185">
        <v>175456.65999999997</v>
      </c>
      <c r="S64" s="185">
        <v>3125474.8000000017</v>
      </c>
      <c r="T64" s="185">
        <v>219447.21000000002</v>
      </c>
      <c r="U64" s="185">
        <v>1989676.24</v>
      </c>
      <c r="V64" s="185">
        <v>1326249.8499999999</v>
      </c>
      <c r="W64" s="185">
        <v>30229.1</v>
      </c>
      <c r="X64" s="185">
        <v>94642.819999999992</v>
      </c>
      <c r="Y64" s="185">
        <v>564584.42999999982</v>
      </c>
      <c r="Z64" s="185">
        <v>132614.63</v>
      </c>
      <c r="AA64" s="185">
        <v>412368.26</v>
      </c>
      <c r="AB64" s="185">
        <v>13652182.220000001</v>
      </c>
      <c r="AC64" s="185">
        <v>587507.99999999988</v>
      </c>
      <c r="AD64" s="185">
        <v>0</v>
      </c>
      <c r="AE64" s="185">
        <v>67977.299999999988</v>
      </c>
      <c r="AF64" s="185">
        <v>0</v>
      </c>
      <c r="AG64" s="185">
        <v>715738.10999999987</v>
      </c>
      <c r="AH64" s="185">
        <v>0</v>
      </c>
      <c r="AI64" s="185">
        <v>0</v>
      </c>
      <c r="AJ64" s="185">
        <v>1028.8800000000001</v>
      </c>
      <c r="AK64" s="185">
        <v>27323.19</v>
      </c>
      <c r="AL64" s="185">
        <v>3363.14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184768.12000000002</v>
      </c>
      <c r="AS64" s="185">
        <v>0</v>
      </c>
      <c r="AT64" s="185">
        <v>0</v>
      </c>
      <c r="AU64" s="185">
        <v>0</v>
      </c>
      <c r="AV64" s="185">
        <v>0</v>
      </c>
      <c r="AW64" s="185">
        <v>574.37</v>
      </c>
      <c r="AX64" s="185">
        <v>26558.31</v>
      </c>
      <c r="AY64" s="185">
        <v>-200583.44</v>
      </c>
      <c r="AZ64" s="185">
        <v>0</v>
      </c>
      <c r="BA64" s="185">
        <v>41887.32</v>
      </c>
      <c r="BB64" s="185">
        <v>1975.21</v>
      </c>
      <c r="BC64" s="185">
        <v>0</v>
      </c>
      <c r="BD64" s="185">
        <v>7960.9699999999975</v>
      </c>
      <c r="BE64" s="185">
        <v>585963.62</v>
      </c>
      <c r="BF64" s="185">
        <v>231578.25</v>
      </c>
      <c r="BG64" s="185">
        <v>0</v>
      </c>
      <c r="BH64" s="185">
        <v>0</v>
      </c>
      <c r="BI64" s="185">
        <v>0</v>
      </c>
      <c r="BJ64" s="185">
        <v>107.05999999999999</v>
      </c>
      <c r="BK64" s="185">
        <v>0</v>
      </c>
      <c r="BL64" s="185">
        <v>0</v>
      </c>
      <c r="BM64" s="185">
        <v>0</v>
      </c>
      <c r="BN64" s="185">
        <v>74373.420000000013</v>
      </c>
      <c r="BO64" s="185">
        <v>0</v>
      </c>
      <c r="BP64" s="185">
        <v>80</v>
      </c>
      <c r="BQ64" s="185">
        <v>0</v>
      </c>
      <c r="BR64" s="185">
        <v>0</v>
      </c>
      <c r="BS64" s="185">
        <v>18413.350000000006</v>
      </c>
      <c r="BT64" s="185">
        <v>3140.3</v>
      </c>
      <c r="BU64" s="185">
        <v>0</v>
      </c>
      <c r="BV64" s="185">
        <v>424.7</v>
      </c>
      <c r="BW64" s="185">
        <v>56259.97</v>
      </c>
      <c r="BX64" s="185">
        <v>0</v>
      </c>
      <c r="BY64" s="185">
        <v>14860.669999999998</v>
      </c>
      <c r="BZ64" s="185">
        <v>0</v>
      </c>
      <c r="CA64" s="185">
        <v>158.4</v>
      </c>
      <c r="CB64" s="185">
        <v>263.09000000000003</v>
      </c>
      <c r="CC64" s="185">
        <v>84066.820000000022</v>
      </c>
      <c r="CD64" s="249" t="s">
        <v>221</v>
      </c>
      <c r="CE64" s="195">
        <f t="shared" si="0"/>
        <v>38989117.270000003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30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81.73</v>
      </c>
      <c r="Q65" s="185">
        <v>0</v>
      </c>
      <c r="R65" s="185">
        <v>1149</v>
      </c>
      <c r="S65" s="185">
        <v>81.73</v>
      </c>
      <c r="T65" s="185">
        <v>0</v>
      </c>
      <c r="U65" s="185">
        <v>0</v>
      </c>
      <c r="V65" s="185">
        <v>6031.38</v>
      </c>
      <c r="W65" s="185">
        <v>0</v>
      </c>
      <c r="X65" s="185">
        <v>0</v>
      </c>
      <c r="Y65" s="185">
        <v>304.15999999999997</v>
      </c>
      <c r="Z65" s="185">
        <v>0</v>
      </c>
      <c r="AA65" s="185">
        <v>0</v>
      </c>
      <c r="AB65" s="185">
        <v>225.7</v>
      </c>
      <c r="AC65" s="185">
        <v>0</v>
      </c>
      <c r="AD65" s="185">
        <v>0</v>
      </c>
      <c r="AE65" s="185">
        <v>0</v>
      </c>
      <c r="AF65" s="185">
        <v>0</v>
      </c>
      <c r="AG65" s="185">
        <v>2208.37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25854.560000000005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27.32</v>
      </c>
      <c r="BE65" s="185">
        <v>1411007.0799999998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26302.51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853.32</v>
      </c>
      <c r="BX65" s="185">
        <v>0</v>
      </c>
      <c r="BY65" s="185">
        <v>176.3</v>
      </c>
      <c r="BZ65" s="185">
        <v>0</v>
      </c>
      <c r="CA65" s="185">
        <v>0</v>
      </c>
      <c r="CB65" s="185">
        <v>0</v>
      </c>
      <c r="CC65" s="185">
        <v>3348.4199999999996</v>
      </c>
      <c r="CD65" s="249" t="s">
        <v>221</v>
      </c>
      <c r="CE65" s="195">
        <f t="shared" si="0"/>
        <v>1477681.5799999998</v>
      </c>
      <c r="CF65" s="252"/>
    </row>
    <row r="66" spans="1:84" ht="12.6" customHeight="1" x14ac:dyDescent="0.25">
      <c r="A66" s="171" t="s">
        <v>239</v>
      </c>
      <c r="B66" s="175"/>
      <c r="C66" s="184">
        <v>1131.6399999999999</v>
      </c>
      <c r="D66" s="184">
        <v>0</v>
      </c>
      <c r="E66" s="184">
        <v>89131.919999999984</v>
      </c>
      <c r="F66" s="184">
        <v>0</v>
      </c>
      <c r="G66" s="184">
        <v>1876.49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662605.89</v>
      </c>
      <c r="Q66" s="185">
        <v>294.12</v>
      </c>
      <c r="R66" s="185">
        <v>161394.67000000001</v>
      </c>
      <c r="S66" s="184">
        <v>538778</v>
      </c>
      <c r="T66" s="184">
        <v>0</v>
      </c>
      <c r="U66" s="185">
        <v>1598886.7600000002</v>
      </c>
      <c r="V66" s="185">
        <v>126660.79000000001</v>
      </c>
      <c r="W66" s="185">
        <v>479671.42000000004</v>
      </c>
      <c r="X66" s="185">
        <v>778825.8899999999</v>
      </c>
      <c r="Y66" s="185">
        <v>928273.26000000013</v>
      </c>
      <c r="Z66" s="185">
        <v>1355259.5000000002</v>
      </c>
      <c r="AA66" s="185">
        <v>92619.82</v>
      </c>
      <c r="AB66" s="185">
        <v>26591.210000000003</v>
      </c>
      <c r="AC66" s="185">
        <v>64311.74</v>
      </c>
      <c r="AD66" s="185">
        <v>0</v>
      </c>
      <c r="AE66" s="185">
        <v>217.04</v>
      </c>
      <c r="AF66" s="185">
        <v>0</v>
      </c>
      <c r="AG66" s="185">
        <v>129252.54000000001</v>
      </c>
      <c r="AH66" s="185">
        <v>0</v>
      </c>
      <c r="AI66" s="185">
        <v>0</v>
      </c>
      <c r="AJ66" s="185">
        <v>0</v>
      </c>
      <c r="AK66" s="185">
        <v>80.73</v>
      </c>
      <c r="AL66" s="185">
        <v>18.89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3080.7299999999996</v>
      </c>
      <c r="AS66" s="185">
        <v>0</v>
      </c>
      <c r="AT66" s="185">
        <v>0</v>
      </c>
      <c r="AU66" s="185">
        <v>0</v>
      </c>
      <c r="AV66" s="185">
        <v>0</v>
      </c>
      <c r="AW66" s="185">
        <v>82.24</v>
      </c>
      <c r="AX66" s="185">
        <v>17572.919999999998</v>
      </c>
      <c r="AY66" s="185">
        <v>1336191.2399999998</v>
      </c>
      <c r="AZ66" s="185">
        <v>48569.900000000009</v>
      </c>
      <c r="BA66" s="185">
        <v>352965.39</v>
      </c>
      <c r="BB66" s="185">
        <v>15830.87</v>
      </c>
      <c r="BC66" s="185">
        <v>0</v>
      </c>
      <c r="BD66" s="185">
        <v>87731.030000000013</v>
      </c>
      <c r="BE66" s="185">
        <v>2069030.22</v>
      </c>
      <c r="BF66" s="185">
        <v>74011.73</v>
      </c>
      <c r="BG66" s="185">
        <v>0</v>
      </c>
      <c r="BH66" s="185">
        <v>34.35</v>
      </c>
      <c r="BI66" s="185">
        <v>0</v>
      </c>
      <c r="BJ66" s="185">
        <v>124.6</v>
      </c>
      <c r="BK66" s="185">
        <v>0</v>
      </c>
      <c r="BL66" s="185">
        <v>0</v>
      </c>
      <c r="BM66" s="185">
        <v>9.68</v>
      </c>
      <c r="BN66" s="185">
        <v>574689.92999999993</v>
      </c>
      <c r="BO66" s="185">
        <v>0</v>
      </c>
      <c r="BP66" s="185">
        <v>36490.259999999995</v>
      </c>
      <c r="BQ66" s="185">
        <v>0</v>
      </c>
      <c r="BR66" s="185">
        <v>0</v>
      </c>
      <c r="BS66" s="185">
        <v>15378.62</v>
      </c>
      <c r="BT66" s="185">
        <v>8146.9</v>
      </c>
      <c r="BU66" s="185">
        <v>0</v>
      </c>
      <c r="BV66" s="185">
        <v>0</v>
      </c>
      <c r="BW66" s="185">
        <v>9151.369999999999</v>
      </c>
      <c r="BX66" s="185">
        <v>0</v>
      </c>
      <c r="BY66" s="185">
        <v>41772.300000000003</v>
      </c>
      <c r="BZ66" s="185">
        <v>0</v>
      </c>
      <c r="CA66" s="185">
        <v>11.75</v>
      </c>
      <c r="CB66" s="185">
        <v>9000</v>
      </c>
      <c r="CC66" s="185">
        <v>131856.55000000002</v>
      </c>
      <c r="CD66" s="249" t="s">
        <v>221</v>
      </c>
      <c r="CE66" s="195">
        <f t="shared" si="0"/>
        <v>11867614.9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255657</v>
      </c>
      <c r="D67" s="195">
        <f>ROUND(D51+D52,0)</f>
        <v>0</v>
      </c>
      <c r="E67" s="195">
        <f t="shared" ref="E67:BP67" si="3">ROUND(E51+E52,0)</f>
        <v>757226</v>
      </c>
      <c r="F67" s="195">
        <f t="shared" si="3"/>
        <v>0</v>
      </c>
      <c r="G67" s="195">
        <f t="shared" si="3"/>
        <v>186954</v>
      </c>
      <c r="H67" s="195">
        <f t="shared" si="3"/>
        <v>0</v>
      </c>
      <c r="I67" s="195">
        <f t="shared" si="3"/>
        <v>0</v>
      </c>
      <c r="J67" s="195">
        <f>ROUND(J51+J52,0)</f>
        <v>12870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369208</v>
      </c>
      <c r="Q67" s="195">
        <f t="shared" si="3"/>
        <v>41914</v>
      </c>
      <c r="R67" s="195">
        <f t="shared" si="3"/>
        <v>0</v>
      </c>
      <c r="S67" s="195">
        <f t="shared" si="3"/>
        <v>177177</v>
      </c>
      <c r="T67" s="195">
        <f t="shared" si="3"/>
        <v>17226</v>
      </c>
      <c r="U67" s="195">
        <f t="shared" si="3"/>
        <v>126707</v>
      </c>
      <c r="V67" s="195">
        <f t="shared" si="3"/>
        <v>15350</v>
      </c>
      <c r="W67" s="195">
        <f t="shared" si="3"/>
        <v>54570</v>
      </c>
      <c r="X67" s="195">
        <f t="shared" si="3"/>
        <v>44292</v>
      </c>
      <c r="Y67" s="195">
        <f t="shared" si="3"/>
        <v>208434</v>
      </c>
      <c r="Z67" s="195">
        <f t="shared" si="3"/>
        <v>276437</v>
      </c>
      <c r="AA67" s="195">
        <f t="shared" si="3"/>
        <v>33591</v>
      </c>
      <c r="AB67" s="195">
        <f t="shared" si="3"/>
        <v>67341</v>
      </c>
      <c r="AC67" s="195">
        <f t="shared" si="3"/>
        <v>111895</v>
      </c>
      <c r="AD67" s="195">
        <f t="shared" si="3"/>
        <v>0</v>
      </c>
      <c r="AE67" s="195">
        <f t="shared" si="3"/>
        <v>91720</v>
      </c>
      <c r="AF67" s="195">
        <f t="shared" si="3"/>
        <v>0</v>
      </c>
      <c r="AG67" s="195">
        <f t="shared" si="3"/>
        <v>231387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50262</v>
      </c>
      <c r="AL67" s="195">
        <f t="shared" si="3"/>
        <v>10932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6506</v>
      </c>
      <c r="AW67" s="195">
        <f t="shared" si="3"/>
        <v>5756</v>
      </c>
      <c r="AX67" s="195">
        <f t="shared" si="3"/>
        <v>0</v>
      </c>
      <c r="AY67" s="195">
        <f t="shared" si="3"/>
        <v>229421</v>
      </c>
      <c r="AZ67" s="195">
        <f>ROUND(AZ51+AZ52,0)</f>
        <v>6190</v>
      </c>
      <c r="BA67" s="195">
        <f>ROUND(BA51+BA52,0)</f>
        <v>18206</v>
      </c>
      <c r="BB67" s="195">
        <f t="shared" si="3"/>
        <v>13052</v>
      </c>
      <c r="BC67" s="195">
        <f t="shared" si="3"/>
        <v>0</v>
      </c>
      <c r="BD67" s="195">
        <f t="shared" si="3"/>
        <v>116616</v>
      </c>
      <c r="BE67" s="195">
        <f t="shared" si="3"/>
        <v>1063045</v>
      </c>
      <c r="BF67" s="195">
        <f t="shared" si="3"/>
        <v>99504</v>
      </c>
      <c r="BG67" s="195">
        <f t="shared" si="3"/>
        <v>13339</v>
      </c>
      <c r="BH67" s="195">
        <f t="shared" si="3"/>
        <v>80347</v>
      </c>
      <c r="BI67" s="195">
        <f t="shared" si="3"/>
        <v>0</v>
      </c>
      <c r="BJ67" s="195">
        <f t="shared" si="3"/>
        <v>13570</v>
      </c>
      <c r="BK67" s="195">
        <f t="shared" si="3"/>
        <v>59878</v>
      </c>
      <c r="BL67" s="195">
        <f t="shared" si="3"/>
        <v>0</v>
      </c>
      <c r="BM67" s="195">
        <f t="shared" si="3"/>
        <v>0</v>
      </c>
      <c r="BN67" s="195">
        <f t="shared" si="3"/>
        <v>238241</v>
      </c>
      <c r="BO67" s="195">
        <f t="shared" si="3"/>
        <v>0</v>
      </c>
      <c r="BP67" s="195">
        <f t="shared" si="3"/>
        <v>8650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8652</v>
      </c>
      <c r="BT67" s="195">
        <f t="shared" si="4"/>
        <v>19692</v>
      </c>
      <c r="BU67" s="195">
        <f t="shared" si="4"/>
        <v>0</v>
      </c>
      <c r="BV67" s="195">
        <f t="shared" si="4"/>
        <v>131439</v>
      </c>
      <c r="BW67" s="195">
        <f t="shared" si="4"/>
        <v>8712</v>
      </c>
      <c r="BX67" s="195">
        <f t="shared" si="4"/>
        <v>0</v>
      </c>
      <c r="BY67" s="195">
        <f t="shared" si="4"/>
        <v>29740</v>
      </c>
      <c r="BZ67" s="195">
        <f t="shared" si="4"/>
        <v>0</v>
      </c>
      <c r="CA67" s="195">
        <f t="shared" si="4"/>
        <v>0</v>
      </c>
      <c r="CB67" s="195">
        <f t="shared" si="4"/>
        <v>4595</v>
      </c>
      <c r="CC67" s="195">
        <f t="shared" si="4"/>
        <v>300985</v>
      </c>
      <c r="CD67" s="249" t="s">
        <v>221</v>
      </c>
      <c r="CE67" s="195">
        <f t="shared" si="0"/>
        <v>5617286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383653.05</v>
      </c>
      <c r="Q68" s="185">
        <v>0</v>
      </c>
      <c r="R68" s="185">
        <v>0</v>
      </c>
      <c r="S68" s="185">
        <v>0</v>
      </c>
      <c r="T68" s="185">
        <v>0</v>
      </c>
      <c r="U68" s="185">
        <v>115896.92000000001</v>
      </c>
      <c r="V68" s="185">
        <v>0</v>
      </c>
      <c r="W68" s="185">
        <v>0</v>
      </c>
      <c r="X68" s="185">
        <v>90112.639999999999</v>
      </c>
      <c r="Y68" s="185">
        <v>13524</v>
      </c>
      <c r="Z68" s="185">
        <v>0</v>
      </c>
      <c r="AA68" s="185">
        <v>0</v>
      </c>
      <c r="AB68" s="185">
        <v>268383.44999999995</v>
      </c>
      <c r="AC68" s="185">
        <v>32499.850000000002</v>
      </c>
      <c r="AD68" s="185">
        <v>0</v>
      </c>
      <c r="AE68" s="185">
        <v>56900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51216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164716.1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424308.47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6180</v>
      </c>
      <c r="BZ68" s="185">
        <v>0</v>
      </c>
      <c r="CA68" s="185">
        <v>0</v>
      </c>
      <c r="CB68" s="185">
        <v>91.48</v>
      </c>
      <c r="CC68" s="185">
        <v>747</v>
      </c>
      <c r="CD68" s="249" t="s">
        <v>221</v>
      </c>
      <c r="CE68" s="195">
        <f t="shared" si="0"/>
        <v>1608228.96</v>
      </c>
      <c r="CF68" s="252"/>
    </row>
    <row r="69" spans="1:84" ht="12.6" customHeight="1" x14ac:dyDescent="0.25">
      <c r="A69" s="171" t="s">
        <v>241</v>
      </c>
      <c r="B69" s="175"/>
      <c r="C69" s="184">
        <v>15781.449999999999</v>
      </c>
      <c r="D69" s="184">
        <v>0</v>
      </c>
      <c r="E69" s="185">
        <v>230483.88999999996</v>
      </c>
      <c r="F69" s="185">
        <v>0</v>
      </c>
      <c r="G69" s="184">
        <v>7889.73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24538.260000000002</v>
      </c>
      <c r="Q69" s="185">
        <v>9700.73</v>
      </c>
      <c r="R69" s="224">
        <v>79479.27</v>
      </c>
      <c r="S69" s="185">
        <v>17576.300000000003</v>
      </c>
      <c r="T69" s="184">
        <v>58.900000000000006</v>
      </c>
      <c r="U69" s="185">
        <v>99143.81</v>
      </c>
      <c r="V69" s="185">
        <v>28336.790000000005</v>
      </c>
      <c r="W69" s="184">
        <v>7778.89</v>
      </c>
      <c r="X69" s="185">
        <v>446.96</v>
      </c>
      <c r="Y69" s="185">
        <v>30388.120000000003</v>
      </c>
      <c r="Z69" s="185">
        <v>54237.680000000008</v>
      </c>
      <c r="AA69" s="185">
        <v>0</v>
      </c>
      <c r="AB69" s="185">
        <v>31319.86</v>
      </c>
      <c r="AC69" s="185">
        <v>30990.02</v>
      </c>
      <c r="AD69" s="185">
        <v>0</v>
      </c>
      <c r="AE69" s="185">
        <v>30444.61</v>
      </c>
      <c r="AF69" s="185">
        <v>0</v>
      </c>
      <c r="AG69" s="185">
        <v>95125.239999999991</v>
      </c>
      <c r="AH69" s="185">
        <v>0</v>
      </c>
      <c r="AI69" s="185">
        <v>0</v>
      </c>
      <c r="AJ69" s="185">
        <v>2907.96</v>
      </c>
      <c r="AK69" s="185">
        <v>16476.919999999998</v>
      </c>
      <c r="AL69" s="185">
        <v>7365.88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215202.16</v>
      </c>
      <c r="AS69" s="184">
        <v>0</v>
      </c>
      <c r="AT69" s="184">
        <v>0</v>
      </c>
      <c r="AU69" s="185">
        <v>0</v>
      </c>
      <c r="AV69" s="185">
        <v>0</v>
      </c>
      <c r="AW69" s="185">
        <v>240.67000000000002</v>
      </c>
      <c r="AX69" s="185">
        <v>0</v>
      </c>
      <c r="AY69" s="185">
        <v>4029.7700000000004</v>
      </c>
      <c r="AZ69" s="185">
        <v>2205.5299999999997</v>
      </c>
      <c r="BA69" s="185">
        <v>3100.78</v>
      </c>
      <c r="BB69" s="185">
        <v>6409.9199999999992</v>
      </c>
      <c r="BC69" s="185">
        <v>0</v>
      </c>
      <c r="BD69" s="185">
        <v>102625.08</v>
      </c>
      <c r="BE69" s="185">
        <v>158485.51999999996</v>
      </c>
      <c r="BF69" s="185">
        <v>2590.8199999999997</v>
      </c>
      <c r="BG69" s="185">
        <v>0</v>
      </c>
      <c r="BH69" s="224">
        <v>7741.3700000000044</v>
      </c>
      <c r="BI69" s="185">
        <v>0</v>
      </c>
      <c r="BJ69" s="185">
        <v>0</v>
      </c>
      <c r="BK69" s="185">
        <v>0</v>
      </c>
      <c r="BL69" s="185">
        <v>0</v>
      </c>
      <c r="BM69" s="185">
        <v>3636.2400000000002</v>
      </c>
      <c r="BN69" s="185">
        <v>116139.28</v>
      </c>
      <c r="BO69" s="185">
        <v>0</v>
      </c>
      <c r="BP69" s="185">
        <v>11648.249999999998</v>
      </c>
      <c r="BQ69" s="185">
        <v>0</v>
      </c>
      <c r="BR69" s="185">
        <v>0</v>
      </c>
      <c r="BS69" s="185">
        <v>110638.88</v>
      </c>
      <c r="BT69" s="185">
        <v>15974.560000000001</v>
      </c>
      <c r="BU69" s="185">
        <v>0</v>
      </c>
      <c r="BV69" s="185">
        <v>0</v>
      </c>
      <c r="BW69" s="185">
        <v>15671.870000000003</v>
      </c>
      <c r="BX69" s="185">
        <v>0</v>
      </c>
      <c r="BY69" s="185">
        <v>22578.810000000005</v>
      </c>
      <c r="BZ69" s="185">
        <v>0</v>
      </c>
      <c r="CA69" s="185">
        <v>17913.93</v>
      </c>
      <c r="CB69" s="185">
        <v>57917.5</v>
      </c>
      <c r="CC69" s="185">
        <v>64628289.800127059</v>
      </c>
      <c r="CD69" s="188">
        <v>4981768.09</v>
      </c>
      <c r="CE69" s="195">
        <f t="shared" si="0"/>
        <v>71305280.100127056</v>
      </c>
      <c r="CF69" s="252"/>
    </row>
    <row r="70" spans="1:84" ht="12.6" customHeight="1" x14ac:dyDescent="0.25">
      <c r="A70" s="171" t="s">
        <v>242</v>
      </c>
      <c r="B70" s="175"/>
      <c r="C70" s="184">
        <v>1293.72</v>
      </c>
      <c r="D70" s="184">
        <v>0</v>
      </c>
      <c r="E70" s="184">
        <v>8450.66</v>
      </c>
      <c r="F70" s="185">
        <v>0</v>
      </c>
      <c r="G70" s="184">
        <v>8032.01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329.01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18461.34</v>
      </c>
      <c r="Z70" s="185">
        <v>13772.61</v>
      </c>
      <c r="AA70" s="185">
        <v>0</v>
      </c>
      <c r="AB70" s="185">
        <v>746770.9800000001</v>
      </c>
      <c r="AC70" s="185">
        <v>8150</v>
      </c>
      <c r="AD70" s="185">
        <v>0</v>
      </c>
      <c r="AE70" s="185">
        <v>762.15</v>
      </c>
      <c r="AF70" s="185">
        <v>0</v>
      </c>
      <c r="AG70" s="185">
        <v>35852.879999999997</v>
      </c>
      <c r="AH70" s="185">
        <v>0</v>
      </c>
      <c r="AI70" s="185">
        <v>0</v>
      </c>
      <c r="AJ70" s="185">
        <v>0</v>
      </c>
      <c r="AK70" s="185">
        <v>5193.2699999999995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39600</v>
      </c>
      <c r="AX70" s="185">
        <v>0</v>
      </c>
      <c r="AY70" s="185">
        <v>762327.35999999987</v>
      </c>
      <c r="AZ70" s="185">
        <v>113145.77000000002</v>
      </c>
      <c r="BA70" s="185">
        <v>0</v>
      </c>
      <c r="BB70" s="185">
        <v>5.99</v>
      </c>
      <c r="BC70" s="185">
        <v>0</v>
      </c>
      <c r="BD70" s="185">
        <v>536.72</v>
      </c>
      <c r="BE70" s="185">
        <v>400601.52000000008</v>
      </c>
      <c r="BF70" s="185">
        <v>79996.079999999973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299387.01999999996</v>
      </c>
      <c r="BO70" s="185">
        <v>0</v>
      </c>
      <c r="BP70" s="185">
        <v>0</v>
      </c>
      <c r="BQ70" s="185">
        <v>0</v>
      </c>
      <c r="BR70" s="185">
        <v>0</v>
      </c>
      <c r="BS70" s="185">
        <v>4822.6699999999919</v>
      </c>
      <c r="BT70" s="185">
        <v>0</v>
      </c>
      <c r="BU70" s="185">
        <v>0</v>
      </c>
      <c r="BV70" s="185">
        <v>0</v>
      </c>
      <c r="BW70" s="185">
        <v>3016.67</v>
      </c>
      <c r="BX70" s="185">
        <v>0</v>
      </c>
      <c r="BY70" s="185">
        <v>11953.55</v>
      </c>
      <c r="BZ70" s="185">
        <v>0</v>
      </c>
      <c r="CA70" s="185">
        <v>0</v>
      </c>
      <c r="CB70" s="185">
        <v>0</v>
      </c>
      <c r="CC70" s="185">
        <v>232084.66</v>
      </c>
      <c r="CD70" s="188">
        <v>0</v>
      </c>
      <c r="CE70" s="195">
        <f t="shared" si="0"/>
        <v>2794546.64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4878583.92</v>
      </c>
      <c r="D71" s="195">
        <f t="shared" ref="D71:AI71" si="5">SUM(D61:D69)-D70</f>
        <v>0</v>
      </c>
      <c r="E71" s="195">
        <f t="shared" si="5"/>
        <v>14607804.18</v>
      </c>
      <c r="F71" s="195">
        <f t="shared" si="5"/>
        <v>0</v>
      </c>
      <c r="G71" s="195">
        <f t="shared" si="5"/>
        <v>546898.69999999995</v>
      </c>
      <c r="H71" s="195">
        <f t="shared" si="5"/>
        <v>0</v>
      </c>
      <c r="I71" s="195">
        <f t="shared" si="5"/>
        <v>0</v>
      </c>
      <c r="J71" s="195">
        <f t="shared" si="5"/>
        <v>14083.21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18289201.280000005</v>
      </c>
      <c r="Q71" s="195">
        <f t="shared" si="5"/>
        <v>3399625.4000000004</v>
      </c>
      <c r="R71" s="195">
        <f t="shared" si="5"/>
        <v>6903210.25</v>
      </c>
      <c r="S71" s="195">
        <f t="shared" si="5"/>
        <v>4527506.5600000015</v>
      </c>
      <c r="T71" s="195">
        <f t="shared" si="5"/>
        <v>672271.82</v>
      </c>
      <c r="U71" s="195">
        <f t="shared" si="5"/>
        <v>6664230.9999999991</v>
      </c>
      <c r="V71" s="195">
        <f t="shared" si="5"/>
        <v>3061595.9699999997</v>
      </c>
      <c r="W71" s="195">
        <f t="shared" si="5"/>
        <v>899122.80999999994</v>
      </c>
      <c r="X71" s="195">
        <f t="shared" si="5"/>
        <v>1609130.5999999999</v>
      </c>
      <c r="Y71" s="195">
        <f t="shared" si="5"/>
        <v>4662513.9800000004</v>
      </c>
      <c r="Z71" s="195">
        <f t="shared" si="5"/>
        <v>3605929.4800000004</v>
      </c>
      <c r="AA71" s="195">
        <f t="shared" si="5"/>
        <v>788870.73</v>
      </c>
      <c r="AB71" s="195">
        <f t="shared" si="5"/>
        <v>16252741.399999999</v>
      </c>
      <c r="AC71" s="195">
        <f t="shared" si="5"/>
        <v>3775276.92</v>
      </c>
      <c r="AD71" s="195">
        <f t="shared" si="5"/>
        <v>0</v>
      </c>
      <c r="AE71" s="195">
        <f t="shared" si="5"/>
        <v>2599109.37</v>
      </c>
      <c r="AF71" s="195">
        <f t="shared" si="5"/>
        <v>0</v>
      </c>
      <c r="AG71" s="195">
        <f t="shared" si="5"/>
        <v>9693506.6899999976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151131.47999999998</v>
      </c>
      <c r="AK71" s="195">
        <f t="shared" si="6"/>
        <v>1145004.32</v>
      </c>
      <c r="AL71" s="195">
        <f t="shared" si="6"/>
        <v>386781.65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5319508.540000001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6731.36</v>
      </c>
      <c r="AW71" s="195">
        <f t="shared" si="6"/>
        <v>99503.51999999999</v>
      </c>
      <c r="AX71" s="195">
        <f t="shared" si="6"/>
        <v>238160.98</v>
      </c>
      <c r="AY71" s="195">
        <f t="shared" si="6"/>
        <v>1968845.5300000003</v>
      </c>
      <c r="AZ71" s="195">
        <f t="shared" si="6"/>
        <v>-45532.650000000009</v>
      </c>
      <c r="BA71" s="195">
        <f t="shared" si="6"/>
        <v>527722.42000000004</v>
      </c>
      <c r="BB71" s="195">
        <f t="shared" si="6"/>
        <v>1374257.1300000001</v>
      </c>
      <c r="BC71" s="195">
        <f t="shared" si="6"/>
        <v>0</v>
      </c>
      <c r="BD71" s="195">
        <f t="shared" si="6"/>
        <v>381604.16000000009</v>
      </c>
      <c r="BE71" s="195">
        <f t="shared" si="6"/>
        <v>6576338.7599999979</v>
      </c>
      <c r="BF71" s="195">
        <f t="shared" si="6"/>
        <v>1686830.68</v>
      </c>
      <c r="BG71" s="195">
        <f t="shared" si="6"/>
        <v>13339</v>
      </c>
      <c r="BH71" s="195">
        <f t="shared" si="6"/>
        <v>134820.29</v>
      </c>
      <c r="BI71" s="195">
        <f t="shared" si="6"/>
        <v>0</v>
      </c>
      <c r="BJ71" s="195">
        <f t="shared" si="6"/>
        <v>72970.859999999986</v>
      </c>
      <c r="BK71" s="195">
        <f t="shared" si="6"/>
        <v>59878</v>
      </c>
      <c r="BL71" s="195">
        <f t="shared" si="6"/>
        <v>0</v>
      </c>
      <c r="BM71" s="195">
        <f t="shared" si="6"/>
        <v>422076.01000000007</v>
      </c>
      <c r="BN71" s="195">
        <f t="shared" si="6"/>
        <v>5095853.7</v>
      </c>
      <c r="BO71" s="195">
        <f t="shared" si="6"/>
        <v>37108.620000000003</v>
      </c>
      <c r="BP71" s="195">
        <f t="shared" ref="BP71:CC71" si="7">SUM(BP61:BP69)-BP70</f>
        <v>56868.509999999995</v>
      </c>
      <c r="BQ71" s="195">
        <f t="shared" si="7"/>
        <v>0</v>
      </c>
      <c r="BR71" s="195">
        <f t="shared" si="7"/>
        <v>0</v>
      </c>
      <c r="BS71" s="195">
        <f t="shared" si="7"/>
        <v>430679.57</v>
      </c>
      <c r="BT71" s="195">
        <f t="shared" si="7"/>
        <v>433513.59</v>
      </c>
      <c r="BU71" s="195">
        <f t="shared" si="7"/>
        <v>0</v>
      </c>
      <c r="BV71" s="195">
        <f t="shared" si="7"/>
        <v>131863.70000000001</v>
      </c>
      <c r="BW71" s="195">
        <f t="shared" si="7"/>
        <v>532143.22000000009</v>
      </c>
      <c r="BX71" s="195">
        <f t="shared" si="7"/>
        <v>0</v>
      </c>
      <c r="BY71" s="195">
        <f t="shared" si="7"/>
        <v>1684520.05</v>
      </c>
      <c r="BZ71" s="195">
        <f t="shared" si="7"/>
        <v>0</v>
      </c>
      <c r="CA71" s="195">
        <f t="shared" si="7"/>
        <v>419598.58</v>
      </c>
      <c r="CB71" s="195">
        <f t="shared" si="7"/>
        <v>71867.070000000007</v>
      </c>
      <c r="CC71" s="195">
        <f t="shared" si="7"/>
        <v>67059593.500127062</v>
      </c>
      <c r="CD71" s="245">
        <f>CD69-CD70</f>
        <v>4981768.09</v>
      </c>
      <c r="CE71" s="195">
        <f>SUM(CE61:CE69)-CE70</f>
        <v>208906564.51012707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19611195.080000002</v>
      </c>
      <c r="D73" s="184">
        <v>0</v>
      </c>
      <c r="E73" s="185">
        <v>52134676.95000001</v>
      </c>
      <c r="F73" s="185">
        <v>0</v>
      </c>
      <c r="G73" s="184">
        <v>4496586.1199999992</v>
      </c>
      <c r="H73" s="184">
        <v>0</v>
      </c>
      <c r="I73" s="185">
        <v>0</v>
      </c>
      <c r="J73" s="185">
        <v>1210122.7899999998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67279980.109999999</v>
      </c>
      <c r="Q73" s="185">
        <v>1746395.2</v>
      </c>
      <c r="R73" s="185">
        <v>2941756.7800000007</v>
      </c>
      <c r="S73" s="185">
        <v>0</v>
      </c>
      <c r="T73" s="185">
        <v>2024279.1500000004</v>
      </c>
      <c r="U73" s="185">
        <v>17442623.580000002</v>
      </c>
      <c r="V73" s="185">
        <v>12443175.76</v>
      </c>
      <c r="W73" s="185">
        <v>1646799.7000000002</v>
      </c>
      <c r="X73" s="185">
        <v>9618268.3699999992</v>
      </c>
      <c r="Y73" s="185">
        <v>3612639.0700000003</v>
      </c>
      <c r="Z73" s="185">
        <v>365661.87</v>
      </c>
      <c r="AA73" s="185">
        <v>646311.7699999999</v>
      </c>
      <c r="AB73" s="185">
        <v>17144038.27</v>
      </c>
      <c r="AC73" s="185">
        <v>11722049.709999999</v>
      </c>
      <c r="AD73" s="185">
        <v>0</v>
      </c>
      <c r="AE73" s="185">
        <v>2844737.99</v>
      </c>
      <c r="AF73" s="185">
        <v>0</v>
      </c>
      <c r="AG73" s="185">
        <v>8743185.0700000003</v>
      </c>
      <c r="AH73" s="185">
        <v>0</v>
      </c>
      <c r="AI73" s="185">
        <v>0</v>
      </c>
      <c r="AJ73" s="185">
        <v>217</v>
      </c>
      <c r="AK73" s="185">
        <v>2390052.2700000005</v>
      </c>
      <c r="AL73" s="185">
        <v>640797.17000000004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368.4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240705918.18000004</v>
      </c>
      <c r="CF73" s="252"/>
    </row>
    <row r="74" spans="1:84" ht="12.6" customHeight="1" x14ac:dyDescent="0.25">
      <c r="A74" s="171" t="s">
        <v>246</v>
      </c>
      <c r="B74" s="175"/>
      <c r="C74" s="184">
        <v>195446.91999999998</v>
      </c>
      <c r="D74" s="184">
        <v>0</v>
      </c>
      <c r="E74" s="185">
        <v>2928505.36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64912463.530000016</v>
      </c>
      <c r="Q74" s="185">
        <v>2035363.3000000003</v>
      </c>
      <c r="R74" s="185">
        <v>17142341.920000002</v>
      </c>
      <c r="S74" s="185">
        <v>0</v>
      </c>
      <c r="T74" s="185">
        <v>1627817.4500000002</v>
      </c>
      <c r="U74" s="185">
        <v>25850676.190000001</v>
      </c>
      <c r="V74" s="185">
        <v>14222261.040000001</v>
      </c>
      <c r="W74" s="185">
        <v>14693742.59</v>
      </c>
      <c r="X74" s="185">
        <v>31518899.539999999</v>
      </c>
      <c r="Y74" s="185">
        <v>24839598.239999998</v>
      </c>
      <c r="Z74" s="185">
        <v>17658708.739999998</v>
      </c>
      <c r="AA74" s="185">
        <v>5398814.8899999997</v>
      </c>
      <c r="AB74" s="185">
        <v>76772993.279999986</v>
      </c>
      <c r="AC74" s="185">
        <v>9122778.5199999996</v>
      </c>
      <c r="AD74" s="185">
        <v>0</v>
      </c>
      <c r="AE74" s="185">
        <v>5761806.6399999997</v>
      </c>
      <c r="AF74" s="185">
        <v>0</v>
      </c>
      <c r="AG74" s="185">
        <v>38770483.640000008</v>
      </c>
      <c r="AH74" s="185">
        <v>0</v>
      </c>
      <c r="AI74" s="185">
        <v>0</v>
      </c>
      <c r="AJ74" s="185">
        <v>320369.96999999997</v>
      </c>
      <c r="AK74" s="185">
        <v>1172445.6199999999</v>
      </c>
      <c r="AL74" s="185">
        <v>627843.6100000001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5357517.3900000006</v>
      </c>
      <c r="AS74" s="185">
        <v>0</v>
      </c>
      <c r="AT74" s="185">
        <v>0</v>
      </c>
      <c r="AU74" s="185">
        <v>0</v>
      </c>
      <c r="AV74" s="185">
        <v>45199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360976077.38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19806642.000000004</v>
      </c>
      <c r="D75" s="195">
        <f t="shared" si="9"/>
        <v>0</v>
      </c>
      <c r="E75" s="195">
        <f t="shared" si="9"/>
        <v>55063182.31000001</v>
      </c>
      <c r="F75" s="195">
        <f t="shared" si="9"/>
        <v>0</v>
      </c>
      <c r="G75" s="195">
        <f t="shared" si="9"/>
        <v>4496586.1199999992</v>
      </c>
      <c r="H75" s="195">
        <f t="shared" si="9"/>
        <v>0</v>
      </c>
      <c r="I75" s="195">
        <f t="shared" si="9"/>
        <v>0</v>
      </c>
      <c r="J75" s="195">
        <f t="shared" si="9"/>
        <v>1210122.7899999998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132192443.64000002</v>
      </c>
      <c r="Q75" s="195">
        <f t="shared" si="9"/>
        <v>3781758.5</v>
      </c>
      <c r="R75" s="195">
        <f t="shared" si="9"/>
        <v>20084098.700000003</v>
      </c>
      <c r="S75" s="195">
        <f t="shared" si="9"/>
        <v>0</v>
      </c>
      <c r="T75" s="195">
        <f t="shared" si="9"/>
        <v>3652096.6000000006</v>
      </c>
      <c r="U75" s="195">
        <f t="shared" si="9"/>
        <v>43293299.770000003</v>
      </c>
      <c r="V75" s="195">
        <f t="shared" si="9"/>
        <v>26665436.800000001</v>
      </c>
      <c r="W75" s="195">
        <f t="shared" si="9"/>
        <v>16340542.289999999</v>
      </c>
      <c r="X75" s="195">
        <f t="shared" si="9"/>
        <v>41137167.909999996</v>
      </c>
      <c r="Y75" s="195">
        <f t="shared" si="9"/>
        <v>28452237.309999999</v>
      </c>
      <c r="Z75" s="195">
        <f t="shared" si="9"/>
        <v>18024370.609999999</v>
      </c>
      <c r="AA75" s="195">
        <f t="shared" si="9"/>
        <v>6045126.6599999992</v>
      </c>
      <c r="AB75" s="195">
        <f t="shared" si="9"/>
        <v>93917031.549999982</v>
      </c>
      <c r="AC75" s="195">
        <f t="shared" si="9"/>
        <v>20844828.229999997</v>
      </c>
      <c r="AD75" s="195">
        <f t="shared" si="9"/>
        <v>0</v>
      </c>
      <c r="AE75" s="195">
        <f t="shared" si="9"/>
        <v>8606544.629999999</v>
      </c>
      <c r="AF75" s="195">
        <f t="shared" si="9"/>
        <v>0</v>
      </c>
      <c r="AG75" s="195">
        <f t="shared" si="9"/>
        <v>47513668.710000008</v>
      </c>
      <c r="AH75" s="195">
        <f t="shared" si="9"/>
        <v>0</v>
      </c>
      <c r="AI75" s="195">
        <f t="shared" si="9"/>
        <v>0</v>
      </c>
      <c r="AJ75" s="195">
        <f t="shared" si="9"/>
        <v>320586.96999999997</v>
      </c>
      <c r="AK75" s="195">
        <f t="shared" si="9"/>
        <v>3562497.8900000006</v>
      </c>
      <c r="AL75" s="195">
        <f t="shared" si="9"/>
        <v>1268640.7800000003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5357517.3900000006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45567.4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601681995.56000006</v>
      </c>
      <c r="CF75" s="252"/>
    </row>
    <row r="76" spans="1:84" ht="12.6" customHeight="1" x14ac:dyDescent="0.25">
      <c r="A76" s="171" t="s">
        <v>248</v>
      </c>
      <c r="B76" s="175"/>
      <c r="C76" s="184">
        <v>7901.6499999999987</v>
      </c>
      <c r="D76" s="184">
        <v>0</v>
      </c>
      <c r="E76" s="185">
        <v>23403.789999999997</v>
      </c>
      <c r="F76" s="185">
        <v>0</v>
      </c>
      <c r="G76" s="184">
        <v>5778.2200000000012</v>
      </c>
      <c r="H76" s="184">
        <v>0</v>
      </c>
      <c r="I76" s="185">
        <v>0</v>
      </c>
      <c r="J76" s="185">
        <v>397.77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11411.220000000001</v>
      </c>
      <c r="Q76" s="185">
        <v>1295.44</v>
      </c>
      <c r="R76" s="185">
        <v>0</v>
      </c>
      <c r="S76" s="185">
        <v>5476.05</v>
      </c>
      <c r="T76" s="185">
        <v>532.4</v>
      </c>
      <c r="U76" s="185">
        <v>3916.1600000000003</v>
      </c>
      <c r="V76" s="185">
        <v>474.42</v>
      </c>
      <c r="W76" s="185">
        <v>1686.6100000000001</v>
      </c>
      <c r="X76" s="185">
        <v>1368.9299999999998</v>
      </c>
      <c r="Y76" s="185">
        <v>6442.13</v>
      </c>
      <c r="Z76" s="185">
        <v>8543.9000000000015</v>
      </c>
      <c r="AA76" s="185">
        <v>1038.21</v>
      </c>
      <c r="AB76" s="185">
        <v>2081.33</v>
      </c>
      <c r="AC76" s="185">
        <v>3458.37</v>
      </c>
      <c r="AD76" s="185">
        <v>0</v>
      </c>
      <c r="AE76" s="185">
        <v>2834.8</v>
      </c>
      <c r="AF76" s="185">
        <v>0</v>
      </c>
      <c r="AG76" s="185">
        <v>7151.5300000000007</v>
      </c>
      <c r="AH76" s="185">
        <v>0</v>
      </c>
      <c r="AI76" s="185">
        <v>0</v>
      </c>
      <c r="AJ76" s="185">
        <v>0</v>
      </c>
      <c r="AK76" s="185">
        <v>1553.47</v>
      </c>
      <c r="AL76" s="185">
        <v>337.87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201.08</v>
      </c>
      <c r="AW76" s="185">
        <v>177.89</v>
      </c>
      <c r="AX76" s="185">
        <v>0</v>
      </c>
      <c r="AY76" s="185">
        <v>7090.7800000000007</v>
      </c>
      <c r="AZ76" s="185">
        <v>191.32999999999998</v>
      </c>
      <c r="BA76" s="185">
        <v>562.71</v>
      </c>
      <c r="BB76" s="185">
        <v>403.41</v>
      </c>
      <c r="BC76" s="185">
        <v>0</v>
      </c>
      <c r="BD76" s="185">
        <v>3604.28</v>
      </c>
      <c r="BE76" s="185">
        <v>32855.81</v>
      </c>
      <c r="BF76" s="185">
        <v>3075.4100000000003</v>
      </c>
      <c r="BG76" s="185">
        <v>412.28</v>
      </c>
      <c r="BH76" s="185">
        <v>2483.2999999999997</v>
      </c>
      <c r="BI76" s="185">
        <v>0</v>
      </c>
      <c r="BJ76" s="185">
        <v>419.4</v>
      </c>
      <c r="BK76" s="185">
        <v>1850.6599999999999</v>
      </c>
      <c r="BL76" s="185">
        <v>0</v>
      </c>
      <c r="BM76" s="185">
        <v>0</v>
      </c>
      <c r="BN76" s="185">
        <v>7363.38</v>
      </c>
      <c r="BO76" s="185">
        <v>0</v>
      </c>
      <c r="BP76" s="185">
        <v>267.36</v>
      </c>
      <c r="BQ76" s="185">
        <v>0</v>
      </c>
      <c r="BR76" s="185">
        <v>0</v>
      </c>
      <c r="BS76" s="185">
        <v>267.39999999999998</v>
      </c>
      <c r="BT76" s="185">
        <v>608.63</v>
      </c>
      <c r="BU76" s="185">
        <v>0</v>
      </c>
      <c r="BV76" s="185">
        <v>4062.43</v>
      </c>
      <c r="BW76" s="185">
        <v>269.27</v>
      </c>
      <c r="BX76" s="185">
        <v>0</v>
      </c>
      <c r="BY76" s="185">
        <v>919.18000000000006</v>
      </c>
      <c r="BZ76" s="185">
        <v>0</v>
      </c>
      <c r="CA76" s="185">
        <v>0</v>
      </c>
      <c r="CB76" s="185">
        <v>142.01</v>
      </c>
      <c r="CC76" s="185">
        <v>9302.619999999999</v>
      </c>
      <c r="CD76" s="249" t="s">
        <v>221</v>
      </c>
      <c r="CE76" s="195">
        <f t="shared" si="8"/>
        <v>173614.88999999996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19347.599645927447</v>
      </c>
      <c r="D77" s="184">
        <v>0</v>
      </c>
      <c r="E77" s="184">
        <v>53787.027935608377</v>
      </c>
      <c r="F77" s="184">
        <v>0</v>
      </c>
      <c r="G77" s="184">
        <v>4392.3724184641806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77527</v>
      </c>
      <c r="CF77" s="195">
        <f>AY59-CE77</f>
        <v>-20402</v>
      </c>
    </row>
    <row r="78" spans="1:84" ht="12.6" customHeight="1" x14ac:dyDescent="0.25">
      <c r="A78" s="171" t="s">
        <v>250</v>
      </c>
      <c r="B78" s="175"/>
      <c r="C78" s="184">
        <v>3862.6206113024055</v>
      </c>
      <c r="D78" s="184">
        <v>0</v>
      </c>
      <c r="E78" s="184">
        <v>11440.64361704114</v>
      </c>
      <c r="F78" s="184">
        <v>0</v>
      </c>
      <c r="G78" s="184">
        <v>2824.6089954173867</v>
      </c>
      <c r="H78" s="184">
        <v>0</v>
      </c>
      <c r="I78" s="184">
        <v>0</v>
      </c>
      <c r="J78" s="184">
        <v>194.44478059111174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5578.2290498954335</v>
      </c>
      <c r="Q78" s="184">
        <v>633.25928694710467</v>
      </c>
      <c r="R78" s="184">
        <v>0</v>
      </c>
      <c r="S78" s="184">
        <v>2676.897052960147</v>
      </c>
      <c r="T78" s="184">
        <v>260.25693538152171</v>
      </c>
      <c r="U78" s="184">
        <v>1914.3647634554852</v>
      </c>
      <c r="V78" s="184">
        <v>231.9141534254349</v>
      </c>
      <c r="W78" s="184">
        <v>824.47774189299093</v>
      </c>
      <c r="X78" s="184">
        <v>669.18393416947129</v>
      </c>
      <c r="Y78" s="184">
        <v>3149.1529134661205</v>
      </c>
      <c r="Z78" s="184">
        <v>4176.5763151881738</v>
      </c>
      <c r="AA78" s="184">
        <v>507.51568911053658</v>
      </c>
      <c r="AB78" s="184">
        <v>1017.4315689662333</v>
      </c>
      <c r="AC78" s="184">
        <v>1690.5799729815801</v>
      </c>
      <c r="AD78" s="184">
        <v>0</v>
      </c>
      <c r="AE78" s="184">
        <v>1385.7557483462394</v>
      </c>
      <c r="AF78" s="184">
        <v>0</v>
      </c>
      <c r="AG78" s="184">
        <v>3495.9340366059623</v>
      </c>
      <c r="AH78" s="184">
        <v>0</v>
      </c>
      <c r="AI78" s="184">
        <v>0</v>
      </c>
      <c r="AJ78" s="184">
        <v>0</v>
      </c>
      <c r="AK78" s="184">
        <v>759.39395455885153</v>
      </c>
      <c r="AL78" s="184">
        <v>165.1634311745957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98.295387991202844</v>
      </c>
      <c r="AW78" s="184">
        <v>86.959252883206048</v>
      </c>
      <c r="AX78" s="249" t="s">
        <v>221</v>
      </c>
      <c r="AY78" s="249" t="s">
        <v>221</v>
      </c>
      <c r="AZ78" s="249" t="s">
        <v>221</v>
      </c>
      <c r="BA78" s="184">
        <v>275.07359148861025</v>
      </c>
      <c r="BB78" s="184">
        <v>197.20182250612262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1213.9294658770339</v>
      </c>
      <c r="BI78" s="184">
        <v>0</v>
      </c>
      <c r="BJ78" s="249" t="s">
        <v>221</v>
      </c>
      <c r="BK78" s="184">
        <v>904.67148766560297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130.71507235352911</v>
      </c>
      <c r="BT78" s="184">
        <v>297.52099658387596</v>
      </c>
      <c r="BU78" s="184">
        <v>0</v>
      </c>
      <c r="BV78" s="184">
        <v>1985.8669834747468</v>
      </c>
      <c r="BW78" s="184">
        <v>131.62919795300968</v>
      </c>
      <c r="BX78" s="184">
        <v>0</v>
      </c>
      <c r="BY78" s="184">
        <v>449.32939493611411</v>
      </c>
      <c r="BZ78" s="184">
        <v>0</v>
      </c>
      <c r="CA78" s="184">
        <v>0</v>
      </c>
      <c r="CB78" s="184">
        <v>69.419773466434819</v>
      </c>
      <c r="CC78" s="249" t="s">
        <v>221</v>
      </c>
      <c r="CD78" s="249" t="s">
        <v>221</v>
      </c>
      <c r="CE78" s="195">
        <f t="shared" si="8"/>
        <v>53299.016980057408</v>
      </c>
      <c r="CF78" s="195"/>
    </row>
    <row r="79" spans="1:84" ht="12.6" customHeight="1" x14ac:dyDescent="0.25">
      <c r="A79" s="171" t="s">
        <v>251</v>
      </c>
      <c r="B79" s="175"/>
      <c r="C79" s="225">
        <v>215292.73783513863</v>
      </c>
      <c r="D79" s="225">
        <v>0</v>
      </c>
      <c r="E79" s="184">
        <v>598521.61075235636</v>
      </c>
      <c r="F79" s="184">
        <v>0</v>
      </c>
      <c r="G79" s="184">
        <v>48876.651412505096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862691.00000000012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23.36</v>
      </c>
      <c r="D80" s="187">
        <v>0</v>
      </c>
      <c r="E80" s="187">
        <v>67.05</v>
      </c>
      <c r="F80" s="187">
        <v>0</v>
      </c>
      <c r="G80" s="187">
        <v>0.79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16.36</v>
      </c>
      <c r="Q80" s="187">
        <v>20.68</v>
      </c>
      <c r="R80" s="187">
        <v>0</v>
      </c>
      <c r="S80" s="187">
        <v>0</v>
      </c>
      <c r="T80" s="187">
        <v>2.97</v>
      </c>
      <c r="U80" s="187">
        <v>0</v>
      </c>
      <c r="V80" s="187">
        <v>3.66</v>
      </c>
      <c r="W80" s="187">
        <v>0</v>
      </c>
      <c r="X80" s="187">
        <v>0</v>
      </c>
      <c r="Y80" s="187">
        <v>1.31</v>
      </c>
      <c r="Z80" s="187">
        <v>6.8599999999999994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17.690000000000001</v>
      </c>
      <c r="AH80" s="187">
        <v>0</v>
      </c>
      <c r="AI80" s="187">
        <v>0</v>
      </c>
      <c r="AJ80" s="187">
        <v>1.24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15.41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177.39000000000001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5940</v>
      </c>
      <c r="D111" s="174">
        <v>23066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708</v>
      </c>
      <c r="D114" s="174">
        <v>1571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55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8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92</v>
      </c>
    </row>
    <row r="128" spans="1:5" ht="12.6" customHeight="1" x14ac:dyDescent="0.25">
      <c r="A128" s="173" t="s">
        <v>292</v>
      </c>
      <c r="B128" s="172" t="s">
        <v>256</v>
      </c>
      <c r="C128" s="189">
        <v>142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3348</v>
      </c>
      <c r="C138" s="189">
        <v>1109</v>
      </c>
      <c r="D138" s="174">
        <v>1485</v>
      </c>
      <c r="E138" s="175">
        <f>SUM(B138:D138)</f>
        <v>5942</v>
      </c>
    </row>
    <row r="139" spans="1:6" ht="12.6" customHeight="1" x14ac:dyDescent="0.25">
      <c r="A139" s="173" t="s">
        <v>215</v>
      </c>
      <c r="B139" s="174">
        <v>14638</v>
      </c>
      <c r="C139" s="189">
        <v>3805</v>
      </c>
      <c r="D139" s="174">
        <v>4627</v>
      </c>
      <c r="E139" s="175">
        <f>SUM(B139:D139)</f>
        <v>23070</v>
      </c>
    </row>
    <row r="140" spans="1:6" ht="12.6" customHeight="1" x14ac:dyDescent="0.25">
      <c r="A140" s="173" t="s">
        <v>298</v>
      </c>
      <c r="B140" s="174">
        <v>105013.98042499673</v>
      </c>
      <c r="C140" s="174">
        <v>37208.762241937693</v>
      </c>
      <c r="D140" s="174">
        <v>85782.257333065834</v>
      </c>
      <c r="E140" s="175">
        <f>SUM(B140:D140)</f>
        <v>228005.00000000023</v>
      </c>
    </row>
    <row r="141" spans="1:6" ht="12.6" customHeight="1" x14ac:dyDescent="0.25">
      <c r="A141" s="173" t="s">
        <v>245</v>
      </c>
      <c r="B141" s="174">
        <v>145214343.59999999</v>
      </c>
      <c r="C141" s="189">
        <v>38309493.820000008</v>
      </c>
      <c r="D141" s="174">
        <v>57182080.759999998</v>
      </c>
      <c r="E141" s="175">
        <f>SUM(B141:D141)</f>
        <v>240705918.18000001</v>
      </c>
      <c r="F141" s="199"/>
    </row>
    <row r="142" spans="1:6" ht="12.6" customHeight="1" x14ac:dyDescent="0.25">
      <c r="A142" s="173" t="s">
        <v>246</v>
      </c>
      <c r="B142" s="174">
        <v>163789919.06999999</v>
      </c>
      <c r="C142" s="189">
        <v>58034369.63000001</v>
      </c>
      <c r="D142" s="174">
        <v>139151788.68000001</v>
      </c>
      <c r="E142" s="175">
        <f>SUM(B142:D142)</f>
        <v>360976077.38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4722858.0999999987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92909.2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-79773.240000000005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1199394.8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191678.11999999988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6127066.9799999986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622325.92000000004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985903.04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1608228.96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35028.11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35028.11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40077.600000000006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4045356.7399999998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4085434.34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861305.64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861305.64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2525563.9299999997</v>
      </c>
      <c r="C195" s="189">
        <v>0</v>
      </c>
      <c r="D195" s="174">
        <v>0</v>
      </c>
      <c r="E195" s="175">
        <f t="shared" ref="E195:E203" si="10">SUM(B195:C195)-D195</f>
        <v>2525563.9299999997</v>
      </c>
    </row>
    <row r="196" spans="1:8" ht="12.6" customHeight="1" x14ac:dyDescent="0.25">
      <c r="A196" s="173" t="s">
        <v>333</v>
      </c>
      <c r="B196" s="174">
        <f>1906095.07-33270</f>
        <v>1872825.07</v>
      </c>
      <c r="C196" s="189">
        <v>0</v>
      </c>
      <c r="D196" s="174">
        <v>0</v>
      </c>
      <c r="E196" s="175">
        <f t="shared" si="10"/>
        <v>1872825.07</v>
      </c>
    </row>
    <row r="197" spans="1:8" ht="12.6" customHeight="1" x14ac:dyDescent="0.25">
      <c r="A197" s="173" t="s">
        <v>334</v>
      </c>
      <c r="B197" s="174">
        <v>73920718.219999999</v>
      </c>
      <c r="C197" s="189">
        <v>3167242.91</v>
      </c>
      <c r="D197" s="174">
        <v>433859.56000000052</v>
      </c>
      <c r="E197" s="175">
        <f t="shared" si="10"/>
        <v>76654101.569999993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5313781.57</v>
      </c>
      <c r="C199" s="189">
        <v>0</v>
      </c>
      <c r="D199" s="174">
        <v>0</v>
      </c>
      <c r="E199" s="175">
        <f t="shared" si="10"/>
        <v>5313781.57</v>
      </c>
    </row>
    <row r="200" spans="1:8" ht="12.6" customHeight="1" x14ac:dyDescent="0.25">
      <c r="A200" s="173" t="s">
        <v>337</v>
      </c>
      <c r="B200" s="174">
        <v>60824944.260000005</v>
      </c>
      <c r="C200" s="189">
        <v>968663.64</v>
      </c>
      <c r="D200" s="174">
        <v>-717454.43</v>
      </c>
      <c r="E200" s="175">
        <f t="shared" si="10"/>
        <v>62511062.330000006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33270</v>
      </c>
      <c r="C202" s="189">
        <v>0</v>
      </c>
      <c r="D202" s="174">
        <v>0</v>
      </c>
      <c r="E202" s="175">
        <f t="shared" si="10"/>
        <v>33270</v>
      </c>
    </row>
    <row r="203" spans="1:8" ht="12.6" customHeight="1" x14ac:dyDescent="0.25">
      <c r="A203" s="173" t="s">
        <v>340</v>
      </c>
      <c r="B203" s="174">
        <v>1889158.5199999884</v>
      </c>
      <c r="C203" s="189">
        <v>375569.58000000194</v>
      </c>
      <c r="D203" s="174">
        <v>-343047.04</v>
      </c>
      <c r="E203" s="175">
        <f t="shared" si="10"/>
        <v>2607775.1399999904</v>
      </c>
    </row>
    <row r="204" spans="1:8" ht="12.6" customHeight="1" x14ac:dyDescent="0.25">
      <c r="A204" s="173" t="s">
        <v>203</v>
      </c>
      <c r="B204" s="175">
        <f>SUM(B195:B203)</f>
        <v>146380261.56999999</v>
      </c>
      <c r="C204" s="191">
        <f>SUM(C195:C203)</f>
        <v>4511476.1300000027</v>
      </c>
      <c r="D204" s="175">
        <f>SUM(D195:D203)</f>
        <v>-626641.90999999945</v>
      </c>
      <c r="E204" s="175">
        <f>SUM(E195:E203)</f>
        <v>151518379.60999998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1665218.45</v>
      </c>
      <c r="C209" s="189">
        <v>62718.380000000201</v>
      </c>
      <c r="D209" s="174">
        <v>0</v>
      </c>
      <c r="E209" s="175">
        <f t="shared" ref="E209:E216" si="11">SUM(B209:C209)-D209</f>
        <v>1727936.83</v>
      </c>
      <c r="H209" s="259"/>
    </row>
    <row r="210" spans="1:8" ht="12.6" customHeight="1" x14ac:dyDescent="0.25">
      <c r="A210" s="173" t="s">
        <v>334</v>
      </c>
      <c r="B210" s="174">
        <v>48689370.329999998</v>
      </c>
      <c r="C210" s="189">
        <f>2795762.26+9070</f>
        <v>2804832.26</v>
      </c>
      <c r="D210" s="174">
        <f>433859.56+9070</f>
        <v>442929.56</v>
      </c>
      <c r="E210" s="175">
        <f t="shared" si="11"/>
        <v>51051273.029999994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2631686.9700000002</v>
      </c>
      <c r="C212" s="189">
        <v>252950.26</v>
      </c>
      <c r="D212" s="174">
        <v>0</v>
      </c>
      <c r="E212" s="175">
        <f t="shared" si="11"/>
        <v>2884637.2300000004</v>
      </c>
      <c r="H212" s="259"/>
    </row>
    <row r="213" spans="1:8" ht="12.6" customHeight="1" x14ac:dyDescent="0.25">
      <c r="A213" s="173" t="s">
        <v>337</v>
      </c>
      <c r="B213" s="174">
        <v>50761664.829999998</v>
      </c>
      <c r="C213" s="189">
        <v>2496784.6999999899</v>
      </c>
      <c r="D213" s="174">
        <v>0</v>
      </c>
      <c r="E213" s="175">
        <f t="shared" si="11"/>
        <v>53258449.529999986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103747940.58</v>
      </c>
      <c r="C217" s="191">
        <f>SUM(C208:C216)</f>
        <v>5617285.5999999903</v>
      </c>
      <c r="D217" s="175">
        <f>SUM(D208:D216)</f>
        <v>442929.56</v>
      </c>
      <c r="E217" s="175">
        <f>SUM(E208:E216)</f>
        <v>108922296.61999997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1520882.6400000001</v>
      </c>
      <c r="D221" s="172">
        <f>C221</f>
        <v>1520882.6400000001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231631652.80000001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69940155.600000009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3523332.5200000005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14523492.219999999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54914681.219999984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6145708.3900000006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380679022.74999994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1140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2855934.83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6902192.1900000004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9758127.0199999996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391958032.40999991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13221.65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64215661.549999997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42724805.200000003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34306198.43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2520761.23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134968.35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58466006.00999999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75849807.979999989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75849807.979999989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2525563.9300000002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1872825.07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76654101.569999993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5313781.57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62511062.330000006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33270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2607775.14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151518379.60999998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108922296.62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42596082.98999998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4938758.4000000004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4938758.4000000004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181850655.37999997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5918304.54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6276688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4939308.3000000007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17134300.84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130947.51000000001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130947.51000000001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19863189.600000001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507351.20999999996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20370540.810000002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20370540.810000002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144214866.22000009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181850655.38000008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181850655.37999997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240705918.17999995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360976077.37999976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601681995.5599997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1520882.6400000001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380679022.75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9758127.0199999958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391958032.40999997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209723963.14999974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2794546.6399999997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2794546.6399999997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212518509.78999972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70536942.469999909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6127066.9799999967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4171892.87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38989117.270000033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1477681.5799999996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11867614.900000004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5617286.2399999984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1608228.96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35028.11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4085434.34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861305.64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66323512.010126993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211701111.37012696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817398.41987276077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-4828946.8000000007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-4011548.38012724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-4011548.38012724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 MARY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5940</v>
      </c>
      <c r="C414" s="194">
        <f>E138</f>
        <v>5942</v>
      </c>
      <c r="D414" s="179"/>
    </row>
    <row r="415" spans="1:5" ht="12.6" customHeight="1" x14ac:dyDescent="0.25">
      <c r="A415" s="179" t="s">
        <v>464</v>
      </c>
      <c r="B415" s="179">
        <f>D111</f>
        <v>23066</v>
      </c>
      <c r="C415" s="179">
        <f>E139</f>
        <v>23070</v>
      </c>
      <c r="D415" s="194">
        <f>SUM(C59:H59)+N59</f>
        <v>23066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708</v>
      </c>
    </row>
    <row r="424" spans="1:7" ht="12.6" customHeight="1" x14ac:dyDescent="0.25">
      <c r="A424" s="179" t="s">
        <v>1244</v>
      </c>
      <c r="B424" s="179">
        <f>D114</f>
        <v>1571</v>
      </c>
      <c r="D424" s="179">
        <f>J59</f>
        <v>1571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70536942.469999909</v>
      </c>
      <c r="C427" s="179">
        <f t="shared" ref="C427:C434" si="13">CE61</f>
        <v>70536942.469999984</v>
      </c>
      <c r="D427" s="179"/>
    </row>
    <row r="428" spans="1:7" ht="12.6" customHeight="1" x14ac:dyDescent="0.25">
      <c r="A428" s="179" t="s">
        <v>3</v>
      </c>
      <c r="B428" s="179">
        <f t="shared" si="12"/>
        <v>6127066.9799999967</v>
      </c>
      <c r="C428" s="179">
        <f t="shared" si="13"/>
        <v>6127067</v>
      </c>
      <c r="D428" s="179">
        <f>D173</f>
        <v>6127066.9799999986</v>
      </c>
    </row>
    <row r="429" spans="1:7" ht="12.6" customHeight="1" x14ac:dyDescent="0.25">
      <c r="A429" s="179" t="s">
        <v>236</v>
      </c>
      <c r="B429" s="179">
        <f t="shared" si="12"/>
        <v>4171892.87</v>
      </c>
      <c r="C429" s="179">
        <f t="shared" si="13"/>
        <v>4171892.87</v>
      </c>
      <c r="D429" s="179"/>
    </row>
    <row r="430" spans="1:7" ht="12.6" customHeight="1" x14ac:dyDescent="0.25">
      <c r="A430" s="179" t="s">
        <v>237</v>
      </c>
      <c r="B430" s="179">
        <f t="shared" si="12"/>
        <v>38989117.270000033</v>
      </c>
      <c r="C430" s="179">
        <f t="shared" si="13"/>
        <v>38989117.270000003</v>
      </c>
      <c r="D430" s="179"/>
    </row>
    <row r="431" spans="1:7" ht="12.6" customHeight="1" x14ac:dyDescent="0.25">
      <c r="A431" s="179" t="s">
        <v>444</v>
      </c>
      <c r="B431" s="179">
        <f t="shared" si="12"/>
        <v>1477681.5799999996</v>
      </c>
      <c r="C431" s="179">
        <f t="shared" si="13"/>
        <v>1477681.5799999998</v>
      </c>
      <c r="D431" s="179"/>
    </row>
    <row r="432" spans="1:7" ht="12.6" customHeight="1" x14ac:dyDescent="0.25">
      <c r="A432" s="179" t="s">
        <v>445</v>
      </c>
      <c r="B432" s="179">
        <f t="shared" si="12"/>
        <v>11867614.900000004</v>
      </c>
      <c r="C432" s="179">
        <f t="shared" si="13"/>
        <v>11867614.9</v>
      </c>
      <c r="D432" s="179"/>
    </row>
    <row r="433" spans="1:7" ht="12.6" customHeight="1" x14ac:dyDescent="0.25">
      <c r="A433" s="179" t="s">
        <v>6</v>
      </c>
      <c r="B433" s="179">
        <f t="shared" si="12"/>
        <v>5617286.2399999984</v>
      </c>
      <c r="C433" s="179">
        <f t="shared" si="13"/>
        <v>5617286</v>
      </c>
      <c r="D433" s="179">
        <f>C217</f>
        <v>5617285.5999999903</v>
      </c>
    </row>
    <row r="434" spans="1:7" ht="12.6" customHeight="1" x14ac:dyDescent="0.25">
      <c r="A434" s="179" t="s">
        <v>474</v>
      </c>
      <c r="B434" s="179">
        <f t="shared" si="12"/>
        <v>1608228.96</v>
      </c>
      <c r="C434" s="179">
        <f t="shared" si="13"/>
        <v>1608228.96</v>
      </c>
      <c r="D434" s="179">
        <f>D177</f>
        <v>1608228.96</v>
      </c>
    </row>
    <row r="435" spans="1:7" ht="12.6" customHeight="1" x14ac:dyDescent="0.25">
      <c r="A435" s="179" t="s">
        <v>447</v>
      </c>
      <c r="B435" s="179">
        <f t="shared" si="12"/>
        <v>35028.11</v>
      </c>
      <c r="C435" s="179"/>
      <c r="D435" s="179">
        <f>D181</f>
        <v>35028.11</v>
      </c>
    </row>
    <row r="436" spans="1:7" ht="12.6" customHeight="1" x14ac:dyDescent="0.25">
      <c r="A436" s="179" t="s">
        <v>475</v>
      </c>
      <c r="B436" s="179">
        <f t="shared" si="12"/>
        <v>4085434.34</v>
      </c>
      <c r="C436" s="179"/>
      <c r="D436" s="179">
        <f>D186</f>
        <v>4085434.34</v>
      </c>
    </row>
    <row r="437" spans="1:7" ht="12.6" customHeight="1" x14ac:dyDescent="0.25">
      <c r="A437" s="194" t="s">
        <v>449</v>
      </c>
      <c r="B437" s="194">
        <f t="shared" si="12"/>
        <v>861305.64</v>
      </c>
      <c r="C437" s="194"/>
      <c r="D437" s="194">
        <f>D190</f>
        <v>861305.64</v>
      </c>
    </row>
    <row r="438" spans="1:7" ht="12.6" customHeight="1" x14ac:dyDescent="0.25">
      <c r="A438" s="194" t="s">
        <v>476</v>
      </c>
      <c r="B438" s="194">
        <f>C386+C387+C388</f>
        <v>4981768.09</v>
      </c>
      <c r="C438" s="194">
        <f>CD69</f>
        <v>4981768.09</v>
      </c>
      <c r="D438" s="194">
        <f>D181+D186+D190</f>
        <v>4981768.09</v>
      </c>
    </row>
    <row r="439" spans="1:7" ht="12.6" customHeight="1" x14ac:dyDescent="0.25">
      <c r="A439" s="179" t="s">
        <v>451</v>
      </c>
      <c r="B439" s="194">
        <f>C389</f>
        <v>66323512.010126993</v>
      </c>
      <c r="C439" s="194">
        <f>SUM(C69:CC69)</f>
        <v>66323512.01012706</v>
      </c>
      <c r="D439" s="179"/>
    </row>
    <row r="440" spans="1:7" ht="12.6" customHeight="1" x14ac:dyDescent="0.25">
      <c r="A440" s="179" t="s">
        <v>477</v>
      </c>
      <c r="B440" s="194">
        <f>B438+B439</f>
        <v>71305280.100126997</v>
      </c>
      <c r="C440" s="194">
        <f>CE69</f>
        <v>71305280.100127056</v>
      </c>
      <c r="D440" s="179"/>
    </row>
    <row r="441" spans="1:7" ht="12.6" customHeight="1" x14ac:dyDescent="0.25">
      <c r="A441" s="179" t="s">
        <v>478</v>
      </c>
      <c r="B441" s="179">
        <f>D390</f>
        <v>211701111.37012696</v>
      </c>
      <c r="C441" s="179">
        <f>SUM(C427:C437)+C440</f>
        <v>211701111.15012705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1520882.6400000001</v>
      </c>
      <c r="C444" s="179">
        <f>C363</f>
        <v>1520882.6400000001</v>
      </c>
      <c r="D444" s="179"/>
    </row>
    <row r="445" spans="1:7" ht="12.6" customHeight="1" x14ac:dyDescent="0.25">
      <c r="A445" s="179" t="s">
        <v>343</v>
      </c>
      <c r="B445" s="179">
        <f>D229</f>
        <v>380679022.74999994</v>
      </c>
      <c r="C445" s="179">
        <f>C364</f>
        <v>380679022.75</v>
      </c>
      <c r="D445" s="179"/>
    </row>
    <row r="446" spans="1:7" ht="12.6" customHeight="1" x14ac:dyDescent="0.25">
      <c r="A446" s="179" t="s">
        <v>351</v>
      </c>
      <c r="B446" s="179">
        <f>D236</f>
        <v>9758127.0199999996</v>
      </c>
      <c r="C446" s="179">
        <f>C365</f>
        <v>9758127.0199999958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391958032.40999991</v>
      </c>
      <c r="C448" s="179">
        <f>D367</f>
        <v>391958032.40999997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1140</v>
      </c>
    </row>
    <row r="454" spans="1:7" ht="12.6" customHeight="1" x14ac:dyDescent="0.25">
      <c r="A454" s="179" t="s">
        <v>168</v>
      </c>
      <c r="B454" s="179">
        <f>C233</f>
        <v>2855934.83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6902192.1900000004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2794546.6399999997</v>
      </c>
      <c r="C458" s="194">
        <f>CE70</f>
        <v>2794546.64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240705918.17999995</v>
      </c>
      <c r="C463" s="194">
        <f>CE73</f>
        <v>240705918.18000004</v>
      </c>
      <c r="D463" s="194">
        <f>E141+E147+E153</f>
        <v>240705918.18000001</v>
      </c>
    </row>
    <row r="464" spans="1:7" ht="12.6" customHeight="1" x14ac:dyDescent="0.25">
      <c r="A464" s="179" t="s">
        <v>246</v>
      </c>
      <c r="B464" s="194">
        <f>C360</f>
        <v>360976077.37999976</v>
      </c>
      <c r="C464" s="194">
        <f>CE74</f>
        <v>360976077.38</v>
      </c>
      <c r="D464" s="194">
        <f>E142+E148+E154</f>
        <v>360976077.38</v>
      </c>
    </row>
    <row r="465" spans="1:7" ht="12.6" customHeight="1" x14ac:dyDescent="0.25">
      <c r="A465" s="179" t="s">
        <v>247</v>
      </c>
      <c r="B465" s="194">
        <f>D361</f>
        <v>601681995.5599997</v>
      </c>
      <c r="C465" s="194">
        <f>CE75</f>
        <v>601681995.56000006</v>
      </c>
      <c r="D465" s="194">
        <f>D463+D464</f>
        <v>601681995.55999994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2525563.9300000002</v>
      </c>
      <c r="C468" s="179">
        <f>E195</f>
        <v>2525563.9299999997</v>
      </c>
      <c r="D468" s="179"/>
    </row>
    <row r="469" spans="1:7" ht="12.6" customHeight="1" x14ac:dyDescent="0.25">
      <c r="A469" s="179" t="s">
        <v>333</v>
      </c>
      <c r="B469" s="179">
        <f t="shared" si="14"/>
        <v>1872825.07</v>
      </c>
      <c r="C469" s="179">
        <f>E196</f>
        <v>1872825.07</v>
      </c>
      <c r="D469" s="179"/>
    </row>
    <row r="470" spans="1:7" ht="12.6" customHeight="1" x14ac:dyDescent="0.25">
      <c r="A470" s="179" t="s">
        <v>334</v>
      </c>
      <c r="B470" s="179">
        <f t="shared" si="14"/>
        <v>76654101.569999993</v>
      </c>
      <c r="C470" s="179">
        <f>E197</f>
        <v>76654101.569999993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5313781.57</v>
      </c>
      <c r="C472" s="179">
        <f>E199</f>
        <v>5313781.57</v>
      </c>
      <c r="D472" s="179"/>
    </row>
    <row r="473" spans="1:7" ht="12.6" customHeight="1" x14ac:dyDescent="0.25">
      <c r="A473" s="179" t="s">
        <v>495</v>
      </c>
      <c r="B473" s="179">
        <f t="shared" si="14"/>
        <v>62511062.330000006</v>
      </c>
      <c r="C473" s="179">
        <f>SUM(E200:E201)</f>
        <v>62511062.330000006</v>
      </c>
      <c r="D473" s="179"/>
    </row>
    <row r="474" spans="1:7" ht="12.6" customHeight="1" x14ac:dyDescent="0.25">
      <c r="A474" s="179" t="s">
        <v>339</v>
      </c>
      <c r="B474" s="179">
        <f t="shared" si="14"/>
        <v>33270</v>
      </c>
      <c r="C474" s="179">
        <f>E202</f>
        <v>33270</v>
      </c>
      <c r="D474" s="179"/>
    </row>
    <row r="475" spans="1:7" ht="12.6" customHeight="1" x14ac:dyDescent="0.25">
      <c r="A475" s="179" t="s">
        <v>340</v>
      </c>
      <c r="B475" s="179">
        <f t="shared" si="14"/>
        <v>2607775.14</v>
      </c>
      <c r="C475" s="179">
        <f>E203</f>
        <v>2607775.1399999904</v>
      </c>
      <c r="D475" s="179"/>
    </row>
    <row r="476" spans="1:7" ht="12.6" customHeight="1" x14ac:dyDescent="0.25">
      <c r="A476" s="179" t="s">
        <v>203</v>
      </c>
      <c r="B476" s="179">
        <f>D275</f>
        <v>151518379.60999998</v>
      </c>
      <c r="C476" s="179">
        <f>E204</f>
        <v>151518379.60999998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108922296.62</v>
      </c>
      <c r="C478" s="179">
        <f>E217</f>
        <v>108922296.61999997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181850655.37999997</v>
      </c>
    </row>
    <row r="482" spans="1:12" ht="12.6" customHeight="1" x14ac:dyDescent="0.25">
      <c r="A482" s="180" t="s">
        <v>499</v>
      </c>
      <c r="C482" s="180">
        <f>D339</f>
        <v>181850655.38000008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 MARY MEDICAL CENTER   H-0     FYE 12/31/2018</v>
      </c>
      <c r="B493" s="261" t="str">
        <f>RIGHT('Prior Year'!C82,4)</f>
        <v>2018</v>
      </c>
      <c r="C493" s="261" t="str">
        <f>RIGHT(C82,4)</f>
        <v>2018</v>
      </c>
      <c r="D493" s="261" t="str">
        <f>RIGHT('Prior Year'!C82,4)</f>
        <v>2018</v>
      </c>
      <c r="E493" s="261" t="str">
        <f>RIGHT(C82,4)</f>
        <v>2018</v>
      </c>
      <c r="F493" s="261" t="str">
        <f>RIGHT('Prior Year'!C82,4)</f>
        <v>2018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4878583.92</v>
      </c>
      <c r="C496" s="240">
        <f>C71</f>
        <v>4878583.92</v>
      </c>
      <c r="D496" s="240">
        <f>'Prior Year'!C59</f>
        <v>5756.3395131110765</v>
      </c>
      <c r="E496" s="180">
        <f>C59</f>
        <v>5756.3395131110765</v>
      </c>
      <c r="F496" s="263">
        <f t="shared" ref="F496:G511" si="15">IF(B496=0,"",IF(D496=0,"",B496/D496))</f>
        <v>847.5149717781876</v>
      </c>
      <c r="G496" s="264">
        <f t="shared" si="15"/>
        <v>847.5149717781876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14607804.18</v>
      </c>
      <c r="C498" s="240">
        <f>E71</f>
        <v>14607804.18</v>
      </c>
      <c r="D498" s="240">
        <f>'Prior Year'!E59</f>
        <v>16002.832385655873</v>
      </c>
      <c r="E498" s="180">
        <f>E59</f>
        <v>16002.832385655873</v>
      </c>
      <c r="F498" s="263">
        <f t="shared" si="15"/>
        <v>912.82616901578592</v>
      </c>
      <c r="G498" s="263">
        <f t="shared" si="15"/>
        <v>912.82616901578592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546898.69999999995</v>
      </c>
      <c r="C500" s="240">
        <f>G71</f>
        <v>546898.69999999995</v>
      </c>
      <c r="D500" s="240">
        <f>'Prior Year'!G59</f>
        <v>1306.8281012330517</v>
      </c>
      <c r="E500" s="180">
        <f>G59</f>
        <v>1306.8281012330517</v>
      </c>
      <c r="F500" s="263">
        <f t="shared" si="15"/>
        <v>418.49321994528293</v>
      </c>
      <c r="G500" s="263">
        <f t="shared" si="15"/>
        <v>418.49321994528293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14083.21</v>
      </c>
      <c r="C503" s="240">
        <f>J71</f>
        <v>14083.21</v>
      </c>
      <c r="D503" s="240">
        <f>'Prior Year'!J59</f>
        <v>1571</v>
      </c>
      <c r="E503" s="180">
        <f>J59</f>
        <v>1571</v>
      </c>
      <c r="F503" s="263">
        <f t="shared" si="15"/>
        <v>8.9644875875238696</v>
      </c>
      <c r="G503" s="263">
        <f t="shared" si="15"/>
        <v>8.9644875875238696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708</v>
      </c>
      <c r="E508" s="180">
        <f>O59</f>
        <v>708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18289201.280000005</v>
      </c>
      <c r="C509" s="240">
        <f>P71</f>
        <v>18289201.280000005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3399625.4000000004</v>
      </c>
      <c r="C510" s="240">
        <f>Q71</f>
        <v>3399625.4000000004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6903210.25</v>
      </c>
      <c r="C511" s="240">
        <f>R71</f>
        <v>6903210.25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4527506.5600000015</v>
      </c>
      <c r="C512" s="240">
        <f>S71</f>
        <v>4527506.5600000015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672271.82</v>
      </c>
      <c r="C513" s="240">
        <f>T71</f>
        <v>672271.82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6664230.9999999991</v>
      </c>
      <c r="C514" s="240">
        <f>U71</f>
        <v>6664230.9999999991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3061595.9699999997</v>
      </c>
      <c r="C515" s="240">
        <f>V71</f>
        <v>3061595.9699999997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899122.80999999994</v>
      </c>
      <c r="C516" s="240">
        <f>W71</f>
        <v>899122.80999999994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1609130.5999999999</v>
      </c>
      <c r="C517" s="240">
        <f>X71</f>
        <v>1609130.5999999999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4662513.9800000004</v>
      </c>
      <c r="C518" s="240">
        <f>Y71</f>
        <v>4662513.9800000004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3605929.4800000004</v>
      </c>
      <c r="C519" s="240">
        <f>Z71</f>
        <v>3605929.4800000004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788870.73</v>
      </c>
      <c r="C520" s="240">
        <f>AA71</f>
        <v>788870.73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16252741.399999999</v>
      </c>
      <c r="C521" s="240">
        <f>AB71</f>
        <v>16252741.399999999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3775276.92</v>
      </c>
      <c r="C522" s="240">
        <f>AC71</f>
        <v>3775276.92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2599109.37</v>
      </c>
      <c r="C524" s="240">
        <f>AE71</f>
        <v>2599109.37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9693506.6899999976</v>
      </c>
      <c r="C526" s="240">
        <f>AG71</f>
        <v>9693506.6899999976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151131.47999999998</v>
      </c>
      <c r="C529" s="240">
        <f>AJ71</f>
        <v>151131.47999999998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1145004.32</v>
      </c>
      <c r="C530" s="240">
        <f>AK71</f>
        <v>1145004.32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386781.65</v>
      </c>
      <c r="C531" s="240">
        <f>AL71</f>
        <v>386781.65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5319508.540000001</v>
      </c>
      <c r="C537" s="240">
        <f>AR71</f>
        <v>5319508.540000001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6731.36</v>
      </c>
      <c r="C541" s="240">
        <f>AV71</f>
        <v>6731.36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99503.51999999999</v>
      </c>
      <c r="C542" s="240">
        <f>AW71</f>
        <v>99503.51999999999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238160.98</v>
      </c>
      <c r="C543" s="240">
        <f>AX71</f>
        <v>238160.98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1968845.5300000003</v>
      </c>
      <c r="C544" s="240">
        <f>AY71</f>
        <v>1968845.5300000003</v>
      </c>
      <c r="D544" s="240">
        <f>'Prior Year'!AY59</f>
        <v>57125</v>
      </c>
      <c r="E544" s="180">
        <f>AY59</f>
        <v>57125</v>
      </c>
      <c r="F544" s="263">
        <f t="shared" ref="F544:G550" si="19">IF(B544=0,"",IF(D544=0,"",B544/D544))</f>
        <v>34.465567264770243</v>
      </c>
      <c r="G544" s="263">
        <f t="shared" si="19"/>
        <v>34.465567264770243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-45532.650000000009</v>
      </c>
      <c r="C545" s="240">
        <f>AZ71</f>
        <v>-45532.650000000009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527722.42000000004</v>
      </c>
      <c r="C546" s="240">
        <f>BA71</f>
        <v>527722.42000000004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1374257.1300000001</v>
      </c>
      <c r="C547" s="240">
        <f>BB71</f>
        <v>1374257.1300000001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381604.16000000009</v>
      </c>
      <c r="C549" s="240">
        <f>BD71</f>
        <v>381604.16000000009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6576338.7599999979</v>
      </c>
      <c r="C550" s="240">
        <f>BE71</f>
        <v>6576338.7599999979</v>
      </c>
      <c r="D550" s="240">
        <f>'Prior Year'!BE59</f>
        <v>173614.88999999996</v>
      </c>
      <c r="E550" s="180">
        <f>BE59</f>
        <v>173614.88999999996</v>
      </c>
      <c r="F550" s="263">
        <f t="shared" si="19"/>
        <v>37.878886770598996</v>
      </c>
      <c r="G550" s="263">
        <f t="shared" si="19"/>
        <v>37.878886770598996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1686830.68</v>
      </c>
      <c r="C551" s="240">
        <f>BF71</f>
        <v>1686830.68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13339</v>
      </c>
      <c r="C552" s="240">
        <f>BG71</f>
        <v>13339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134820.29</v>
      </c>
      <c r="C553" s="240">
        <f>BH71</f>
        <v>134820.29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72970.859999999986</v>
      </c>
      <c r="C555" s="240">
        <f>BJ71</f>
        <v>72970.859999999986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59878</v>
      </c>
      <c r="C556" s="240">
        <f>BK71</f>
        <v>59878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422076.01000000007</v>
      </c>
      <c r="C558" s="240">
        <f>BM71</f>
        <v>422076.01000000007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5095853.7</v>
      </c>
      <c r="C559" s="240">
        <f>BN71</f>
        <v>5095853.7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37108.620000000003</v>
      </c>
      <c r="C560" s="240">
        <f>BO71</f>
        <v>37108.620000000003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56868.509999999995</v>
      </c>
      <c r="C561" s="240">
        <f>BP71</f>
        <v>56868.509999999995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430679.57</v>
      </c>
      <c r="C564" s="240">
        <f>BS71</f>
        <v>430679.57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433513.59</v>
      </c>
      <c r="C565" s="240">
        <f>BT71</f>
        <v>433513.59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131863.70000000001</v>
      </c>
      <c r="C567" s="240">
        <f>BV71</f>
        <v>131863.70000000001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532143.22000000009</v>
      </c>
      <c r="C568" s="240">
        <f>BW71</f>
        <v>532143.22000000009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1684520.05</v>
      </c>
      <c r="C570" s="240">
        <f>BY71</f>
        <v>1684520.05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419598.58</v>
      </c>
      <c r="C572" s="240">
        <f>CA71</f>
        <v>419598.58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71867.070000000007</v>
      </c>
      <c r="C573" s="240">
        <f>CB71</f>
        <v>71867.070000000007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67059593.500127062</v>
      </c>
      <c r="C574" s="240">
        <f>CC71</f>
        <v>67059593.500127062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4981768.09</v>
      </c>
      <c r="C575" s="240">
        <f>CD71</f>
        <v>4981768.09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140759.07999999996</v>
      </c>
      <c r="E612" s="180">
        <f>SUM(C624:D647)+SUM(C668:D713)</f>
        <v>134827514.82554513</v>
      </c>
      <c r="F612" s="180">
        <f>CE64-(AX64+BD64+BE64+BG64+BJ64+BN64+BP64+BQ64+CB64+CC64+CD64)</f>
        <v>38209743.980000004</v>
      </c>
      <c r="G612" s="180">
        <f>CE77-(AX77+AY77+BD77+BE77+BG77+BJ77+BN77+BP77+BQ77+CB77+CC77+CD77)</f>
        <v>77527</v>
      </c>
      <c r="H612" s="197">
        <f>CE60-(AX60+AY60+AZ60+BD60+BE60+BG60+BJ60+BN60+BO60+BP60+BQ60+BR60+CB60+CC60+CD60)</f>
        <v>726.61999999999989</v>
      </c>
      <c r="I612" s="180">
        <f>CE78-(AX78+AY78+AZ78+BD78+BE78+BF78+BG78+BJ78+BN78+BO78+BP78+BQ78+BR78+CB78+CC78+CD78)</f>
        <v>53229.597206590974</v>
      </c>
      <c r="J612" s="180">
        <f>CE79-(AX79+AY79+AZ79+BA79+BD79+BE79+BF79+BG79+BJ79+BN79+BO79+BP79+BQ79+BR79+CB79+CC79+CD79)</f>
        <v>862691.00000000012</v>
      </c>
      <c r="K612" s="180">
        <f>CE75-(AW75+AX75+AY75+AZ75+BA75+BB75+BC75+BD75+BE75+BF75+BG75+BH75+BI75+BJ75+BK75+BL75+BM75+BN75+BO75+BP75+BQ75+BR75+BS75+BT75+BU75+BV75+BW75+BX75+CB75+CC75+CD75)</f>
        <v>601681995.56000006</v>
      </c>
      <c r="L612" s="197">
        <f>CE80-(AW80+AX80+AY80+AZ80+BA80+BB80+BC80+BD80+BE80+BF80+BG80+BH80+BI80+BJ80+BK80+BL80+BM80+BN80+BO80+BP80+BQ80+BR80+BS80+BT80+BU80+BV80+BW80+BX80+BY80+BZ80+CA80+CB80+CC80+CD80)</f>
        <v>177.39000000000001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6576338.7599999979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4981768.09</v>
      </c>
      <c r="D615" s="266">
        <f>SUM(C614:C615)</f>
        <v>11558106.849999998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238160.98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72970.859999999986</v>
      </c>
      <c r="D617" s="180">
        <f>(D615/D612)*BJ76</f>
        <v>34438.062630773093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13339</v>
      </c>
      <c r="D618" s="180">
        <f>(D615/D612)*BG76</f>
        <v>33853.420270422343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5095853.7</v>
      </c>
      <c r="D619" s="180">
        <f>(D615/D612)*BN76</f>
        <v>604626.9471010539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67059593.500127062</v>
      </c>
      <c r="D620" s="180">
        <f>(D615/D612)*CC76</f>
        <v>763863.16211321508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56868.509999999995</v>
      </c>
      <c r="D621" s="180">
        <f>(D615/D612)*BP76</f>
        <v>21953.649081934898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71867.070000000007</v>
      </c>
      <c r="D622" s="180">
        <f>(D615/D612)*CB76</f>
        <v>11660.823257501401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74079049.684581965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381604.16000000009</v>
      </c>
      <c r="D624" s="180">
        <f>(D615/D612)*BD76</f>
        <v>295957.13013553375</v>
      </c>
      <c r="E624" s="180">
        <f>(E623/E612)*SUM(C624:D624)</f>
        <v>372276.36021657067</v>
      </c>
      <c r="F624" s="180">
        <f>SUM(C624:E624)</f>
        <v>1049837.6503521046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1968845.5300000003</v>
      </c>
      <c r="D625" s="180">
        <f>(D615/D612)*AY76</f>
        <v>582243.02751796204</v>
      </c>
      <c r="E625" s="180">
        <f>(E623/E612)*SUM(C625:D625)</f>
        <v>1401659.1216315746</v>
      </c>
      <c r="F625" s="180">
        <f>(F624/F612)*AY64</f>
        <v>-5511.1609085725768</v>
      </c>
      <c r="G625" s="180">
        <f>SUM(C625:F625)</f>
        <v>3947236.518240965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37108.620000000003</v>
      </c>
      <c r="D627" s="180">
        <f>(D615/D612)*BO76</f>
        <v>0</v>
      </c>
      <c r="E627" s="180">
        <f>(E623/E612)*SUM(C627:D627)</f>
        <v>20388.800522380003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-45532.650000000009</v>
      </c>
      <c r="D628" s="180">
        <f>(D615/D612)*AZ76</f>
        <v>15710.621180605189</v>
      </c>
      <c r="E628" s="180">
        <f>(E623/E612)*SUM(C628:D628)</f>
        <v>-16385.287212817631</v>
      </c>
      <c r="F628" s="180">
        <f>(F624/F612)*AZ64</f>
        <v>0</v>
      </c>
      <c r="G628" s="180">
        <f>(G625/G612)*AZ77</f>
        <v>0</v>
      </c>
      <c r="H628" s="180">
        <f>SUM(C626:G628)</f>
        <v>11290.104490167556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1686830.68</v>
      </c>
      <c r="D629" s="180">
        <f>(D615/D612)*BF76</f>
        <v>252530.19121436792</v>
      </c>
      <c r="E629" s="180">
        <f>(E623/E612)*SUM(C629:D629)</f>
        <v>1065554.0934720517</v>
      </c>
      <c r="F629" s="180">
        <f>(F624/F612)*BF64</f>
        <v>6362.7635395805719</v>
      </c>
      <c r="G629" s="180">
        <f>(G625/G612)*BF77</f>
        <v>0</v>
      </c>
      <c r="H629" s="180">
        <f>(H628/H612)*BF60</f>
        <v>634.09920487151203</v>
      </c>
      <c r="I629" s="180">
        <f>SUM(C629:H629)</f>
        <v>3011911.8274308718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527722.42000000004</v>
      </c>
      <c r="D630" s="180">
        <f>(D615/D612)*BA76</f>
        <v>46205.632386653146</v>
      </c>
      <c r="E630" s="180">
        <f>(E623/E612)*SUM(C630:D630)</f>
        <v>315336.55992353073</v>
      </c>
      <c r="F630" s="180">
        <f>(F624/F612)*BA64</f>
        <v>1150.8814513744019</v>
      </c>
      <c r="G630" s="180">
        <f>(G625/G612)*BA77</f>
        <v>0</v>
      </c>
      <c r="H630" s="180">
        <f>(H628/H612)*BA60</f>
        <v>50.808733151919725</v>
      </c>
      <c r="I630" s="180">
        <f>(I629/I612)*BA78</f>
        <v>15564.600280609438</v>
      </c>
      <c r="J630" s="180">
        <f>SUM(C630:I630)</f>
        <v>906030.90277531964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99503.51999999999</v>
      </c>
      <c r="D631" s="180">
        <f>(D615/D612)*AW76</f>
        <v>14607.026612752088</v>
      </c>
      <c r="E631" s="180">
        <f>(E623/E612)*SUM(C631:D631)</f>
        <v>62696.407799243068</v>
      </c>
      <c r="F631" s="180">
        <f>(F624/F612)*AW64</f>
        <v>15.781190566164538</v>
      </c>
      <c r="G631" s="180">
        <f>(G625/G612)*AW77</f>
        <v>0</v>
      </c>
      <c r="H631" s="180">
        <f>(H628/H612)*AW60</f>
        <v>42.884435320886375</v>
      </c>
      <c r="I631" s="180">
        <f>(I629/I612)*AW78</f>
        <v>4920.4505765271861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1374257.1300000001</v>
      </c>
      <c r="D632" s="180">
        <f>(D615/D612)*BB76</f>
        <v>33125.080700715727</v>
      </c>
      <c r="E632" s="180">
        <f>(E623/E612)*SUM(C632:D632)</f>
        <v>773266.02694261004</v>
      </c>
      <c r="F632" s="180">
        <f>(F624/F612)*BB64</f>
        <v>54.270183711185922</v>
      </c>
      <c r="G632" s="180">
        <f>(G625/G612)*BB77</f>
        <v>0</v>
      </c>
      <c r="H632" s="180">
        <f>(H628/H612)*BB60</f>
        <v>234.9321239318123</v>
      </c>
      <c r="I632" s="180">
        <f>(I629/I612)*BB78</f>
        <v>11158.350481066009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59878</v>
      </c>
      <c r="D635" s="180">
        <f>(D615/D612)*BK76</f>
        <v>151962.67283802226</v>
      </c>
      <c r="E635" s="180">
        <f>(E623/E612)*SUM(C635:D635)</f>
        <v>116392.82789338972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51189.39268062175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134820.29</v>
      </c>
      <c r="D636" s="180">
        <f>(D615/D612)*BH76</f>
        <v>203910.44571053606</v>
      </c>
      <c r="E636" s="180">
        <f>(E623/E612)*SUM(C636:D636)</f>
        <v>186110.75812577078</v>
      </c>
      <c r="F636" s="180">
        <f>(F624/F612)*BH64</f>
        <v>0</v>
      </c>
      <c r="G636" s="180">
        <f>(G625/G612)*BH77</f>
        <v>0</v>
      </c>
      <c r="H636" s="180">
        <f>(H628/H612)*BH60</f>
        <v>2.6414326103444505</v>
      </c>
      <c r="I636" s="180">
        <f>(I629/I612)*BH78</f>
        <v>68688.261941030752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422076.01000000007</v>
      </c>
      <c r="D638" s="180">
        <f>(D615/D612)*BM76</f>
        <v>0</v>
      </c>
      <c r="E638" s="180">
        <f>(E623/E612)*SUM(C638:D638)</f>
        <v>231903.62705948291</v>
      </c>
      <c r="F638" s="180">
        <f>(F624/F612)*BM64</f>
        <v>0</v>
      </c>
      <c r="G638" s="180">
        <f>(G625/G612)*BM77</f>
        <v>0</v>
      </c>
      <c r="H638" s="180">
        <f>(H628/H612)*BM60</f>
        <v>75.047761811551155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430679.57</v>
      </c>
      <c r="D639" s="180">
        <f>(D615/D612)*BS76</f>
        <v>21956.933589577315</v>
      </c>
      <c r="E639" s="180">
        <f>(E623/E612)*SUM(C639:D639)</f>
        <v>248694.65317857231</v>
      </c>
      <c r="F639" s="180">
        <f>(F624/F612)*BS64</f>
        <v>505.91880723485889</v>
      </c>
      <c r="G639" s="180">
        <f>(G625/G612)*BS77</f>
        <v>0</v>
      </c>
      <c r="H639" s="180">
        <f>(H628/H612)*BS60</f>
        <v>57.023868705671376</v>
      </c>
      <c r="I639" s="180">
        <f>(I629/I612)*BS78</f>
        <v>7396.3038066410099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433513.59</v>
      </c>
      <c r="D640" s="180">
        <f>(D615/D612)*BT76</f>
        <v>49976.247160151237</v>
      </c>
      <c r="E640" s="180">
        <f>(E623/E612)*SUM(C640:D640)</f>
        <v>265646.57603695086</v>
      </c>
      <c r="F640" s="180">
        <f>(F624/F612)*BT64</f>
        <v>86.281791763021232</v>
      </c>
      <c r="G640" s="180">
        <f>(G625/G612)*BT77</f>
        <v>0</v>
      </c>
      <c r="H640" s="180">
        <f>(H628/H612)*BT60</f>
        <v>74.737005033863568</v>
      </c>
      <c r="I640" s="180">
        <f>(I629/I612)*BT78</f>
        <v>16834.750881959306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131863.70000000001</v>
      </c>
      <c r="D642" s="180">
        <f>(D615/D612)*BV76</f>
        <v>333577.05954490119</v>
      </c>
      <c r="E642" s="180">
        <f>(E623/E612)*SUM(C642:D642)</f>
        <v>255729.76848360372</v>
      </c>
      <c r="F642" s="180">
        <f>(F624/F612)*BV64</f>
        <v>11.668909646134164</v>
      </c>
      <c r="G642" s="180">
        <f>(G625/G612)*BV77</f>
        <v>0</v>
      </c>
      <c r="H642" s="180">
        <f>(H628/H612)*BV60</f>
        <v>0</v>
      </c>
      <c r="I642" s="180">
        <f>(I629/I612)*BV78</f>
        <v>112367.11470909738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532143.22000000009</v>
      </c>
      <c r="D643" s="180">
        <f>(D615/D612)*BW76</f>
        <v>22110.484321860447</v>
      </c>
      <c r="E643" s="180">
        <f>(E623/E612)*SUM(C643:D643)</f>
        <v>304526.77076670062</v>
      </c>
      <c r="F643" s="180">
        <f>(F624/F612)*BW64</f>
        <v>1545.7793892729426</v>
      </c>
      <c r="G643" s="180">
        <f>(G625/G612)*BW77</f>
        <v>0</v>
      </c>
      <c r="H643" s="180">
        <f>(H628/H612)*BW60</f>
        <v>69.298761424330863</v>
      </c>
      <c r="I643" s="180">
        <f>(I629/I612)*BW78</f>
        <v>7448.0281451541705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7177707.3156479727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1684520.05</v>
      </c>
      <c r="D645" s="180">
        <f>(D615/D612)*BY76</f>
        <v>75476.343368989081</v>
      </c>
      <c r="E645" s="180">
        <f>(E623/E612)*SUM(C645:D645)</f>
        <v>967004.8464348329</v>
      </c>
      <c r="F645" s="180">
        <f>(F624/F612)*BY64</f>
        <v>408.30660586535566</v>
      </c>
      <c r="G645" s="180">
        <f>(G625/G612)*BY77</f>
        <v>0</v>
      </c>
      <c r="H645" s="180">
        <f>(H628/H612)*BY60</f>
        <v>201.37039194155344</v>
      </c>
      <c r="I645" s="180">
        <f>(I629/I612)*BY78</f>
        <v>25424.586884772943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419598.58</v>
      </c>
      <c r="D647" s="180">
        <f>(D615/D612)*CA76</f>
        <v>0</v>
      </c>
      <c r="E647" s="180">
        <f>(E623/E612)*SUM(C647:D647)</f>
        <v>230542.43857879672</v>
      </c>
      <c r="F647" s="180">
        <f>(F624/F612)*CA64</f>
        <v>4.3521433669593872</v>
      </c>
      <c r="G647" s="180">
        <f>(G625/G612)*CA77</f>
        <v>0</v>
      </c>
      <c r="H647" s="180">
        <f>(H628/H612)*CA60</f>
        <v>74.270869867332209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3403255.1452784329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94446192.890127063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4878583.92</v>
      </c>
      <c r="D668" s="180">
        <f>(D615/D612)*C76</f>
        <v>648825.74531818833</v>
      </c>
      <c r="E668" s="180">
        <f>(E623/E612)*SUM(C668:D668)</f>
        <v>3036956.1862351052</v>
      </c>
      <c r="F668" s="180">
        <f>(F624/F612)*C64</f>
        <v>14450.288364400289</v>
      </c>
      <c r="G668" s="180">
        <f>(G625/G612)*C77</f>
        <v>985070.38660996535</v>
      </c>
      <c r="H668" s="180">
        <f>(H628/H612)*C60</f>
        <v>738.82423895222723</v>
      </c>
      <c r="I668" s="180">
        <f>(I629/I612)*C78</f>
        <v>218560.22428476042</v>
      </c>
      <c r="J668" s="180">
        <f>(J630/J612)*C79</f>
        <v>226108.62246359454</v>
      </c>
      <c r="K668" s="180">
        <f>(K644/K612)*C75</f>
        <v>236281.42479068667</v>
      </c>
      <c r="L668" s="180">
        <f>(L647/L612)*C80</f>
        <v>448165.28662102815</v>
      </c>
      <c r="M668" s="180">
        <f t="shared" ref="M668:M713" si="20">ROUND(SUM(D668:L668),0)</f>
        <v>5815157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14607804.18</v>
      </c>
      <c r="D670" s="180">
        <f>(D615/D612)*E76</f>
        <v>1921748.1779147855</v>
      </c>
      <c r="E670" s="180">
        <f>(E623/E612)*SUM(C670:D670)</f>
        <v>9081926.1333286054</v>
      </c>
      <c r="F670" s="180">
        <f>(F624/F612)*E64</f>
        <v>33829.100214008504</v>
      </c>
      <c r="G670" s="180">
        <f>(G625/G612)*E77</f>
        <v>2738531.3616556856</v>
      </c>
      <c r="H670" s="180">
        <f>(H628/H612)*E60</f>
        <v>2372.1618624781599</v>
      </c>
      <c r="I670" s="180">
        <f>(I629/I612)*E78</f>
        <v>647350.56494699628</v>
      </c>
      <c r="J670" s="180">
        <f>(J630/J612)*E79</f>
        <v>628590.16185458738</v>
      </c>
      <c r="K670" s="180">
        <f>(K644/K612)*E75</f>
        <v>656870.92086160451</v>
      </c>
      <c r="L670" s="180">
        <f>(L647/L612)*E80</f>
        <v>1286364.8316755111</v>
      </c>
      <c r="M670" s="180">
        <f t="shared" si="20"/>
        <v>16997583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546898.69999999995</v>
      </c>
      <c r="D672" s="180">
        <f>(D615/D612)*G76</f>
        <v>474465.19373959408</v>
      </c>
      <c r="E672" s="180">
        <f>(E623/E612)*SUM(C672:D672)</f>
        <v>561173.78361733491</v>
      </c>
      <c r="F672" s="180">
        <f>(F624/F612)*G64</f>
        <v>369.51620481165037</v>
      </c>
      <c r="G672" s="180">
        <f>(G625/G612)*G77</f>
        <v>223634.76997531441</v>
      </c>
      <c r="H672" s="180">
        <f>(H628/H612)*G60</f>
        <v>57.179247094515169</v>
      </c>
      <c r="I672" s="180">
        <f>(I629/I612)*G78</f>
        <v>159825.99319973536</v>
      </c>
      <c r="J672" s="180">
        <f>(J630/J612)*G79</f>
        <v>51332.118457137709</v>
      </c>
      <c r="K672" s="180">
        <f>(K644/K612)*G75</f>
        <v>53641.590287118088</v>
      </c>
      <c r="L672" s="180">
        <f>(L647/L612)*G80</f>
        <v>15156.27467596799</v>
      </c>
      <c r="M672" s="180">
        <f t="shared" si="20"/>
        <v>1539656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14083.21</v>
      </c>
      <c r="D675" s="180">
        <f>(D615/D612)*J76</f>
        <v>32661.965123134512</v>
      </c>
      <c r="E675" s="180">
        <f>(E623/E612)*SUM(C675:D675)</f>
        <v>25683.467910402211</v>
      </c>
      <c r="F675" s="180">
        <f>(F624/F612)*J64</f>
        <v>0</v>
      </c>
      <c r="G675" s="180">
        <f>(G625/G612)*J77</f>
        <v>0</v>
      </c>
      <c r="H675" s="180">
        <f>(H628/H612)*J60</f>
        <v>0.15537838884379121</v>
      </c>
      <c r="I675" s="180">
        <f>(I629/I612)*J78</f>
        <v>11002.347663304394</v>
      </c>
      <c r="J675" s="180">
        <f>(J630/J612)*J79</f>
        <v>0</v>
      </c>
      <c r="K675" s="180">
        <f>(K644/K612)*J75</f>
        <v>14436.043070444794</v>
      </c>
      <c r="L675" s="180">
        <f>(L647/L612)*J80</f>
        <v>191.85157817680999</v>
      </c>
      <c r="M675" s="180">
        <f t="shared" si="20"/>
        <v>83976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18289201.280000005</v>
      </c>
      <c r="D681" s="180">
        <f>(D615/D612)*P76</f>
        <v>937005.98248338245</v>
      </c>
      <c r="E681" s="180">
        <f>(E623/E612)*SUM(C681:D681)</f>
        <v>10563564.602421418</v>
      </c>
      <c r="F681" s="180">
        <f>(F624/F612)*P64</f>
        <v>355380.97810672177</v>
      </c>
      <c r="G681" s="180">
        <f>(G625/G612)*P77</f>
        <v>0</v>
      </c>
      <c r="H681" s="180">
        <f>(H628/H612)*P60</f>
        <v>747.8361855051669</v>
      </c>
      <c r="I681" s="180">
        <f>(I629/I612)*P78</f>
        <v>315635.19044284988</v>
      </c>
      <c r="J681" s="180">
        <f>(J630/J612)*P79</f>
        <v>0</v>
      </c>
      <c r="K681" s="180">
        <f>(K644/K612)*P75</f>
        <v>1576977.0024531034</v>
      </c>
      <c r="L681" s="180">
        <f>(L647/L612)*P80</f>
        <v>313869.18189726112</v>
      </c>
      <c r="M681" s="180">
        <f t="shared" si="20"/>
        <v>14063181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3399625.4000000004</v>
      </c>
      <c r="D682" s="180">
        <f>(D615/D612)*Q76</f>
        <v>106372.06450741226</v>
      </c>
      <c r="E682" s="180">
        <f>(E623/E612)*SUM(C682:D682)</f>
        <v>1926320.1632346257</v>
      </c>
      <c r="F682" s="180">
        <f>(F624/F612)*Q64</f>
        <v>698.07198152968101</v>
      </c>
      <c r="G682" s="180">
        <f>(G625/G612)*Q77</f>
        <v>0</v>
      </c>
      <c r="H682" s="180">
        <f>(H628/H612)*Q60</f>
        <v>486.023600303379</v>
      </c>
      <c r="I682" s="180">
        <f>(I629/I612)*Q78</f>
        <v>35831.966354805656</v>
      </c>
      <c r="J682" s="180">
        <f>(J630/J612)*Q79</f>
        <v>0</v>
      </c>
      <c r="K682" s="180">
        <f>(K644/K612)*Q75</f>
        <v>45114.123161022944</v>
      </c>
      <c r="L682" s="180">
        <f>(L647/L612)*Q80</f>
        <v>396749.06366964307</v>
      </c>
      <c r="M682" s="180">
        <f t="shared" si="20"/>
        <v>2511571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6903210.25</v>
      </c>
      <c r="D683" s="180">
        <f>(D615/D612)*R76</f>
        <v>0</v>
      </c>
      <c r="E683" s="180">
        <f>(E623/E612)*SUM(C683:D683)</f>
        <v>3792870.1404498196</v>
      </c>
      <c r="F683" s="180">
        <f>(F624/F612)*R64</f>
        <v>4820.7862311101526</v>
      </c>
      <c r="G683" s="180">
        <f>(G625/G612)*R77</f>
        <v>0</v>
      </c>
      <c r="H683" s="180">
        <f>(H628/H612)*R60</f>
        <v>159.57360534257359</v>
      </c>
      <c r="I683" s="180">
        <f>(I629/I612)*R78</f>
        <v>0</v>
      </c>
      <c r="J683" s="180">
        <f>(J630/J612)*R79</f>
        <v>0</v>
      </c>
      <c r="K683" s="180">
        <f>(K644/K612)*R75</f>
        <v>239591.3177242653</v>
      </c>
      <c r="L683" s="180">
        <f>(L647/L612)*R80</f>
        <v>0</v>
      </c>
      <c r="M683" s="180">
        <f t="shared" si="20"/>
        <v>4037442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4527506.5600000015</v>
      </c>
      <c r="D684" s="180">
        <f>(D615/D612)*S76</f>
        <v>449653.20188184315</v>
      </c>
      <c r="E684" s="180">
        <f>(E623/E612)*SUM(C684:D684)</f>
        <v>2734629.2466016063</v>
      </c>
      <c r="F684" s="180">
        <f>(F624/F612)*S64</f>
        <v>85874.459718552549</v>
      </c>
      <c r="G684" s="180">
        <f>(G625/G612)*S77</f>
        <v>0</v>
      </c>
      <c r="H684" s="180">
        <f>(H628/H612)*S60</f>
        <v>201.52577033039722</v>
      </c>
      <c r="I684" s="180">
        <f>(I629/I612)*S78</f>
        <v>151467.94861763844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3421826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672271.82</v>
      </c>
      <c r="D685" s="180">
        <f>(D615/D612)*T76</f>
        <v>43716.796720609433</v>
      </c>
      <c r="E685" s="180">
        <f>(E623/E612)*SUM(C685:D685)</f>
        <v>393389.70521165419</v>
      </c>
      <c r="F685" s="180">
        <f>(F624/F612)*T64</f>
        <v>6029.4552992376493</v>
      </c>
      <c r="G685" s="180">
        <f>(G625/G612)*T77</f>
        <v>0</v>
      </c>
      <c r="H685" s="180">
        <f>(H628/H612)*T60</f>
        <v>67.589599147049185</v>
      </c>
      <c r="I685" s="180">
        <f>(I629/I612)*T78</f>
        <v>14726.223435511123</v>
      </c>
      <c r="J685" s="180">
        <f>(J630/J612)*T79</f>
        <v>0</v>
      </c>
      <c r="K685" s="180">
        <f>(K644/K612)*T75</f>
        <v>43567.334034775929</v>
      </c>
      <c r="L685" s="180">
        <f>(L647/L612)*T80</f>
        <v>56979.91871851257</v>
      </c>
      <c r="M685" s="180">
        <f t="shared" si="20"/>
        <v>558477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6664230.9999999991</v>
      </c>
      <c r="D686" s="180">
        <f>(D615/D612)*U76</f>
        <v>321566.43622348207</v>
      </c>
      <c r="E686" s="180">
        <f>(E623/E612)*SUM(C686:D686)</f>
        <v>3838246.4887380395</v>
      </c>
      <c r="F686" s="180">
        <f>(F624/F612)*U64</f>
        <v>54667.653095408416</v>
      </c>
      <c r="G686" s="180">
        <f>(G625/G612)*U77</f>
        <v>0</v>
      </c>
      <c r="H686" s="180">
        <f>(H628/H612)*U60</f>
        <v>504.51362857579005</v>
      </c>
      <c r="I686" s="180">
        <f>(I629/I612)*U78</f>
        <v>108321.27567470183</v>
      </c>
      <c r="J686" s="180">
        <f>(J630/J612)*U79</f>
        <v>0</v>
      </c>
      <c r="K686" s="180">
        <f>(K644/K612)*U75</f>
        <v>516463.24266101775</v>
      </c>
      <c r="L686" s="180">
        <f>(L647/L612)*U80</f>
        <v>0</v>
      </c>
      <c r="M686" s="180">
        <f t="shared" si="20"/>
        <v>4839770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3061595.9699999997</v>
      </c>
      <c r="D687" s="180">
        <f>(D615/D612)*V76</f>
        <v>38955.902892921731</v>
      </c>
      <c r="E687" s="180">
        <f>(E623/E612)*SUM(C687:D687)</f>
        <v>1703553.8817047223</v>
      </c>
      <c r="F687" s="180">
        <f>(F624/F612)*V64</f>
        <v>36439.580098537757</v>
      </c>
      <c r="G687" s="180">
        <f>(G625/G612)*V77</f>
        <v>0</v>
      </c>
      <c r="H687" s="180">
        <f>(H628/H612)*V60</f>
        <v>200.43812160849066</v>
      </c>
      <c r="I687" s="180">
        <f>(I629/I612)*V78</f>
        <v>13122.492340862485</v>
      </c>
      <c r="J687" s="180">
        <f>(J630/J612)*V79</f>
        <v>0</v>
      </c>
      <c r="K687" s="180">
        <f>(K644/K612)*V75</f>
        <v>318102.75561955466</v>
      </c>
      <c r="L687" s="180">
        <f>(L647/L612)*V80</f>
        <v>70217.677612712461</v>
      </c>
      <c r="M687" s="180">
        <f t="shared" si="20"/>
        <v>2180593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899122.80999999994</v>
      </c>
      <c r="D688" s="180">
        <f>(D615/D612)*W76</f>
        <v>138492.0858695475</v>
      </c>
      <c r="E688" s="180">
        <f>(E623/E612)*SUM(C688:D688)</f>
        <v>570102.66431180411</v>
      </c>
      <c r="F688" s="180">
        <f>(F624/F612)*W64</f>
        <v>830.56424907924236</v>
      </c>
      <c r="G688" s="180">
        <f>(G625/G612)*W77</f>
        <v>0</v>
      </c>
      <c r="H688" s="180">
        <f>(H628/H612)*W60</f>
        <v>47.7011653750439</v>
      </c>
      <c r="I688" s="180">
        <f>(I629/I612)*W78</f>
        <v>46651.75752924008</v>
      </c>
      <c r="J688" s="180">
        <f>(J630/J612)*W79</f>
        <v>0</v>
      </c>
      <c r="K688" s="180">
        <f>(K644/K612)*W75</f>
        <v>194932.92271015292</v>
      </c>
      <c r="L688" s="180">
        <f>(L647/L612)*W80</f>
        <v>0</v>
      </c>
      <c r="M688" s="180">
        <f t="shared" si="20"/>
        <v>951058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1609130.5999999999</v>
      </c>
      <c r="D689" s="180">
        <f>(D615/D612)*X76</f>
        <v>112406.52617344828</v>
      </c>
      <c r="E689" s="180">
        <f>(E623/E612)*SUM(C689:D689)</f>
        <v>945873.95212815155</v>
      </c>
      <c r="F689" s="180">
        <f>(F624/F612)*X64</f>
        <v>2600.3732404882016</v>
      </c>
      <c r="G689" s="180">
        <f>(G625/G612)*X77</f>
        <v>0</v>
      </c>
      <c r="H689" s="180">
        <f>(H628/H612)*X60</f>
        <v>105.19116924724665</v>
      </c>
      <c r="I689" s="180">
        <f>(I629/I612)*X78</f>
        <v>37864.705198298725</v>
      </c>
      <c r="J689" s="180">
        <f>(J630/J612)*X79</f>
        <v>0</v>
      </c>
      <c r="K689" s="180">
        <f>(K644/K612)*X75</f>
        <v>490741.87566112977</v>
      </c>
      <c r="L689" s="180">
        <f>(L647/L612)*X80</f>
        <v>0</v>
      </c>
      <c r="M689" s="180">
        <f t="shared" si="20"/>
        <v>1589593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4662513.9800000004</v>
      </c>
      <c r="D690" s="180">
        <f>(D615/D612)*Y76</f>
        <v>528980.63046156964</v>
      </c>
      <c r="E690" s="180">
        <f>(E623/E612)*SUM(C690:D690)</f>
        <v>2852392.4636839591</v>
      </c>
      <c r="F690" s="180">
        <f>(F624/F612)*Y64</f>
        <v>15512.325644653065</v>
      </c>
      <c r="G690" s="180">
        <f>(G625/G612)*Y77</f>
        <v>0</v>
      </c>
      <c r="H690" s="180">
        <f>(H628/H612)*Y60</f>
        <v>567.13111927983789</v>
      </c>
      <c r="I690" s="180">
        <f>(I629/I612)*Y78</f>
        <v>178189.79297635102</v>
      </c>
      <c r="J690" s="180">
        <f>(J630/J612)*Y79</f>
        <v>0</v>
      </c>
      <c r="K690" s="180">
        <f>(K644/K612)*Y75</f>
        <v>339418.21991277131</v>
      </c>
      <c r="L690" s="180">
        <f>(L647/L612)*Y80</f>
        <v>25132.556741162112</v>
      </c>
      <c r="M690" s="180">
        <f t="shared" si="20"/>
        <v>3940193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3605929.4800000004</v>
      </c>
      <c r="D691" s="180">
        <f>(D615/D612)*Z76</f>
        <v>701562.62115179375</v>
      </c>
      <c r="E691" s="180">
        <f>(E623/E612)*SUM(C691:D691)</f>
        <v>2366689.9281652467</v>
      </c>
      <c r="F691" s="180">
        <f>(F624/F612)*Z64</f>
        <v>3643.6734994714225</v>
      </c>
      <c r="G691" s="180">
        <f>(G625/G612)*Z77</f>
        <v>0</v>
      </c>
      <c r="H691" s="180">
        <f>(H628/H612)*Z60</f>
        <v>276.10739697541698</v>
      </c>
      <c r="I691" s="180">
        <f>(I629/I612)*Z78</f>
        <v>236324.90685699382</v>
      </c>
      <c r="J691" s="180">
        <f>(J630/J612)*Z79</f>
        <v>0</v>
      </c>
      <c r="K691" s="180">
        <f>(K644/K612)*Z75</f>
        <v>215019.99019753965</v>
      </c>
      <c r="L691" s="180">
        <f>(L647/L612)*Z80</f>
        <v>131610.18262929164</v>
      </c>
      <c r="M691" s="180">
        <f t="shared" si="20"/>
        <v>3655127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788870.73</v>
      </c>
      <c r="D692" s="180">
        <f>(D615/D612)*AA76</f>
        <v>85250.216985920211</v>
      </c>
      <c r="E692" s="180">
        <f>(E623/E612)*SUM(C692:D692)</f>
        <v>480273.25242840697</v>
      </c>
      <c r="F692" s="180">
        <f>(F624/F612)*AA64</f>
        <v>11330.087042320605</v>
      </c>
      <c r="G692" s="180">
        <f>(G625/G612)*AA77</f>
        <v>0</v>
      </c>
      <c r="H692" s="180">
        <f>(H628/H612)*AA60</f>
        <v>35.581651045228192</v>
      </c>
      <c r="I692" s="180">
        <f>(I629/I612)*AA78</f>
        <v>28716.965501468829</v>
      </c>
      <c r="J692" s="180">
        <f>(J630/J612)*AA79</f>
        <v>0</v>
      </c>
      <c r="K692" s="180">
        <f>(K644/K612)*AA75</f>
        <v>72114.755255583674</v>
      </c>
      <c r="L692" s="180">
        <f>(L647/L612)*AA80</f>
        <v>0</v>
      </c>
      <c r="M692" s="180">
        <f t="shared" si="20"/>
        <v>677721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16252741.399999999</v>
      </c>
      <c r="D693" s="180">
        <f>(D615/D612)*AB76</f>
        <v>170903.60728494747</v>
      </c>
      <c r="E693" s="180">
        <f>(E623/E612)*SUM(C693:D693)</f>
        <v>9023736.8542380463</v>
      </c>
      <c r="F693" s="180">
        <f>(F624/F612)*AB64</f>
        <v>375102.6154879664</v>
      </c>
      <c r="G693" s="180">
        <f>(G625/G612)*AB77</f>
        <v>0</v>
      </c>
      <c r="H693" s="180">
        <f>(H628/H612)*AB60</f>
        <v>472.35030208512535</v>
      </c>
      <c r="I693" s="180">
        <f>(I629/I612)*AB78</f>
        <v>57569.741966627284</v>
      </c>
      <c r="J693" s="180">
        <f>(J630/J612)*AB79</f>
        <v>0</v>
      </c>
      <c r="K693" s="180">
        <f>(K644/K612)*AB75</f>
        <v>1120374.166743957</v>
      </c>
      <c r="L693" s="180">
        <f>(L647/L612)*AB80</f>
        <v>0</v>
      </c>
      <c r="M693" s="180">
        <f t="shared" si="20"/>
        <v>10748159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3775276.92</v>
      </c>
      <c r="D694" s="180">
        <f>(D615/D612)*AC76</f>
        <v>283976.06738289638</v>
      </c>
      <c r="E694" s="180">
        <f>(E623/E612)*SUM(C694:D694)</f>
        <v>2230298.4974818514</v>
      </c>
      <c r="F694" s="180">
        <f>(F624/F612)*AC64</f>
        <v>16142.165689618529</v>
      </c>
      <c r="G694" s="180">
        <f>(G625/G612)*AC77</f>
        <v>0</v>
      </c>
      <c r="H694" s="180">
        <f>(H628/H612)*AC60</f>
        <v>526.11122462507706</v>
      </c>
      <c r="I694" s="180">
        <f>(I629/I612)*AC78</f>
        <v>95658.770365643504</v>
      </c>
      <c r="J694" s="180">
        <f>(J630/J612)*AC79</f>
        <v>0</v>
      </c>
      <c r="K694" s="180">
        <f>(K644/K612)*AC75</f>
        <v>248666.367257081</v>
      </c>
      <c r="L694" s="180">
        <f>(L647/L612)*AC80</f>
        <v>0</v>
      </c>
      <c r="M694" s="180">
        <f t="shared" si="20"/>
        <v>2875268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2599109.37</v>
      </c>
      <c r="D696" s="180">
        <f>(D615/D612)*AE76</f>
        <v>232773.05661830134</v>
      </c>
      <c r="E696" s="180">
        <f>(E623/E612)*SUM(C696:D696)</f>
        <v>1555937.2970257038</v>
      </c>
      <c r="F696" s="180">
        <f>(F624/F612)*AE64</f>
        <v>1867.7206773914663</v>
      </c>
      <c r="G696" s="180">
        <f>(G625/G612)*AE77</f>
        <v>0</v>
      </c>
      <c r="H696" s="180">
        <f>(H628/H612)*AE60</f>
        <v>460.07540936646581</v>
      </c>
      <c r="I696" s="180">
        <f>(I629/I612)*AE78</f>
        <v>78410.777977060367</v>
      </c>
      <c r="J696" s="180">
        <f>(J630/J612)*AE79</f>
        <v>0</v>
      </c>
      <c r="K696" s="180">
        <f>(K644/K612)*AE75</f>
        <v>102670.94380264118</v>
      </c>
      <c r="L696" s="180">
        <f>(L647/L612)*AE80</f>
        <v>0</v>
      </c>
      <c r="M696" s="180">
        <f t="shared" si="20"/>
        <v>1972120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9693506.6899999976</v>
      </c>
      <c r="D698" s="180">
        <f>(D615/D612)*AG76</f>
        <v>587231.3734998873</v>
      </c>
      <c r="E698" s="180">
        <f>(E623/E612)*SUM(C698:D698)</f>
        <v>5648604.4913429394</v>
      </c>
      <c r="F698" s="180">
        <f>(F624/F612)*AG64</f>
        <v>19665.371640887293</v>
      </c>
      <c r="G698" s="180">
        <f>(G625/G612)*AG77</f>
        <v>0</v>
      </c>
      <c r="H698" s="180">
        <f>(H628/H612)*AG60</f>
        <v>702.31031757393635</v>
      </c>
      <c r="I698" s="180">
        <f>(I629/I612)*AG78</f>
        <v>197811.84952246596</v>
      </c>
      <c r="J698" s="180">
        <f>(J630/J612)*AG79</f>
        <v>0</v>
      </c>
      <c r="K698" s="180">
        <f>(K644/K612)*AG75</f>
        <v>566809.72674880817</v>
      </c>
      <c r="L698" s="180">
        <f>(L647/L612)*AG80</f>
        <v>339385.44179477694</v>
      </c>
      <c r="M698" s="180">
        <f t="shared" si="20"/>
        <v>7360211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151131.47999999998</v>
      </c>
      <c r="D701" s="180">
        <f>(D615/D612)*AJ76</f>
        <v>0</v>
      </c>
      <c r="E701" s="180">
        <f>(E623/E612)*SUM(C701:D701)</f>
        <v>83037.030166361961</v>
      </c>
      <c r="F701" s="180">
        <f>(F624/F612)*AJ64</f>
        <v>28.269149415386202</v>
      </c>
      <c r="G701" s="180">
        <f>(G625/G612)*AJ77</f>
        <v>0</v>
      </c>
      <c r="H701" s="180">
        <f>(H628/H612)*AJ60</f>
        <v>29.988029046851707</v>
      </c>
      <c r="I701" s="180">
        <f>(I629/I612)*AJ78</f>
        <v>0</v>
      </c>
      <c r="J701" s="180">
        <f>(J630/J612)*AJ79</f>
        <v>0</v>
      </c>
      <c r="K701" s="180">
        <f>(K644/K612)*AJ75</f>
        <v>3824.4113283275933</v>
      </c>
      <c r="L701" s="180">
        <f>(L647/L612)*AJ80</f>
        <v>23789.595693924439</v>
      </c>
      <c r="M701" s="180">
        <f t="shared" si="20"/>
        <v>110709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1145004.32</v>
      </c>
      <c r="D702" s="180">
        <f>(D615/D612)*AK76</f>
        <v>127559.60218175271</v>
      </c>
      <c r="E702" s="180">
        <f>(E623/E612)*SUM(C702:D702)</f>
        <v>699192.04652022268</v>
      </c>
      <c r="F702" s="180">
        <f>(F624/F612)*AK64</f>
        <v>750.72247552191311</v>
      </c>
      <c r="G702" s="180">
        <f>(G625/G612)*AK77</f>
        <v>0</v>
      </c>
      <c r="H702" s="180">
        <f>(H628/H612)*AK60</f>
        <v>193.60147249936381</v>
      </c>
      <c r="I702" s="180">
        <f>(I629/I612)*AK78</f>
        <v>42969.095267399447</v>
      </c>
      <c r="J702" s="180">
        <f>(J630/J612)*AK79</f>
        <v>0</v>
      </c>
      <c r="K702" s="180">
        <f>(K644/K612)*AK75</f>
        <v>42498.474868330275</v>
      </c>
      <c r="L702" s="180">
        <f>(L647/L612)*AK80</f>
        <v>0</v>
      </c>
      <c r="M702" s="180">
        <f t="shared" si="20"/>
        <v>913164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386781.65</v>
      </c>
      <c r="D703" s="180">
        <f>(D615/D612)*AL76</f>
        <v>27743.414928610651</v>
      </c>
      <c r="E703" s="180">
        <f>(E623/E612)*SUM(C703:D703)</f>
        <v>227754.86828548359</v>
      </c>
      <c r="F703" s="180">
        <f>(F624/F612)*AL64</f>
        <v>92.404466181539078</v>
      </c>
      <c r="G703" s="180">
        <f>(G625/G612)*AL77</f>
        <v>0</v>
      </c>
      <c r="H703" s="180">
        <f>(H628/H612)*AL60</f>
        <v>65.880436869767465</v>
      </c>
      <c r="I703" s="180">
        <f>(I629/I612)*AL78</f>
        <v>9345.5092264390387</v>
      </c>
      <c r="J703" s="180">
        <f>(J630/J612)*AL79</f>
        <v>0</v>
      </c>
      <c r="K703" s="180">
        <f>(K644/K612)*AL75</f>
        <v>15134.127786323803</v>
      </c>
      <c r="L703" s="180">
        <f>(L647/L612)*AL80</f>
        <v>0</v>
      </c>
      <c r="M703" s="180">
        <f t="shared" si="20"/>
        <v>280136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5319508.540000001</v>
      </c>
      <c r="D709" s="180">
        <f>(D615/D612)*AR76</f>
        <v>0</v>
      </c>
      <c r="E709" s="180">
        <f>(E623/E612)*SUM(C709:D709)</f>
        <v>2922727.8863821104</v>
      </c>
      <c r="F709" s="180">
        <f>(F624/F612)*AR64</f>
        <v>5076.6246709820462</v>
      </c>
      <c r="G709" s="180">
        <f>(G625/G612)*AR77</f>
        <v>0</v>
      </c>
      <c r="H709" s="180">
        <f>(H628/H612)*AR60</f>
        <v>755.13896978082516</v>
      </c>
      <c r="I709" s="180">
        <f>(I629/I612)*AR78</f>
        <v>0</v>
      </c>
      <c r="J709" s="180">
        <f>(J630/J612)*AR79</f>
        <v>0</v>
      </c>
      <c r="K709" s="180">
        <f>(K644/K612)*AR75</f>
        <v>63911.986809782335</v>
      </c>
      <c r="L709" s="180">
        <f>(L647/L612)*AR80</f>
        <v>295643.28197046422</v>
      </c>
      <c r="M709" s="180">
        <f t="shared" si="20"/>
        <v>3288115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6731.36</v>
      </c>
      <c r="D713" s="180">
        <f>(D615/D612)*AV76</f>
        <v>16511.219918445051</v>
      </c>
      <c r="E713" s="180">
        <f>(E623/E612)*SUM(C713:D713)</f>
        <v>12770.303115088931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5561.8876942384995</v>
      </c>
      <c r="J713" s="180">
        <f>(J630/J612)*AV79</f>
        <v>0</v>
      </c>
      <c r="K713" s="180">
        <f>(K644/K612)*AV75</f>
        <v>543.59190194921143</v>
      </c>
      <c r="L713" s="180">
        <f>(L647/L612)*AV80</f>
        <v>0</v>
      </c>
      <c r="M713" s="180">
        <f t="shared" si="20"/>
        <v>35387</v>
      </c>
      <c r="N713" s="199" t="s">
        <v>741</v>
      </c>
    </row>
    <row r="715" spans="1:83" ht="12.6" customHeight="1" x14ac:dyDescent="0.25">
      <c r="C715" s="180">
        <f>SUM(C614:C647)+SUM(C668:C713)</f>
        <v>208906564.5101271</v>
      </c>
      <c r="D715" s="180">
        <f>SUM(D616:D647)+SUM(D668:D713)</f>
        <v>11558106.850000001</v>
      </c>
      <c r="E715" s="180">
        <f>SUM(E624:E647)+SUM(E668:E713)</f>
        <v>74079049.684581965</v>
      </c>
      <c r="F715" s="180">
        <f>SUM(F625:F648)+SUM(F668:F713)</f>
        <v>1049837.6503521048</v>
      </c>
      <c r="G715" s="180">
        <f>SUM(G626:G647)+SUM(G668:G713)</f>
        <v>3947236.5182409654</v>
      </c>
      <c r="H715" s="180">
        <f>SUM(H629:H647)+SUM(H668:H713)</f>
        <v>11290.104490167554</v>
      </c>
      <c r="I715" s="180">
        <f>SUM(I630:I647)+SUM(I668:I713)</f>
        <v>3011911.8274308722</v>
      </c>
      <c r="J715" s="180">
        <f>SUM(J631:J647)+SUM(J668:J713)</f>
        <v>906030.90277531964</v>
      </c>
      <c r="K715" s="180">
        <f>SUM(K668:K713)</f>
        <v>7177707.3156479718</v>
      </c>
      <c r="L715" s="180">
        <f>SUM(L668:L713)</f>
        <v>3403255.1452784324</v>
      </c>
      <c r="M715" s="180">
        <f>SUM(M668:M713)</f>
        <v>94446193</v>
      </c>
      <c r="N715" s="198" t="s">
        <v>742</v>
      </c>
    </row>
    <row r="716" spans="1:83" ht="12.6" customHeight="1" x14ac:dyDescent="0.25">
      <c r="C716" s="180">
        <f>CE71</f>
        <v>208906564.51012707</v>
      </c>
      <c r="D716" s="180">
        <f>D615</f>
        <v>11558106.849999998</v>
      </c>
      <c r="E716" s="180">
        <f>E623</f>
        <v>74079049.684581965</v>
      </c>
      <c r="F716" s="180">
        <f>F624</f>
        <v>1049837.6503521046</v>
      </c>
      <c r="G716" s="180">
        <f>G625</f>
        <v>3947236.518240965</v>
      </c>
      <c r="H716" s="180">
        <f>H628</f>
        <v>11290.104490167556</v>
      </c>
      <c r="I716" s="180">
        <f>I629</f>
        <v>3011911.8274308718</v>
      </c>
      <c r="J716" s="180">
        <f>J630</f>
        <v>906030.90277531964</v>
      </c>
      <c r="K716" s="180">
        <f>K644</f>
        <v>7177707.3156479727</v>
      </c>
      <c r="L716" s="180">
        <f>L647</f>
        <v>3403255.1452784329</v>
      </c>
      <c r="M716" s="180">
        <f>C648</f>
        <v>94446192.890127063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050*2018*A</v>
      </c>
      <c r="B722" s="276">
        <f>ROUND(C165,0)</f>
        <v>4722858</v>
      </c>
      <c r="C722" s="276">
        <f>ROUND(C166,0)</f>
        <v>92909</v>
      </c>
      <c r="D722" s="276">
        <f>ROUND(C167,0)</f>
        <v>-79773</v>
      </c>
      <c r="E722" s="276">
        <f>ROUND(C168,0)</f>
        <v>0</v>
      </c>
      <c r="F722" s="276">
        <f>ROUND(C169,0)</f>
        <v>0</v>
      </c>
      <c r="G722" s="276">
        <f>ROUND(C170,0)</f>
        <v>1199395</v>
      </c>
      <c r="H722" s="276">
        <f>ROUND(C171+C172,0)</f>
        <v>191678</v>
      </c>
      <c r="I722" s="276">
        <f>ROUND(C175,0)</f>
        <v>622326</v>
      </c>
      <c r="J722" s="276">
        <f>ROUND(C176,0)</f>
        <v>985903</v>
      </c>
      <c r="K722" s="276">
        <f>ROUND(C179,0)</f>
        <v>0</v>
      </c>
      <c r="L722" s="276">
        <f>ROUND(C180,0)</f>
        <v>35028</v>
      </c>
      <c r="M722" s="276">
        <f>ROUND(C183,0)</f>
        <v>40078</v>
      </c>
      <c r="N722" s="276">
        <f>ROUND(C184,0)</f>
        <v>4045357</v>
      </c>
      <c r="O722" s="276">
        <f>ROUND(C185,0)</f>
        <v>0</v>
      </c>
      <c r="P722" s="276">
        <f>ROUND(C188,0)</f>
        <v>0</v>
      </c>
      <c r="Q722" s="276">
        <f>ROUND(C189,0)</f>
        <v>861306</v>
      </c>
      <c r="R722" s="276">
        <f>ROUND(B195,0)</f>
        <v>2525564</v>
      </c>
      <c r="S722" s="276">
        <f>ROUND(C195,0)</f>
        <v>0</v>
      </c>
      <c r="T722" s="276">
        <f>ROUND(D195,0)</f>
        <v>0</v>
      </c>
      <c r="U722" s="276">
        <f>ROUND(B196,0)</f>
        <v>1872825</v>
      </c>
      <c r="V722" s="276">
        <f>ROUND(C196,0)</f>
        <v>0</v>
      </c>
      <c r="W722" s="276">
        <f>ROUND(D196,0)</f>
        <v>0</v>
      </c>
      <c r="X722" s="276">
        <f>ROUND(B197,0)</f>
        <v>73920718</v>
      </c>
      <c r="Y722" s="276">
        <f>ROUND(C197,0)</f>
        <v>3167243</v>
      </c>
      <c r="Z722" s="276">
        <f>ROUND(D197,0)</f>
        <v>433860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5313782</v>
      </c>
      <c r="AE722" s="276">
        <f>ROUND(C199,0)</f>
        <v>0</v>
      </c>
      <c r="AF722" s="276">
        <f>ROUND(D199,0)</f>
        <v>0</v>
      </c>
      <c r="AG722" s="276">
        <f>ROUND(B200,0)</f>
        <v>60824944</v>
      </c>
      <c r="AH722" s="276">
        <f>ROUND(C200,0)</f>
        <v>968664</v>
      </c>
      <c r="AI722" s="276">
        <f>ROUND(D200,0)</f>
        <v>-717454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33270</v>
      </c>
      <c r="AN722" s="276">
        <f>ROUND(C202,0)</f>
        <v>0</v>
      </c>
      <c r="AO722" s="276">
        <f>ROUND(D202,0)</f>
        <v>0</v>
      </c>
      <c r="AP722" s="276">
        <f>ROUND(B203,0)</f>
        <v>1889159</v>
      </c>
      <c r="AQ722" s="276">
        <f>ROUND(C203,0)</f>
        <v>375570</v>
      </c>
      <c r="AR722" s="276">
        <f>ROUND(D203,0)</f>
        <v>-343047</v>
      </c>
      <c r="AS722" s="276"/>
      <c r="AT722" s="276"/>
      <c r="AU722" s="276"/>
      <c r="AV722" s="276">
        <f>ROUND(B209,0)</f>
        <v>1665218</v>
      </c>
      <c r="AW722" s="276">
        <f>ROUND(C209,0)</f>
        <v>62718</v>
      </c>
      <c r="AX722" s="276">
        <f>ROUND(D209,0)</f>
        <v>0</v>
      </c>
      <c r="AY722" s="276">
        <f>ROUND(B210,0)</f>
        <v>48689370</v>
      </c>
      <c r="AZ722" s="276">
        <f>ROUND(C210,0)</f>
        <v>2804832</v>
      </c>
      <c r="BA722" s="276">
        <f>ROUND(D210,0)</f>
        <v>442930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2631687</v>
      </c>
      <c r="BF722" s="276">
        <f>ROUND(C212,0)</f>
        <v>252950</v>
      </c>
      <c r="BG722" s="276">
        <f>ROUND(D212,0)</f>
        <v>0</v>
      </c>
      <c r="BH722" s="276">
        <f>ROUND(B213,0)</f>
        <v>50761665</v>
      </c>
      <c r="BI722" s="276">
        <f>ROUND(C213,0)</f>
        <v>2496785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231631653</v>
      </c>
      <c r="BU722" s="276">
        <f>ROUND(C224,0)</f>
        <v>69940156</v>
      </c>
      <c r="BV722" s="276">
        <f>ROUND(C225,0)</f>
        <v>3523333</v>
      </c>
      <c r="BW722" s="276">
        <f>ROUND(C226,0)</f>
        <v>14523492</v>
      </c>
      <c r="BX722" s="276">
        <f>ROUND(C227,0)</f>
        <v>54914681</v>
      </c>
      <c r="BY722" s="276">
        <f>ROUND(C228,0)</f>
        <v>6145708</v>
      </c>
      <c r="BZ722" s="276">
        <f>ROUND(C231,0)</f>
        <v>1140</v>
      </c>
      <c r="CA722" s="276">
        <f>ROUND(C233,0)</f>
        <v>2855935</v>
      </c>
      <c r="CB722" s="276">
        <f>ROUND(C234,0)</f>
        <v>6902192</v>
      </c>
      <c r="CC722" s="276">
        <f>ROUND(C238+C239,0)</f>
        <v>0</v>
      </c>
      <c r="CD722" s="276">
        <f>D221</f>
        <v>1520882.6400000001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050*2018*A</v>
      </c>
      <c r="B726" s="276">
        <f>ROUND(C111,0)</f>
        <v>5940</v>
      </c>
      <c r="C726" s="276">
        <f>ROUND(C112,0)</f>
        <v>0</v>
      </c>
      <c r="D726" s="276">
        <f>ROUND(C113,0)</f>
        <v>0</v>
      </c>
      <c r="E726" s="276">
        <f>ROUND(C114,0)</f>
        <v>708</v>
      </c>
      <c r="F726" s="276">
        <f>ROUND(D111,0)</f>
        <v>23066</v>
      </c>
      <c r="G726" s="276">
        <f>ROUND(D112,0)</f>
        <v>0</v>
      </c>
      <c r="H726" s="276">
        <f>ROUND(D113,0)</f>
        <v>0</v>
      </c>
      <c r="I726" s="276">
        <f>ROUND(D114,0)</f>
        <v>1571</v>
      </c>
      <c r="J726" s="276">
        <f>ROUND(C116,0)</f>
        <v>14</v>
      </c>
      <c r="K726" s="276">
        <f>ROUND(C117,0)</f>
        <v>0</v>
      </c>
      <c r="L726" s="276">
        <f>ROUND(C118,0)</f>
        <v>55</v>
      </c>
      <c r="M726" s="276">
        <f>ROUND(C119,0)</f>
        <v>0</v>
      </c>
      <c r="N726" s="276">
        <f>ROUND(C120,0)</f>
        <v>15</v>
      </c>
      <c r="O726" s="276">
        <f>ROUND(C121,0)</f>
        <v>8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142</v>
      </c>
      <c r="W726" s="276">
        <f>ROUND(C129,0)</f>
        <v>0</v>
      </c>
      <c r="X726" s="276">
        <f>ROUND(B138,0)</f>
        <v>3348</v>
      </c>
      <c r="Y726" s="276">
        <f>ROUND(B139,0)</f>
        <v>14638</v>
      </c>
      <c r="Z726" s="276">
        <f>ROUND(B140,0)</f>
        <v>105014</v>
      </c>
      <c r="AA726" s="276">
        <f>ROUND(B141,0)</f>
        <v>145214344</v>
      </c>
      <c r="AB726" s="276">
        <f>ROUND(B142,0)</f>
        <v>163789919</v>
      </c>
      <c r="AC726" s="276">
        <f>ROUND(C138,0)</f>
        <v>1109</v>
      </c>
      <c r="AD726" s="276">
        <f>ROUND(C139,0)</f>
        <v>3805</v>
      </c>
      <c r="AE726" s="276">
        <f>ROUND(C140,0)</f>
        <v>37209</v>
      </c>
      <c r="AF726" s="276">
        <f>ROUND(C141,0)</f>
        <v>38309494</v>
      </c>
      <c r="AG726" s="276">
        <f>ROUND(C142,0)</f>
        <v>58034370</v>
      </c>
      <c r="AH726" s="276">
        <f>ROUND(D138,0)</f>
        <v>1485</v>
      </c>
      <c r="AI726" s="276">
        <f>ROUND(D139,0)</f>
        <v>4627</v>
      </c>
      <c r="AJ726" s="276">
        <f>ROUND(D140,0)</f>
        <v>85782</v>
      </c>
      <c r="AK726" s="276">
        <f>ROUND(D141,0)</f>
        <v>57182081</v>
      </c>
      <c r="AL726" s="276">
        <f>ROUND(D142,0)</f>
        <v>139151789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050*2018*A</v>
      </c>
      <c r="B730" s="276">
        <f>ROUND(C250,0)</f>
        <v>13222</v>
      </c>
      <c r="C730" s="276">
        <f>ROUND(C251,0)</f>
        <v>0</v>
      </c>
      <c r="D730" s="276">
        <f>ROUND(C252,0)</f>
        <v>64215662</v>
      </c>
      <c r="E730" s="276">
        <f>ROUND(C253,0)</f>
        <v>42724805</v>
      </c>
      <c r="F730" s="276">
        <f>ROUND(C254,0)</f>
        <v>0</v>
      </c>
      <c r="G730" s="276">
        <f>ROUND(C255,0)</f>
        <v>34306198</v>
      </c>
      <c r="H730" s="276">
        <f>ROUND(C256,0)</f>
        <v>0</v>
      </c>
      <c r="I730" s="276">
        <f>ROUND(C257,0)</f>
        <v>2520761</v>
      </c>
      <c r="J730" s="276">
        <f>ROUND(C258,0)</f>
        <v>134968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75849808</v>
      </c>
      <c r="O730" s="276">
        <f>ROUND(C267,0)</f>
        <v>2525564</v>
      </c>
      <c r="P730" s="276">
        <f>ROUND(C268,0)</f>
        <v>1872825</v>
      </c>
      <c r="Q730" s="276">
        <f>ROUND(C269,0)</f>
        <v>76654102</v>
      </c>
      <c r="R730" s="276">
        <f>ROUND(C270,0)</f>
        <v>0</v>
      </c>
      <c r="S730" s="276">
        <f>ROUND(C271,0)</f>
        <v>5313782</v>
      </c>
      <c r="T730" s="276">
        <f>ROUND(C272,0)</f>
        <v>62511062</v>
      </c>
      <c r="U730" s="276">
        <f>ROUND(C273,0)</f>
        <v>33270</v>
      </c>
      <c r="V730" s="276">
        <f>ROUND(C274,0)</f>
        <v>2607775</v>
      </c>
      <c r="W730" s="276">
        <f>ROUND(C275,0)</f>
        <v>0</v>
      </c>
      <c r="X730" s="276">
        <f>ROUND(C276,0)</f>
        <v>108922297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4938758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5918305</v>
      </c>
      <c r="AI730" s="276">
        <f>ROUND(C306,0)</f>
        <v>6276688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4939308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130948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19863190</v>
      </c>
      <c r="AZ730" s="276">
        <f>ROUND(C327,0)</f>
        <v>507351</v>
      </c>
      <c r="BA730" s="276">
        <f>ROUND(C328,0)</f>
        <v>0</v>
      </c>
      <c r="BB730" s="276">
        <f>ROUND(C332,0)</f>
        <v>144214866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827.94</v>
      </c>
      <c r="BJ730" s="276">
        <f>ROUND(C359,0)</f>
        <v>240705918</v>
      </c>
      <c r="BK730" s="276">
        <f>ROUND(C360,0)</f>
        <v>360976077</v>
      </c>
      <c r="BL730" s="276">
        <f>ROUND(C364,0)</f>
        <v>380679023</v>
      </c>
      <c r="BM730" s="276">
        <f>ROUND(C365,0)</f>
        <v>9758127</v>
      </c>
      <c r="BN730" s="276">
        <f>ROUND(C366,0)</f>
        <v>0</v>
      </c>
      <c r="BO730" s="276">
        <f>ROUND(C370,0)</f>
        <v>2794547</v>
      </c>
      <c r="BP730" s="276">
        <f>ROUND(C371,0)</f>
        <v>0</v>
      </c>
      <c r="BQ730" s="276">
        <f>ROUND(C378,0)</f>
        <v>70536942</v>
      </c>
      <c r="BR730" s="276">
        <f>ROUND(C379,0)</f>
        <v>6127067</v>
      </c>
      <c r="BS730" s="276">
        <f>ROUND(C380,0)</f>
        <v>4171893</v>
      </c>
      <c r="BT730" s="276">
        <f>ROUND(C381,0)</f>
        <v>38989117</v>
      </c>
      <c r="BU730" s="276">
        <f>ROUND(C382,0)</f>
        <v>1477682</v>
      </c>
      <c r="BV730" s="276">
        <f>ROUND(C383,0)</f>
        <v>11867615</v>
      </c>
      <c r="BW730" s="276">
        <f>ROUND(C384,0)</f>
        <v>5617286</v>
      </c>
      <c r="BX730" s="276">
        <f>ROUND(C385,0)</f>
        <v>1608229</v>
      </c>
      <c r="BY730" s="276">
        <f>ROUND(C386,0)</f>
        <v>35028</v>
      </c>
      <c r="BZ730" s="276">
        <f>ROUND(C387,0)</f>
        <v>4085434</v>
      </c>
      <c r="CA730" s="276">
        <f>ROUND(C388,0)</f>
        <v>861306</v>
      </c>
      <c r="CB730" s="276">
        <f>C363</f>
        <v>1520882.6400000001</v>
      </c>
      <c r="CC730" s="276">
        <f>ROUND(C389,0)</f>
        <v>66323512</v>
      </c>
      <c r="CD730" s="276">
        <f>ROUND(C392,0)</f>
        <v>-4828947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050*2018*6010*A</v>
      </c>
      <c r="B734" s="276">
        <f>ROUND(C59,0)</f>
        <v>5756</v>
      </c>
      <c r="C734" s="276">
        <f>ROUND(C60,2)</f>
        <v>47.55</v>
      </c>
      <c r="D734" s="276">
        <f>ROUND(C61,0)</f>
        <v>3755189</v>
      </c>
      <c r="E734" s="276">
        <f>ROUND(C62,0)</f>
        <v>326188</v>
      </c>
      <c r="F734" s="276">
        <f>ROUND(C63,0)</f>
        <v>0</v>
      </c>
      <c r="G734" s="276">
        <f>ROUND(C64,0)</f>
        <v>525931</v>
      </c>
      <c r="H734" s="276">
        <f>ROUND(C65,0)</f>
        <v>0</v>
      </c>
      <c r="I734" s="276">
        <f>ROUND(C66,0)</f>
        <v>1132</v>
      </c>
      <c r="J734" s="276">
        <f>ROUND(C67,0)</f>
        <v>255657</v>
      </c>
      <c r="K734" s="276">
        <f>ROUND(C68,0)</f>
        <v>0</v>
      </c>
      <c r="L734" s="276">
        <f>ROUND(C69,0)</f>
        <v>15781</v>
      </c>
      <c r="M734" s="276">
        <f>ROUND(C70,0)</f>
        <v>1294</v>
      </c>
      <c r="N734" s="276">
        <f>ROUND(C75,0)</f>
        <v>19806642</v>
      </c>
      <c r="O734" s="276">
        <f>ROUND(C73,0)</f>
        <v>19611195</v>
      </c>
      <c r="P734" s="276">
        <f>IF(C76&gt;0,ROUND(C76,0),0)</f>
        <v>7902</v>
      </c>
      <c r="Q734" s="276">
        <f>IF(C77&gt;0,ROUND(C77,0),0)</f>
        <v>19348</v>
      </c>
      <c r="R734" s="276">
        <f>IF(C78&gt;0,ROUND(C78,0),0)</f>
        <v>3863</v>
      </c>
      <c r="S734" s="276">
        <f>IF(C79&gt;0,ROUND(C79,0),0)</f>
        <v>215293</v>
      </c>
      <c r="T734" s="276">
        <f>IF(C80&gt;0,ROUND(C80,2),0)</f>
        <v>23.36</v>
      </c>
      <c r="U734" s="276"/>
      <c r="V734" s="276"/>
      <c r="W734" s="276"/>
      <c r="X734" s="276"/>
      <c r="Y734" s="276">
        <f>IF(M668&lt;&gt;0,ROUND(M668,0),0)</f>
        <v>5815157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050*2018*6030*A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050*2018*6070*A</v>
      </c>
      <c r="B736" s="276">
        <f>ROUND(E59,0)</f>
        <v>16003</v>
      </c>
      <c r="C736" s="278">
        <f>ROUND(E60,2)</f>
        <v>152.66999999999999</v>
      </c>
      <c r="D736" s="276">
        <f>ROUND(E61,0)</f>
        <v>11187921</v>
      </c>
      <c r="E736" s="276">
        <f>ROUND(E62,0)</f>
        <v>971819</v>
      </c>
      <c r="F736" s="276">
        <f>ROUND(E63,0)</f>
        <v>148404</v>
      </c>
      <c r="G736" s="276">
        <f>ROUND(E64,0)</f>
        <v>1231239</v>
      </c>
      <c r="H736" s="276">
        <f>ROUND(E65,0)</f>
        <v>30</v>
      </c>
      <c r="I736" s="276">
        <f>ROUND(E66,0)</f>
        <v>89132</v>
      </c>
      <c r="J736" s="276">
        <f>ROUND(E67,0)</f>
        <v>757226</v>
      </c>
      <c r="K736" s="276">
        <f>ROUND(E68,0)</f>
        <v>0</v>
      </c>
      <c r="L736" s="276">
        <f>ROUND(E69,0)</f>
        <v>230484</v>
      </c>
      <c r="M736" s="276">
        <f>ROUND(E70,0)</f>
        <v>8451</v>
      </c>
      <c r="N736" s="276">
        <f>ROUND(E75,0)</f>
        <v>55063182</v>
      </c>
      <c r="O736" s="276">
        <f>ROUND(E73,0)</f>
        <v>52134677</v>
      </c>
      <c r="P736" s="276">
        <f>IF(E76&gt;0,ROUND(E76,0),0)</f>
        <v>23404</v>
      </c>
      <c r="Q736" s="276">
        <f>IF(E77&gt;0,ROUND(E77,0),0)</f>
        <v>53787</v>
      </c>
      <c r="R736" s="276">
        <f>IF(E78&gt;0,ROUND(E78,0),0)</f>
        <v>11441</v>
      </c>
      <c r="S736" s="276">
        <f>IF(E79&gt;0,ROUND(E79,0),0)</f>
        <v>598522</v>
      </c>
      <c r="T736" s="278">
        <f>IF(E80&gt;0,ROUND(E80,2),0)</f>
        <v>67.05</v>
      </c>
      <c r="U736" s="276"/>
      <c r="V736" s="277"/>
      <c r="W736" s="276"/>
      <c r="X736" s="276"/>
      <c r="Y736" s="276">
        <f t="shared" si="21"/>
        <v>16997583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050*2018*6100*A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050*2018*6120*A</v>
      </c>
      <c r="B738" s="276">
        <f>ROUND(G59,0)</f>
        <v>1307</v>
      </c>
      <c r="C738" s="278">
        <f>ROUND(G60,2)</f>
        <v>3.68</v>
      </c>
      <c r="D738" s="276">
        <f>ROUND(G61,0)</f>
        <v>317208</v>
      </c>
      <c r="E738" s="276">
        <f>ROUND(G62,0)</f>
        <v>27554</v>
      </c>
      <c r="F738" s="276">
        <f>ROUND(G63,0)</f>
        <v>0</v>
      </c>
      <c r="G738" s="276">
        <f>ROUND(G64,0)</f>
        <v>13449</v>
      </c>
      <c r="H738" s="276">
        <f>ROUND(G65,0)</f>
        <v>0</v>
      </c>
      <c r="I738" s="276">
        <f>ROUND(G66,0)</f>
        <v>1876</v>
      </c>
      <c r="J738" s="276">
        <f>ROUND(G67,0)</f>
        <v>186954</v>
      </c>
      <c r="K738" s="276">
        <f>ROUND(G68,0)</f>
        <v>0</v>
      </c>
      <c r="L738" s="276">
        <f>ROUND(G69,0)</f>
        <v>7890</v>
      </c>
      <c r="M738" s="276">
        <f>ROUND(G70,0)</f>
        <v>8032</v>
      </c>
      <c r="N738" s="276">
        <f>ROUND(G75,0)</f>
        <v>4496586</v>
      </c>
      <c r="O738" s="276">
        <f>ROUND(G73,0)</f>
        <v>4496586</v>
      </c>
      <c r="P738" s="276">
        <f>IF(G76&gt;0,ROUND(G76,0),0)</f>
        <v>5778</v>
      </c>
      <c r="Q738" s="276">
        <f>IF(G77&gt;0,ROUND(G77,0),0)</f>
        <v>4392</v>
      </c>
      <c r="R738" s="276">
        <f>IF(G78&gt;0,ROUND(G78,0),0)</f>
        <v>2825</v>
      </c>
      <c r="S738" s="276">
        <f>IF(G79&gt;0,ROUND(G79,0),0)</f>
        <v>48877</v>
      </c>
      <c r="T738" s="278">
        <f>IF(G80&gt;0,ROUND(G80,2),0)</f>
        <v>0.79</v>
      </c>
      <c r="U738" s="276"/>
      <c r="V738" s="277"/>
      <c r="W738" s="276"/>
      <c r="X738" s="276"/>
      <c r="Y738" s="276">
        <f t="shared" si="21"/>
        <v>1539656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050*2018*6140*A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050*2018*6150*A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050*2018*6170*A</v>
      </c>
      <c r="B741" s="276">
        <f>ROUND(J59,0)</f>
        <v>1571</v>
      </c>
      <c r="C741" s="278">
        <f>ROUND(J60,2)</f>
        <v>0.01</v>
      </c>
      <c r="D741" s="276">
        <f>ROUND(J61,0)</f>
        <v>1116</v>
      </c>
      <c r="E741" s="276">
        <f>ROUND(J62,0)</f>
        <v>97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12870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1210123</v>
      </c>
      <c r="O741" s="276">
        <f>ROUND(J73,0)</f>
        <v>1210123</v>
      </c>
      <c r="P741" s="276">
        <f>IF(J76&gt;0,ROUND(J76,0),0)</f>
        <v>398</v>
      </c>
      <c r="Q741" s="276">
        <f>IF(J77&gt;0,ROUND(J77,0),0)</f>
        <v>0</v>
      </c>
      <c r="R741" s="276">
        <f>IF(J78&gt;0,ROUND(J78,0),0)</f>
        <v>194</v>
      </c>
      <c r="S741" s="276">
        <f>IF(J79&gt;0,ROUND(J79,0),0)</f>
        <v>0</v>
      </c>
      <c r="T741" s="278">
        <f>IF(J80&gt;0,ROUND(J80,2),0)</f>
        <v>0.01</v>
      </c>
      <c r="U741" s="276"/>
      <c r="V741" s="277"/>
      <c r="W741" s="276"/>
      <c r="X741" s="276"/>
      <c r="Y741" s="276">
        <f t="shared" si="21"/>
        <v>83976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050*2018*6200*A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050*2018*6210*A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050*2018*6330*A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050*2018*6400*A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050*2018*7010*A</v>
      </c>
      <c r="B746" s="276">
        <f>ROUND(O59,0)</f>
        <v>708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050*2018*7020*A</v>
      </c>
      <c r="B747" s="276">
        <f>ROUND(P59,0)</f>
        <v>0</v>
      </c>
      <c r="C747" s="278">
        <f>ROUND(P60,2)</f>
        <v>48.13</v>
      </c>
      <c r="D747" s="276">
        <f>ROUND(P61,0)</f>
        <v>3601850</v>
      </c>
      <c r="E747" s="276">
        <f>ROUND(P62,0)</f>
        <v>312868</v>
      </c>
      <c r="F747" s="276">
        <f>ROUND(P63,0)</f>
        <v>0</v>
      </c>
      <c r="G747" s="276">
        <f>ROUND(P64,0)</f>
        <v>12934396</v>
      </c>
      <c r="H747" s="276">
        <f>ROUND(P65,0)</f>
        <v>82</v>
      </c>
      <c r="I747" s="276">
        <f>ROUND(P66,0)</f>
        <v>662606</v>
      </c>
      <c r="J747" s="276">
        <f>ROUND(P67,0)</f>
        <v>369208</v>
      </c>
      <c r="K747" s="276">
        <f>ROUND(P68,0)</f>
        <v>383653</v>
      </c>
      <c r="L747" s="276">
        <f>ROUND(P69,0)</f>
        <v>24538</v>
      </c>
      <c r="M747" s="276">
        <f>ROUND(P70,0)</f>
        <v>0</v>
      </c>
      <c r="N747" s="276">
        <f>ROUND(P75,0)</f>
        <v>132192444</v>
      </c>
      <c r="O747" s="276">
        <f>ROUND(P73,0)</f>
        <v>67279980</v>
      </c>
      <c r="P747" s="276">
        <f>IF(P76&gt;0,ROUND(P76,0),0)</f>
        <v>11411</v>
      </c>
      <c r="Q747" s="276">
        <f>IF(P77&gt;0,ROUND(P77,0),0)</f>
        <v>0</v>
      </c>
      <c r="R747" s="276">
        <f>IF(P78&gt;0,ROUND(P78,0),0)</f>
        <v>5578</v>
      </c>
      <c r="S747" s="276">
        <f>IF(P79&gt;0,ROUND(P79,0),0)</f>
        <v>0</v>
      </c>
      <c r="T747" s="278">
        <f>IF(P80&gt;0,ROUND(P80,2),0)</f>
        <v>16.36</v>
      </c>
      <c r="U747" s="276"/>
      <c r="V747" s="277"/>
      <c r="W747" s="276"/>
      <c r="X747" s="276"/>
      <c r="Y747" s="276">
        <f t="shared" si="21"/>
        <v>14063181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050*2018*7030*A</v>
      </c>
      <c r="B748" s="276">
        <f>ROUND(Q59,0)</f>
        <v>0</v>
      </c>
      <c r="C748" s="278">
        <f>ROUND(Q60,2)</f>
        <v>31.28</v>
      </c>
      <c r="D748" s="276">
        <f>ROUND(Q61,0)</f>
        <v>3056788</v>
      </c>
      <c r="E748" s="276">
        <f>ROUND(Q62,0)</f>
        <v>265522</v>
      </c>
      <c r="F748" s="276">
        <f>ROUND(Q63,0)</f>
        <v>0</v>
      </c>
      <c r="G748" s="276">
        <f>ROUND(Q64,0)</f>
        <v>25407</v>
      </c>
      <c r="H748" s="276">
        <f>ROUND(Q65,0)</f>
        <v>0</v>
      </c>
      <c r="I748" s="276">
        <f>ROUND(Q66,0)</f>
        <v>294</v>
      </c>
      <c r="J748" s="276">
        <f>ROUND(Q67,0)</f>
        <v>41914</v>
      </c>
      <c r="K748" s="276">
        <f>ROUND(Q68,0)</f>
        <v>0</v>
      </c>
      <c r="L748" s="276">
        <f>ROUND(Q69,0)</f>
        <v>9701</v>
      </c>
      <c r="M748" s="276">
        <f>ROUND(Q70,0)</f>
        <v>0</v>
      </c>
      <c r="N748" s="276">
        <f>ROUND(Q75,0)</f>
        <v>3781759</v>
      </c>
      <c r="O748" s="276">
        <f>ROUND(Q73,0)</f>
        <v>1746395</v>
      </c>
      <c r="P748" s="276">
        <f>IF(Q76&gt;0,ROUND(Q76,0),0)</f>
        <v>1295</v>
      </c>
      <c r="Q748" s="276">
        <f>IF(Q77&gt;0,ROUND(Q77,0),0)</f>
        <v>0</v>
      </c>
      <c r="R748" s="276">
        <f>IF(Q78&gt;0,ROUND(Q78,0),0)</f>
        <v>633</v>
      </c>
      <c r="S748" s="276">
        <f>IF(Q79&gt;0,ROUND(Q79,0),0)</f>
        <v>0</v>
      </c>
      <c r="T748" s="278">
        <f>IF(Q80&gt;0,ROUND(Q80,2),0)</f>
        <v>20.68</v>
      </c>
      <c r="U748" s="276"/>
      <c r="V748" s="277"/>
      <c r="W748" s="276"/>
      <c r="X748" s="276"/>
      <c r="Y748" s="276">
        <f t="shared" si="21"/>
        <v>2511571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050*2018*7040*A</v>
      </c>
      <c r="B749" s="276">
        <f>ROUND(R59,0)</f>
        <v>0</v>
      </c>
      <c r="C749" s="278">
        <f>ROUND(R60,2)</f>
        <v>10.27</v>
      </c>
      <c r="D749" s="276">
        <f>ROUND(R61,0)</f>
        <v>5967687</v>
      </c>
      <c r="E749" s="276">
        <f>ROUND(R62,0)</f>
        <v>518373</v>
      </c>
      <c r="F749" s="276">
        <f>ROUND(R63,0)</f>
        <v>0</v>
      </c>
      <c r="G749" s="276">
        <f>ROUND(R64,0)</f>
        <v>175457</v>
      </c>
      <c r="H749" s="276">
        <f>ROUND(R65,0)</f>
        <v>1149</v>
      </c>
      <c r="I749" s="276">
        <f>ROUND(R66,0)</f>
        <v>161395</v>
      </c>
      <c r="J749" s="276">
        <f>ROUND(R67,0)</f>
        <v>0</v>
      </c>
      <c r="K749" s="276">
        <f>ROUND(R68,0)</f>
        <v>0</v>
      </c>
      <c r="L749" s="276">
        <f>ROUND(R69,0)</f>
        <v>79479</v>
      </c>
      <c r="M749" s="276">
        <f>ROUND(R70,0)</f>
        <v>329</v>
      </c>
      <c r="N749" s="276">
        <f>ROUND(R75,0)</f>
        <v>20084099</v>
      </c>
      <c r="O749" s="276">
        <f>ROUND(R73,0)</f>
        <v>2941757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4037442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050*2018*7050*A</v>
      </c>
      <c r="B750" s="276"/>
      <c r="C750" s="278">
        <f>ROUND(S60,2)</f>
        <v>12.97</v>
      </c>
      <c r="D750" s="276">
        <f>ROUND(S61,0)</f>
        <v>614998</v>
      </c>
      <c r="E750" s="276">
        <f>ROUND(S62,0)</f>
        <v>53421</v>
      </c>
      <c r="F750" s="276">
        <f>ROUND(S63,0)</f>
        <v>0</v>
      </c>
      <c r="G750" s="276">
        <f>ROUND(S64,0)</f>
        <v>3125475</v>
      </c>
      <c r="H750" s="276">
        <f>ROUND(S65,0)</f>
        <v>82</v>
      </c>
      <c r="I750" s="276">
        <f>ROUND(S66,0)</f>
        <v>538778</v>
      </c>
      <c r="J750" s="276">
        <f>ROUND(S67,0)</f>
        <v>177177</v>
      </c>
      <c r="K750" s="276">
        <f>ROUND(S68,0)</f>
        <v>0</v>
      </c>
      <c r="L750" s="276">
        <f>ROUND(S69,0)</f>
        <v>17576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5476</v>
      </c>
      <c r="Q750" s="276">
        <f>IF(S77&gt;0,ROUND(S77,0),0)</f>
        <v>0</v>
      </c>
      <c r="R750" s="276">
        <f>IF(S78&gt;0,ROUND(S78,0),0)</f>
        <v>2677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3421826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050*2018*7060*A</v>
      </c>
      <c r="B751" s="276"/>
      <c r="C751" s="278">
        <f>ROUND(T60,2)</f>
        <v>4.3499999999999996</v>
      </c>
      <c r="D751" s="276">
        <f>ROUND(T61,0)</f>
        <v>400731</v>
      </c>
      <c r="E751" s="276">
        <f>ROUND(T62,0)</f>
        <v>34809</v>
      </c>
      <c r="F751" s="276">
        <f>ROUND(T63,0)</f>
        <v>0</v>
      </c>
      <c r="G751" s="276">
        <f>ROUND(T64,0)</f>
        <v>219447</v>
      </c>
      <c r="H751" s="276">
        <f>ROUND(T65,0)</f>
        <v>0</v>
      </c>
      <c r="I751" s="276">
        <f>ROUND(T66,0)</f>
        <v>0</v>
      </c>
      <c r="J751" s="276">
        <f>ROUND(T67,0)</f>
        <v>17226</v>
      </c>
      <c r="K751" s="276">
        <f>ROUND(T68,0)</f>
        <v>0</v>
      </c>
      <c r="L751" s="276">
        <f>ROUND(T69,0)</f>
        <v>59</v>
      </c>
      <c r="M751" s="276">
        <f>ROUND(T70,0)</f>
        <v>0</v>
      </c>
      <c r="N751" s="276">
        <f>ROUND(T75,0)</f>
        <v>3652097</v>
      </c>
      <c r="O751" s="276">
        <f>ROUND(T73,0)</f>
        <v>2024279</v>
      </c>
      <c r="P751" s="276">
        <f>IF(T76&gt;0,ROUND(T76,0),0)</f>
        <v>532</v>
      </c>
      <c r="Q751" s="276">
        <f>IF(T77&gt;0,ROUND(T77,0),0)</f>
        <v>0</v>
      </c>
      <c r="R751" s="276">
        <f>IF(T78&gt;0,ROUND(T78,0),0)</f>
        <v>260</v>
      </c>
      <c r="S751" s="276">
        <f>IF(T79&gt;0,ROUND(T79,0),0)</f>
        <v>0</v>
      </c>
      <c r="T751" s="278">
        <f>IF(T80&gt;0,ROUND(T80,2),0)</f>
        <v>2.97</v>
      </c>
      <c r="U751" s="276"/>
      <c r="V751" s="277"/>
      <c r="W751" s="276"/>
      <c r="X751" s="276"/>
      <c r="Y751" s="276">
        <f t="shared" si="21"/>
        <v>558477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050*2018*7070*A</v>
      </c>
      <c r="B752" s="276">
        <f>ROUND(U59,0)</f>
        <v>0</v>
      </c>
      <c r="C752" s="278">
        <f>ROUND(U60,2)</f>
        <v>32.47</v>
      </c>
      <c r="D752" s="276">
        <f>ROUND(U61,0)</f>
        <v>2278996</v>
      </c>
      <c r="E752" s="276">
        <f>ROUND(U62,0)</f>
        <v>197961</v>
      </c>
      <c r="F752" s="276">
        <f>ROUND(U63,0)</f>
        <v>256963</v>
      </c>
      <c r="G752" s="276">
        <f>ROUND(U64,0)</f>
        <v>1989676</v>
      </c>
      <c r="H752" s="276">
        <f>ROUND(U65,0)</f>
        <v>0</v>
      </c>
      <c r="I752" s="276">
        <f>ROUND(U66,0)</f>
        <v>1598887</v>
      </c>
      <c r="J752" s="276">
        <f>ROUND(U67,0)</f>
        <v>126707</v>
      </c>
      <c r="K752" s="276">
        <f>ROUND(U68,0)</f>
        <v>115897</v>
      </c>
      <c r="L752" s="276">
        <f>ROUND(U69,0)</f>
        <v>99144</v>
      </c>
      <c r="M752" s="276">
        <f>ROUND(U70,0)</f>
        <v>0</v>
      </c>
      <c r="N752" s="276">
        <f>ROUND(U75,0)</f>
        <v>43293300</v>
      </c>
      <c r="O752" s="276">
        <f>ROUND(U73,0)</f>
        <v>17442624</v>
      </c>
      <c r="P752" s="276">
        <f>IF(U76&gt;0,ROUND(U76,0),0)</f>
        <v>3916</v>
      </c>
      <c r="Q752" s="276">
        <f>IF(U77&gt;0,ROUND(U77,0),0)</f>
        <v>0</v>
      </c>
      <c r="R752" s="276">
        <f>IF(U78&gt;0,ROUND(U78,0),0)</f>
        <v>1914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4839770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050*2018*7110*A</v>
      </c>
      <c r="B753" s="276">
        <f>ROUND(V59,0)</f>
        <v>0</v>
      </c>
      <c r="C753" s="278">
        <f>ROUND(V60,2)</f>
        <v>12.9</v>
      </c>
      <c r="D753" s="276">
        <f>ROUND(V61,0)</f>
        <v>1374568</v>
      </c>
      <c r="E753" s="276">
        <f>ROUND(V62,0)</f>
        <v>119399</v>
      </c>
      <c r="F753" s="276">
        <f>ROUND(V63,0)</f>
        <v>65000</v>
      </c>
      <c r="G753" s="276">
        <f>ROUND(V64,0)</f>
        <v>1326250</v>
      </c>
      <c r="H753" s="276">
        <f>ROUND(V65,0)</f>
        <v>6031</v>
      </c>
      <c r="I753" s="276">
        <f>ROUND(V66,0)</f>
        <v>126661</v>
      </c>
      <c r="J753" s="276">
        <f>ROUND(V67,0)</f>
        <v>15350</v>
      </c>
      <c r="K753" s="276">
        <f>ROUND(V68,0)</f>
        <v>0</v>
      </c>
      <c r="L753" s="276">
        <f>ROUND(V69,0)</f>
        <v>28337</v>
      </c>
      <c r="M753" s="276">
        <f>ROUND(V70,0)</f>
        <v>0</v>
      </c>
      <c r="N753" s="276">
        <f>ROUND(V75,0)</f>
        <v>26665437</v>
      </c>
      <c r="O753" s="276">
        <f>ROUND(V73,0)</f>
        <v>12443176</v>
      </c>
      <c r="P753" s="276">
        <f>IF(V76&gt;0,ROUND(V76,0),0)</f>
        <v>474</v>
      </c>
      <c r="Q753" s="276">
        <f>IF(V77&gt;0,ROUND(V77,0),0)</f>
        <v>0</v>
      </c>
      <c r="R753" s="276">
        <f>IF(V78&gt;0,ROUND(V78,0),0)</f>
        <v>232</v>
      </c>
      <c r="S753" s="276">
        <f>IF(V79&gt;0,ROUND(V79,0),0)</f>
        <v>0</v>
      </c>
      <c r="T753" s="278">
        <f>IF(V80&gt;0,ROUND(V80,2),0)</f>
        <v>3.66</v>
      </c>
      <c r="U753" s="276"/>
      <c r="V753" s="277"/>
      <c r="W753" s="276"/>
      <c r="X753" s="276"/>
      <c r="Y753" s="276">
        <f t="shared" si="21"/>
        <v>2180593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050*2018*7120*A</v>
      </c>
      <c r="B754" s="276">
        <f>ROUND(W59,0)</f>
        <v>0</v>
      </c>
      <c r="C754" s="278">
        <f>ROUND(W60,2)</f>
        <v>3.07</v>
      </c>
      <c r="D754" s="276">
        <f>ROUND(W61,0)</f>
        <v>300749</v>
      </c>
      <c r="E754" s="276">
        <f>ROUND(W62,0)</f>
        <v>26124</v>
      </c>
      <c r="F754" s="276">
        <f>ROUND(W63,0)</f>
        <v>0</v>
      </c>
      <c r="G754" s="276">
        <f>ROUND(W64,0)</f>
        <v>30229</v>
      </c>
      <c r="H754" s="276">
        <f>ROUND(W65,0)</f>
        <v>0</v>
      </c>
      <c r="I754" s="276">
        <f>ROUND(W66,0)</f>
        <v>479671</v>
      </c>
      <c r="J754" s="276">
        <f>ROUND(W67,0)</f>
        <v>54570</v>
      </c>
      <c r="K754" s="276">
        <f>ROUND(W68,0)</f>
        <v>0</v>
      </c>
      <c r="L754" s="276">
        <f>ROUND(W69,0)</f>
        <v>7779</v>
      </c>
      <c r="M754" s="276">
        <f>ROUND(W70,0)</f>
        <v>0</v>
      </c>
      <c r="N754" s="276">
        <f>ROUND(W75,0)</f>
        <v>16340542</v>
      </c>
      <c r="O754" s="276">
        <f>ROUND(W73,0)</f>
        <v>1646800</v>
      </c>
      <c r="P754" s="276">
        <f>IF(W76&gt;0,ROUND(W76,0),0)</f>
        <v>1687</v>
      </c>
      <c r="Q754" s="276">
        <f>IF(W77&gt;0,ROUND(W77,0),0)</f>
        <v>0</v>
      </c>
      <c r="R754" s="276">
        <f>IF(W78&gt;0,ROUND(W78,0),0)</f>
        <v>824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951058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050*2018*7130*A</v>
      </c>
      <c r="B755" s="276">
        <f>ROUND(X59,0)</f>
        <v>0</v>
      </c>
      <c r="C755" s="278">
        <f>ROUND(X60,2)</f>
        <v>6.77</v>
      </c>
      <c r="D755" s="276">
        <f>ROUND(X61,0)</f>
        <v>552793</v>
      </c>
      <c r="E755" s="276">
        <f>ROUND(X62,0)</f>
        <v>48017</v>
      </c>
      <c r="F755" s="276">
        <f>ROUND(X63,0)</f>
        <v>0</v>
      </c>
      <c r="G755" s="276">
        <f>ROUND(X64,0)</f>
        <v>94643</v>
      </c>
      <c r="H755" s="276">
        <f>ROUND(X65,0)</f>
        <v>0</v>
      </c>
      <c r="I755" s="276">
        <f>ROUND(X66,0)</f>
        <v>778826</v>
      </c>
      <c r="J755" s="276">
        <f>ROUND(X67,0)</f>
        <v>44292</v>
      </c>
      <c r="K755" s="276">
        <f>ROUND(X68,0)</f>
        <v>90113</v>
      </c>
      <c r="L755" s="276">
        <f>ROUND(X69,0)</f>
        <v>447</v>
      </c>
      <c r="M755" s="276">
        <f>ROUND(X70,0)</f>
        <v>0</v>
      </c>
      <c r="N755" s="276">
        <f>ROUND(X75,0)</f>
        <v>41137168</v>
      </c>
      <c r="O755" s="276">
        <f>ROUND(X73,0)</f>
        <v>9618268</v>
      </c>
      <c r="P755" s="276">
        <f>IF(X76&gt;0,ROUND(X76,0),0)</f>
        <v>1369</v>
      </c>
      <c r="Q755" s="276">
        <f>IF(X77&gt;0,ROUND(X77,0),0)</f>
        <v>0</v>
      </c>
      <c r="R755" s="276">
        <f>IF(X78&gt;0,ROUND(X78,0),0)</f>
        <v>669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1589593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050*2018*7140*A</v>
      </c>
      <c r="B756" s="276">
        <f>ROUND(Y59,0)</f>
        <v>0</v>
      </c>
      <c r="C756" s="278">
        <f>ROUND(Y60,2)</f>
        <v>36.5</v>
      </c>
      <c r="D756" s="276">
        <f>ROUND(Y61,0)</f>
        <v>2700861</v>
      </c>
      <c r="E756" s="276">
        <f>ROUND(Y62,0)</f>
        <v>234606</v>
      </c>
      <c r="F756" s="276">
        <f>ROUND(Y63,0)</f>
        <v>0</v>
      </c>
      <c r="G756" s="276">
        <f>ROUND(Y64,0)</f>
        <v>564584</v>
      </c>
      <c r="H756" s="276">
        <f>ROUND(Y65,0)</f>
        <v>304</v>
      </c>
      <c r="I756" s="276">
        <f>ROUND(Y66,0)</f>
        <v>928273</v>
      </c>
      <c r="J756" s="276">
        <f>ROUND(Y67,0)</f>
        <v>208434</v>
      </c>
      <c r="K756" s="276">
        <f>ROUND(Y68,0)</f>
        <v>13524</v>
      </c>
      <c r="L756" s="276">
        <f>ROUND(Y69,0)</f>
        <v>30388</v>
      </c>
      <c r="M756" s="276">
        <f>ROUND(Y70,0)</f>
        <v>18461</v>
      </c>
      <c r="N756" s="276">
        <f>ROUND(Y75,0)</f>
        <v>28452237</v>
      </c>
      <c r="O756" s="276">
        <f>ROUND(Y73,0)</f>
        <v>3612639</v>
      </c>
      <c r="P756" s="276">
        <f>IF(Y76&gt;0,ROUND(Y76,0),0)</f>
        <v>6442</v>
      </c>
      <c r="Q756" s="276">
        <f>IF(Y77&gt;0,ROUND(Y77,0),0)</f>
        <v>0</v>
      </c>
      <c r="R756" s="276">
        <f>IF(Y78&gt;0,ROUND(Y78,0),0)</f>
        <v>3149</v>
      </c>
      <c r="S756" s="276">
        <f>IF(Y79&gt;0,ROUND(Y79,0),0)</f>
        <v>0</v>
      </c>
      <c r="T756" s="278">
        <f>IF(Y80&gt;0,ROUND(Y80,2),0)</f>
        <v>1.31</v>
      </c>
      <c r="U756" s="276"/>
      <c r="V756" s="277"/>
      <c r="W756" s="276"/>
      <c r="X756" s="276"/>
      <c r="Y756" s="276">
        <f t="shared" si="21"/>
        <v>3940193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050*2018*7150*A</v>
      </c>
      <c r="B757" s="276">
        <f>ROUND(Z59,0)</f>
        <v>0</v>
      </c>
      <c r="C757" s="278">
        <f>ROUND(Z60,2)</f>
        <v>17.77</v>
      </c>
      <c r="D757" s="276">
        <f>ROUND(Z61,0)</f>
        <v>1655478</v>
      </c>
      <c r="E757" s="276">
        <f>ROUND(Z62,0)</f>
        <v>143800</v>
      </c>
      <c r="F757" s="276">
        <f>ROUND(Z63,0)</f>
        <v>1875</v>
      </c>
      <c r="G757" s="276">
        <f>ROUND(Z64,0)</f>
        <v>132615</v>
      </c>
      <c r="H757" s="276">
        <f>ROUND(Z65,0)</f>
        <v>0</v>
      </c>
      <c r="I757" s="276">
        <f>ROUND(Z66,0)</f>
        <v>1355260</v>
      </c>
      <c r="J757" s="276">
        <f>ROUND(Z67,0)</f>
        <v>276437</v>
      </c>
      <c r="K757" s="276">
        <f>ROUND(Z68,0)</f>
        <v>0</v>
      </c>
      <c r="L757" s="276">
        <f>ROUND(Z69,0)</f>
        <v>54238</v>
      </c>
      <c r="M757" s="276">
        <f>ROUND(Z70,0)</f>
        <v>13773</v>
      </c>
      <c r="N757" s="276">
        <f>ROUND(Z75,0)</f>
        <v>18024371</v>
      </c>
      <c r="O757" s="276">
        <f>ROUND(Z73,0)</f>
        <v>365662</v>
      </c>
      <c r="P757" s="276">
        <f>IF(Z76&gt;0,ROUND(Z76,0),0)</f>
        <v>8544</v>
      </c>
      <c r="Q757" s="276">
        <f>IF(Z77&gt;0,ROUND(Z77,0),0)</f>
        <v>0</v>
      </c>
      <c r="R757" s="276">
        <f>IF(Z78&gt;0,ROUND(Z78,0),0)</f>
        <v>4177</v>
      </c>
      <c r="S757" s="276">
        <f>IF(Z79&gt;0,ROUND(Z79,0),0)</f>
        <v>0</v>
      </c>
      <c r="T757" s="278">
        <f>IF(Z80&gt;0,ROUND(Z80,2),0)</f>
        <v>6.86</v>
      </c>
      <c r="U757" s="276"/>
      <c r="V757" s="277"/>
      <c r="W757" s="276"/>
      <c r="X757" s="276"/>
      <c r="Y757" s="276">
        <f t="shared" si="21"/>
        <v>3655127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050*2018*7160*A</v>
      </c>
      <c r="B758" s="276">
        <f>ROUND(AA59,0)</f>
        <v>0</v>
      </c>
      <c r="C758" s="278">
        <f>ROUND(AA60,2)</f>
        <v>2.29</v>
      </c>
      <c r="D758" s="276">
        <f>ROUND(AA61,0)</f>
        <v>230288</v>
      </c>
      <c r="E758" s="276">
        <f>ROUND(AA62,0)</f>
        <v>20004</v>
      </c>
      <c r="F758" s="276">
        <f>ROUND(AA63,0)</f>
        <v>0</v>
      </c>
      <c r="G758" s="276">
        <f>ROUND(AA64,0)</f>
        <v>412368</v>
      </c>
      <c r="H758" s="276">
        <f>ROUND(AA65,0)</f>
        <v>0</v>
      </c>
      <c r="I758" s="276">
        <f>ROUND(AA66,0)</f>
        <v>92620</v>
      </c>
      <c r="J758" s="276">
        <f>ROUND(AA67,0)</f>
        <v>33591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6045127</v>
      </c>
      <c r="O758" s="276">
        <f>ROUND(AA73,0)</f>
        <v>646312</v>
      </c>
      <c r="P758" s="276">
        <f>IF(AA76&gt;0,ROUND(AA76,0),0)</f>
        <v>1038</v>
      </c>
      <c r="Q758" s="276">
        <f>IF(AA77&gt;0,ROUND(AA77,0),0)</f>
        <v>0</v>
      </c>
      <c r="R758" s="276">
        <f>IF(AA78&gt;0,ROUND(AA78,0),0)</f>
        <v>508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677721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050*2018*7170*A</v>
      </c>
      <c r="B759" s="276"/>
      <c r="C759" s="278">
        <f>ROUND(AB60,2)</f>
        <v>30.4</v>
      </c>
      <c r="D759" s="276">
        <f>ROUND(AB61,0)</f>
        <v>2717425</v>
      </c>
      <c r="E759" s="276">
        <f>ROUND(AB62,0)</f>
        <v>236044</v>
      </c>
      <c r="F759" s="276">
        <f>ROUND(AB63,0)</f>
        <v>0</v>
      </c>
      <c r="G759" s="276">
        <f>ROUND(AB64,0)</f>
        <v>13652182</v>
      </c>
      <c r="H759" s="276">
        <f>ROUND(AB65,0)</f>
        <v>226</v>
      </c>
      <c r="I759" s="276">
        <f>ROUND(AB66,0)</f>
        <v>26591</v>
      </c>
      <c r="J759" s="276">
        <f>ROUND(AB67,0)</f>
        <v>67341</v>
      </c>
      <c r="K759" s="276">
        <f>ROUND(AB68,0)</f>
        <v>268383</v>
      </c>
      <c r="L759" s="276">
        <f>ROUND(AB69,0)</f>
        <v>31320</v>
      </c>
      <c r="M759" s="276">
        <f>ROUND(AB70,0)</f>
        <v>746771</v>
      </c>
      <c r="N759" s="276">
        <f>ROUND(AB75,0)</f>
        <v>93917032</v>
      </c>
      <c r="O759" s="276">
        <f>ROUND(AB73,0)</f>
        <v>17144038</v>
      </c>
      <c r="P759" s="276">
        <f>IF(AB76&gt;0,ROUND(AB76,0),0)</f>
        <v>2081</v>
      </c>
      <c r="Q759" s="276">
        <f>IF(AB77&gt;0,ROUND(AB77,0),0)</f>
        <v>0</v>
      </c>
      <c r="R759" s="276">
        <f>IF(AB78&gt;0,ROUND(AB78,0),0)</f>
        <v>1017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10748159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050*2018*7180*A</v>
      </c>
      <c r="B760" s="276">
        <f>ROUND(AC59,0)</f>
        <v>0</v>
      </c>
      <c r="C760" s="278">
        <f>ROUND(AC60,2)</f>
        <v>33.86</v>
      </c>
      <c r="D760" s="276">
        <f>ROUND(AC61,0)</f>
        <v>2712597</v>
      </c>
      <c r="E760" s="276">
        <f>ROUND(AC62,0)</f>
        <v>235625</v>
      </c>
      <c r="F760" s="276">
        <f>ROUND(AC63,0)</f>
        <v>8000</v>
      </c>
      <c r="G760" s="276">
        <f>ROUND(AC64,0)</f>
        <v>587508</v>
      </c>
      <c r="H760" s="276">
        <f>ROUND(AC65,0)</f>
        <v>0</v>
      </c>
      <c r="I760" s="276">
        <f>ROUND(AC66,0)</f>
        <v>64312</v>
      </c>
      <c r="J760" s="276">
        <f>ROUND(AC67,0)</f>
        <v>111895</v>
      </c>
      <c r="K760" s="276">
        <f>ROUND(AC68,0)</f>
        <v>32500</v>
      </c>
      <c r="L760" s="276">
        <f>ROUND(AC69,0)</f>
        <v>30990</v>
      </c>
      <c r="M760" s="276">
        <f>ROUND(AC70,0)</f>
        <v>8150</v>
      </c>
      <c r="N760" s="276">
        <f>ROUND(AC75,0)</f>
        <v>20844828</v>
      </c>
      <c r="O760" s="276">
        <f>ROUND(AC73,0)</f>
        <v>11722050</v>
      </c>
      <c r="P760" s="276">
        <f>IF(AC76&gt;0,ROUND(AC76,0),0)</f>
        <v>3458</v>
      </c>
      <c r="Q760" s="276">
        <f>IF(AC77&gt;0,ROUND(AC77,0),0)</f>
        <v>0</v>
      </c>
      <c r="R760" s="276">
        <f>IF(AC78&gt;0,ROUND(AC78,0),0)</f>
        <v>1691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2875268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050*2018*7190*A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050*2018*7200*A</v>
      </c>
      <c r="B762" s="276">
        <f>ROUND(AE59,0)</f>
        <v>0</v>
      </c>
      <c r="C762" s="278">
        <f>ROUND(AE60,2)</f>
        <v>29.61</v>
      </c>
      <c r="D762" s="276">
        <f>ROUND(AE61,0)</f>
        <v>2164590</v>
      </c>
      <c r="E762" s="276">
        <f>ROUND(AE62,0)</f>
        <v>188023</v>
      </c>
      <c r="F762" s="276">
        <f>ROUND(AE63,0)</f>
        <v>0</v>
      </c>
      <c r="G762" s="276">
        <f>ROUND(AE64,0)</f>
        <v>67977</v>
      </c>
      <c r="H762" s="276">
        <f>ROUND(AE65,0)</f>
        <v>0</v>
      </c>
      <c r="I762" s="276">
        <f>ROUND(AE66,0)</f>
        <v>217</v>
      </c>
      <c r="J762" s="276">
        <f>ROUND(AE67,0)</f>
        <v>91720</v>
      </c>
      <c r="K762" s="276">
        <f>ROUND(AE68,0)</f>
        <v>56900</v>
      </c>
      <c r="L762" s="276">
        <f>ROUND(AE69,0)</f>
        <v>30445</v>
      </c>
      <c r="M762" s="276">
        <f>ROUND(AE70,0)</f>
        <v>762</v>
      </c>
      <c r="N762" s="276">
        <f>ROUND(AE75,0)</f>
        <v>8606545</v>
      </c>
      <c r="O762" s="276">
        <f>ROUND(AE73,0)</f>
        <v>2844738</v>
      </c>
      <c r="P762" s="276">
        <f>IF(AE76&gt;0,ROUND(AE76,0),0)</f>
        <v>2835</v>
      </c>
      <c r="Q762" s="276">
        <f>IF(AE77&gt;0,ROUND(AE77,0),0)</f>
        <v>0</v>
      </c>
      <c r="R762" s="276">
        <f>IF(AE78&gt;0,ROUND(AE78,0),0)</f>
        <v>1386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1972120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050*2018*7220*A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050*2018*7230*A</v>
      </c>
      <c r="B764" s="276">
        <f>ROUND(AG59,0)</f>
        <v>0</v>
      </c>
      <c r="C764" s="278">
        <f>ROUND(AG60,2)</f>
        <v>45.2</v>
      </c>
      <c r="D764" s="276">
        <f>ROUND(AG61,0)</f>
        <v>7010535</v>
      </c>
      <c r="E764" s="276">
        <f>ROUND(AG62,0)</f>
        <v>608958</v>
      </c>
      <c r="F764" s="276">
        <f>ROUND(AG63,0)</f>
        <v>936155</v>
      </c>
      <c r="G764" s="276">
        <f>ROUND(AG64,0)</f>
        <v>715738</v>
      </c>
      <c r="H764" s="276">
        <f>ROUND(AG65,0)</f>
        <v>2208</v>
      </c>
      <c r="I764" s="276">
        <f>ROUND(AG66,0)</f>
        <v>129253</v>
      </c>
      <c r="J764" s="276">
        <f>ROUND(AG67,0)</f>
        <v>231387</v>
      </c>
      <c r="K764" s="276">
        <f>ROUND(AG68,0)</f>
        <v>0</v>
      </c>
      <c r="L764" s="276">
        <f>ROUND(AG69,0)</f>
        <v>95125</v>
      </c>
      <c r="M764" s="276">
        <f>ROUND(AG70,0)</f>
        <v>35853</v>
      </c>
      <c r="N764" s="276">
        <f>ROUND(AG75,0)</f>
        <v>47513669</v>
      </c>
      <c r="O764" s="276">
        <f>ROUND(AG73,0)</f>
        <v>8743185</v>
      </c>
      <c r="P764" s="276">
        <f>IF(AG76&gt;0,ROUND(AG76,0),0)</f>
        <v>7152</v>
      </c>
      <c r="Q764" s="276">
        <f>IF(AG77&gt;0,ROUND(AG77,0),0)</f>
        <v>0</v>
      </c>
      <c r="R764" s="276">
        <f>IF(AG78&gt;0,ROUND(AG78,0),0)</f>
        <v>3496</v>
      </c>
      <c r="S764" s="276">
        <f>IF(AG79&gt;0,ROUND(AG79,0),0)</f>
        <v>0</v>
      </c>
      <c r="T764" s="278">
        <f>IF(AG80&gt;0,ROUND(AG80,2),0)</f>
        <v>17.690000000000001</v>
      </c>
      <c r="U764" s="276"/>
      <c r="V764" s="277"/>
      <c r="W764" s="276"/>
      <c r="X764" s="276"/>
      <c r="Y764" s="276">
        <f t="shared" si="21"/>
        <v>7360211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050*2018*7240*A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050*2018*7250*A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050*2018*7260*A</v>
      </c>
      <c r="B767" s="276">
        <f>ROUND(AJ59,0)</f>
        <v>0</v>
      </c>
      <c r="C767" s="278">
        <f>ROUND(AJ60,2)</f>
        <v>1.93</v>
      </c>
      <c r="D767" s="276">
        <f>ROUND(AJ61,0)</f>
        <v>135431</v>
      </c>
      <c r="E767" s="276">
        <f>ROUND(AJ62,0)</f>
        <v>11764</v>
      </c>
      <c r="F767" s="276">
        <f>ROUND(AJ63,0)</f>
        <v>0</v>
      </c>
      <c r="G767" s="276">
        <f>ROUND(AJ64,0)</f>
        <v>1029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2908</v>
      </c>
      <c r="M767" s="276">
        <f>ROUND(AJ70,0)</f>
        <v>0</v>
      </c>
      <c r="N767" s="276">
        <f>ROUND(AJ75,0)</f>
        <v>320587</v>
      </c>
      <c r="O767" s="276">
        <f>ROUND(AJ73,0)</f>
        <v>217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1.24</v>
      </c>
      <c r="U767" s="276"/>
      <c r="V767" s="277"/>
      <c r="W767" s="276"/>
      <c r="X767" s="276"/>
      <c r="Y767" s="276">
        <f t="shared" si="21"/>
        <v>110709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050*2018*7310*A</v>
      </c>
      <c r="B768" s="276">
        <f>ROUND(AK59,0)</f>
        <v>0</v>
      </c>
      <c r="C768" s="278">
        <f>ROUND(AK60,2)</f>
        <v>12.46</v>
      </c>
      <c r="D768" s="276">
        <f>ROUND(AK61,0)</f>
        <v>971654</v>
      </c>
      <c r="E768" s="276">
        <f>ROUND(AK62,0)</f>
        <v>84401</v>
      </c>
      <c r="F768" s="276">
        <f>ROUND(AK63,0)</f>
        <v>0</v>
      </c>
      <c r="G768" s="276">
        <f>ROUND(AK64,0)</f>
        <v>27323</v>
      </c>
      <c r="H768" s="276">
        <f>ROUND(AK65,0)</f>
        <v>0</v>
      </c>
      <c r="I768" s="276">
        <f>ROUND(AK66,0)</f>
        <v>81</v>
      </c>
      <c r="J768" s="276">
        <f>ROUND(AK67,0)</f>
        <v>50262</v>
      </c>
      <c r="K768" s="276">
        <f>ROUND(AK68,0)</f>
        <v>0</v>
      </c>
      <c r="L768" s="276">
        <f>ROUND(AK69,0)</f>
        <v>16477</v>
      </c>
      <c r="M768" s="276">
        <f>ROUND(AK70,0)</f>
        <v>5193</v>
      </c>
      <c r="N768" s="276">
        <f>ROUND(AK75,0)</f>
        <v>3562498</v>
      </c>
      <c r="O768" s="276">
        <f>ROUND(AK73,0)</f>
        <v>2390052</v>
      </c>
      <c r="P768" s="276">
        <f>IF(AK76&gt;0,ROUND(AK76,0),0)</f>
        <v>1553</v>
      </c>
      <c r="Q768" s="276">
        <f>IF(AK77&gt;0,ROUND(AK77,0),0)</f>
        <v>0</v>
      </c>
      <c r="R768" s="276">
        <f>IF(AK78&gt;0,ROUND(AK78,0),0)</f>
        <v>759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913164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050*2018*7320*A</v>
      </c>
      <c r="B769" s="276">
        <f>ROUND(AL59,0)</f>
        <v>0</v>
      </c>
      <c r="C769" s="278">
        <f>ROUND(AL60,2)</f>
        <v>4.24</v>
      </c>
      <c r="D769" s="276">
        <f>ROUND(AL61,0)</f>
        <v>335923</v>
      </c>
      <c r="E769" s="276">
        <f>ROUND(AL62,0)</f>
        <v>29179</v>
      </c>
      <c r="F769" s="276">
        <f>ROUND(AL63,0)</f>
        <v>0</v>
      </c>
      <c r="G769" s="276">
        <f>ROUND(AL64,0)</f>
        <v>3363</v>
      </c>
      <c r="H769" s="276">
        <f>ROUND(AL65,0)</f>
        <v>0</v>
      </c>
      <c r="I769" s="276">
        <f>ROUND(AL66,0)</f>
        <v>19</v>
      </c>
      <c r="J769" s="276">
        <f>ROUND(AL67,0)</f>
        <v>10932</v>
      </c>
      <c r="K769" s="276">
        <f>ROUND(AL68,0)</f>
        <v>0</v>
      </c>
      <c r="L769" s="276">
        <f>ROUND(AL69,0)</f>
        <v>7366</v>
      </c>
      <c r="M769" s="276">
        <f>ROUND(AL70,0)</f>
        <v>0</v>
      </c>
      <c r="N769" s="276">
        <f>ROUND(AL75,0)</f>
        <v>1268641</v>
      </c>
      <c r="O769" s="276">
        <f>ROUND(AL73,0)</f>
        <v>640797</v>
      </c>
      <c r="P769" s="276">
        <f>IF(AL76&gt;0,ROUND(AL76,0),0)</f>
        <v>338</v>
      </c>
      <c r="Q769" s="276">
        <f>IF(AL77&gt;0,ROUND(AL77,0),0)</f>
        <v>0</v>
      </c>
      <c r="R769" s="276">
        <f>IF(AL78&gt;0,ROUND(AL78,0),0)</f>
        <v>165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280136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050*2018*7330*A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050*2018*7340*A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050*2018*7350*A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050*2018*7380*A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050*2018*7390*A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050*2018*7400*A</v>
      </c>
      <c r="B775" s="276">
        <f>ROUND(AR59,0)</f>
        <v>0</v>
      </c>
      <c r="C775" s="278">
        <f>ROUND(AR60,2)</f>
        <v>48.6</v>
      </c>
      <c r="D775" s="276">
        <f>ROUND(AR61,0)</f>
        <v>4444936</v>
      </c>
      <c r="E775" s="276">
        <f>ROUND(AR62,0)</f>
        <v>386102</v>
      </c>
      <c r="F775" s="276">
        <f>ROUND(AR63,0)</f>
        <v>8349</v>
      </c>
      <c r="G775" s="276">
        <f>ROUND(AR64,0)</f>
        <v>184768</v>
      </c>
      <c r="H775" s="276">
        <f>ROUND(AR65,0)</f>
        <v>25855</v>
      </c>
      <c r="I775" s="276">
        <f>ROUND(AR66,0)</f>
        <v>3081</v>
      </c>
      <c r="J775" s="276">
        <f>ROUND(AR67,0)</f>
        <v>0</v>
      </c>
      <c r="K775" s="276">
        <f>ROUND(AR68,0)</f>
        <v>51216</v>
      </c>
      <c r="L775" s="276">
        <f>ROUND(AR69,0)</f>
        <v>215202</v>
      </c>
      <c r="M775" s="276">
        <f>ROUND(AR70,0)</f>
        <v>0</v>
      </c>
      <c r="N775" s="276">
        <f>ROUND(AR75,0)</f>
        <v>5357517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15.41</v>
      </c>
      <c r="U775" s="276"/>
      <c r="V775" s="277"/>
      <c r="W775" s="276"/>
      <c r="X775" s="276"/>
      <c r="Y775" s="276">
        <f t="shared" si="21"/>
        <v>3288115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050*2018*7410*A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050*2018*7420*A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050*2018*7430*A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050*2018*7490*A</v>
      </c>
      <c r="B779" s="276"/>
      <c r="C779" s="278">
        <f>ROUND(AV60,2)</f>
        <v>0</v>
      </c>
      <c r="D779" s="276">
        <f>ROUND(AV61,0)</f>
        <v>207</v>
      </c>
      <c r="E779" s="276">
        <f>ROUND(AV62,0)</f>
        <v>18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6506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45567</v>
      </c>
      <c r="O779" s="276">
        <f>ROUND(AV73,0)</f>
        <v>368</v>
      </c>
      <c r="P779" s="276">
        <f>IF(AV76&gt;0,ROUND(AV76,0),0)</f>
        <v>201</v>
      </c>
      <c r="Q779" s="276">
        <f>IF(AV77&gt;0,ROUND(AV77,0),0)</f>
        <v>0</v>
      </c>
      <c r="R779" s="276">
        <f>IF(AV78&gt;0,ROUND(AV78,0),0)</f>
        <v>98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35387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050*2018*8200*A</v>
      </c>
      <c r="B780" s="276"/>
      <c r="C780" s="278">
        <f>ROUND(AW60,2)</f>
        <v>2.76</v>
      </c>
      <c r="D780" s="276">
        <f>ROUND(AW61,0)</f>
        <v>121864</v>
      </c>
      <c r="E780" s="276">
        <f>ROUND(AW62,0)</f>
        <v>10586</v>
      </c>
      <c r="F780" s="276">
        <f>ROUND(AW63,0)</f>
        <v>0</v>
      </c>
      <c r="G780" s="276">
        <f>ROUND(AW64,0)</f>
        <v>574</v>
      </c>
      <c r="H780" s="276">
        <f>ROUND(AW65,0)</f>
        <v>0</v>
      </c>
      <c r="I780" s="276">
        <f>ROUND(AW66,0)</f>
        <v>82</v>
      </c>
      <c r="J780" s="276">
        <f>ROUND(AW67,0)</f>
        <v>5756</v>
      </c>
      <c r="K780" s="276">
        <f>ROUND(AW68,0)</f>
        <v>0</v>
      </c>
      <c r="L780" s="276">
        <f>ROUND(AW69,0)</f>
        <v>241</v>
      </c>
      <c r="M780" s="276">
        <f>ROUND(AW70,0)</f>
        <v>39600</v>
      </c>
      <c r="N780" s="276"/>
      <c r="O780" s="276"/>
      <c r="P780" s="276">
        <f>IF(AW76&gt;0,ROUND(AW76,0),0)</f>
        <v>178</v>
      </c>
      <c r="Q780" s="276">
        <f>IF(AW77&gt;0,ROUND(AW77,0),0)</f>
        <v>0</v>
      </c>
      <c r="R780" s="276">
        <f>IF(AW78&gt;0,ROUND(AW78,0),0)</f>
        <v>87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050*2018*8310*A</v>
      </c>
      <c r="B781" s="276"/>
      <c r="C781" s="278">
        <f>ROUND(AX60,2)</f>
        <v>0.66</v>
      </c>
      <c r="D781" s="276">
        <f>ROUND(AX61,0)</f>
        <v>26971</v>
      </c>
      <c r="E781" s="276">
        <f>ROUND(AX62,0)</f>
        <v>2343</v>
      </c>
      <c r="F781" s="276">
        <f>ROUND(AX63,0)</f>
        <v>0</v>
      </c>
      <c r="G781" s="276">
        <f>ROUND(AX64,0)</f>
        <v>26558</v>
      </c>
      <c r="H781" s="276">
        <f>ROUND(AX65,0)</f>
        <v>0</v>
      </c>
      <c r="I781" s="276">
        <f>ROUND(AX66,0)</f>
        <v>17573</v>
      </c>
      <c r="J781" s="276">
        <f>ROUND(AX67,0)</f>
        <v>0</v>
      </c>
      <c r="K781" s="276">
        <f>ROUND(AX68,0)</f>
        <v>164716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050*2018*8320*A</v>
      </c>
      <c r="B782" s="276">
        <f>ROUND(AY59,0)</f>
        <v>57125</v>
      </c>
      <c r="C782" s="278">
        <f>ROUND(AY60,2)</f>
        <v>34.43</v>
      </c>
      <c r="D782" s="276">
        <f>ROUND(AY61,0)</f>
        <v>1253252</v>
      </c>
      <c r="E782" s="276">
        <f>ROUND(AY62,0)</f>
        <v>108862</v>
      </c>
      <c r="F782" s="276">
        <f>ROUND(AY63,0)</f>
        <v>0</v>
      </c>
      <c r="G782" s="276">
        <f>ROUND(AY64,0)</f>
        <v>-200583</v>
      </c>
      <c r="H782" s="276">
        <f>ROUND(AY65,0)</f>
        <v>0</v>
      </c>
      <c r="I782" s="276">
        <f>ROUND(AY66,0)</f>
        <v>1336191</v>
      </c>
      <c r="J782" s="276">
        <f>ROUND(AY67,0)</f>
        <v>229421</v>
      </c>
      <c r="K782" s="276">
        <f>ROUND(AY68,0)</f>
        <v>0</v>
      </c>
      <c r="L782" s="276">
        <f>ROUND(AY69,0)</f>
        <v>4030</v>
      </c>
      <c r="M782" s="276">
        <f>ROUND(AY70,0)</f>
        <v>762327</v>
      </c>
      <c r="N782" s="276"/>
      <c r="O782" s="276"/>
      <c r="P782" s="276">
        <f>IF(AY76&gt;0,ROUND(AY76,0),0)</f>
        <v>7091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050*2018*8330*A</v>
      </c>
      <c r="B783" s="276">
        <f>ROUND(AZ59,0)</f>
        <v>0</v>
      </c>
      <c r="C783" s="278">
        <f>ROUND(AZ60,2)</f>
        <v>0.41</v>
      </c>
      <c r="D783" s="276">
        <f>ROUND(AZ61,0)</f>
        <v>9797</v>
      </c>
      <c r="E783" s="276">
        <f>ROUND(AZ62,0)</f>
        <v>851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48570</v>
      </c>
      <c r="J783" s="276">
        <f>ROUND(AZ67,0)</f>
        <v>6190</v>
      </c>
      <c r="K783" s="276">
        <f>ROUND(AZ68,0)</f>
        <v>0</v>
      </c>
      <c r="L783" s="276">
        <f>ROUND(AZ69,0)</f>
        <v>2206</v>
      </c>
      <c r="M783" s="276">
        <f>ROUND(AZ70,0)</f>
        <v>113146</v>
      </c>
      <c r="N783" s="276"/>
      <c r="O783" s="276"/>
      <c r="P783" s="276">
        <f>IF(AZ76&gt;0,ROUND(AZ76,0),0)</f>
        <v>191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050*2018*8350*A</v>
      </c>
      <c r="B784" s="276">
        <f>ROUND(BA59,0)</f>
        <v>0</v>
      </c>
      <c r="C784" s="278">
        <f>ROUND(BA60,2)</f>
        <v>3.27</v>
      </c>
      <c r="D784" s="276">
        <f>ROUND(BA61,0)</f>
        <v>102647</v>
      </c>
      <c r="E784" s="276">
        <f>ROUND(BA62,0)</f>
        <v>8916</v>
      </c>
      <c r="F784" s="276">
        <f>ROUND(BA63,0)</f>
        <v>0</v>
      </c>
      <c r="G784" s="276">
        <f>ROUND(BA64,0)</f>
        <v>41887</v>
      </c>
      <c r="H784" s="276">
        <f>ROUND(BA65,0)</f>
        <v>0</v>
      </c>
      <c r="I784" s="276">
        <f>ROUND(BA66,0)</f>
        <v>352965</v>
      </c>
      <c r="J784" s="276">
        <f>ROUND(BA67,0)</f>
        <v>18206</v>
      </c>
      <c r="K784" s="276">
        <f>ROUND(BA68,0)</f>
        <v>0</v>
      </c>
      <c r="L784" s="276">
        <f>ROUND(BA69,0)</f>
        <v>3101</v>
      </c>
      <c r="M784" s="276">
        <f>ROUND(BA70,0)</f>
        <v>0</v>
      </c>
      <c r="N784" s="276"/>
      <c r="O784" s="276"/>
      <c r="P784" s="276">
        <f>IF(BA76&gt;0,ROUND(BA76,0),0)</f>
        <v>563</v>
      </c>
      <c r="Q784" s="276">
        <f>IF(BA77&gt;0,ROUND(BA77,0),0)</f>
        <v>0</v>
      </c>
      <c r="R784" s="276">
        <f>IF(BA78&gt;0,ROUND(BA78,0),0)</f>
        <v>275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050*2018*8360*A</v>
      </c>
      <c r="B785" s="276"/>
      <c r="C785" s="278">
        <f>ROUND(BB60,2)</f>
        <v>15.12</v>
      </c>
      <c r="D785" s="276">
        <f>ROUND(BB61,0)</f>
        <v>1230141</v>
      </c>
      <c r="E785" s="276">
        <f>ROUND(BB62,0)</f>
        <v>106854</v>
      </c>
      <c r="F785" s="276">
        <f>ROUND(BB63,0)</f>
        <v>0</v>
      </c>
      <c r="G785" s="276">
        <f>ROUND(BB64,0)</f>
        <v>1975</v>
      </c>
      <c r="H785" s="276">
        <f>ROUND(BB65,0)</f>
        <v>0</v>
      </c>
      <c r="I785" s="276">
        <f>ROUND(BB66,0)</f>
        <v>15831</v>
      </c>
      <c r="J785" s="276">
        <f>ROUND(BB67,0)</f>
        <v>13052</v>
      </c>
      <c r="K785" s="276">
        <f>ROUND(BB68,0)</f>
        <v>0</v>
      </c>
      <c r="L785" s="276">
        <f>ROUND(BB69,0)</f>
        <v>6410</v>
      </c>
      <c r="M785" s="276">
        <f>ROUND(BB70,0)</f>
        <v>6</v>
      </c>
      <c r="N785" s="276"/>
      <c r="O785" s="276"/>
      <c r="P785" s="276">
        <f>IF(BB76&gt;0,ROUND(BB76,0),0)</f>
        <v>403</v>
      </c>
      <c r="Q785" s="276">
        <f>IF(BB77&gt;0,ROUND(BB77,0),0)</f>
        <v>0</v>
      </c>
      <c r="R785" s="276">
        <f>IF(BB78&gt;0,ROUND(BB78,0),0)</f>
        <v>197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050*2018*8370*A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050*2018*8420*A</v>
      </c>
      <c r="B787" s="276"/>
      <c r="C787" s="278">
        <f>ROUND(BD60,2)</f>
        <v>1.62</v>
      </c>
      <c r="D787" s="276">
        <f>ROUND(BD61,0)</f>
        <v>61811</v>
      </c>
      <c r="E787" s="276">
        <f>ROUND(BD62,0)</f>
        <v>5369</v>
      </c>
      <c r="F787" s="276">
        <f>ROUND(BD63,0)</f>
        <v>0</v>
      </c>
      <c r="G787" s="276">
        <f>ROUND(BD64,0)</f>
        <v>7961</v>
      </c>
      <c r="H787" s="276">
        <f>ROUND(BD65,0)</f>
        <v>27</v>
      </c>
      <c r="I787" s="276">
        <f>ROUND(BD66,0)</f>
        <v>87731</v>
      </c>
      <c r="J787" s="276">
        <f>ROUND(BD67,0)</f>
        <v>116616</v>
      </c>
      <c r="K787" s="276">
        <f>ROUND(BD68,0)</f>
        <v>0</v>
      </c>
      <c r="L787" s="276">
        <f>ROUND(BD69,0)</f>
        <v>102625</v>
      </c>
      <c r="M787" s="276">
        <f>ROUND(BD70,0)</f>
        <v>537</v>
      </c>
      <c r="N787" s="276"/>
      <c r="O787" s="276"/>
      <c r="P787" s="276">
        <f>IF(BD76&gt;0,ROUND(BD76,0),0)</f>
        <v>3604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050*2018*8430*A</v>
      </c>
      <c r="B788" s="276">
        <f>ROUND(BE59,0)</f>
        <v>173615</v>
      </c>
      <c r="C788" s="278">
        <f>ROUND(BE60,2)</f>
        <v>24.97</v>
      </c>
      <c r="D788" s="276">
        <f>ROUND(BE61,0)</f>
        <v>1554390</v>
      </c>
      <c r="E788" s="276">
        <f>ROUND(BE62,0)</f>
        <v>135019</v>
      </c>
      <c r="F788" s="276">
        <f>ROUND(BE63,0)</f>
        <v>0</v>
      </c>
      <c r="G788" s="276">
        <f>ROUND(BE64,0)</f>
        <v>585964</v>
      </c>
      <c r="H788" s="276">
        <f>ROUND(BE65,0)</f>
        <v>1411007</v>
      </c>
      <c r="I788" s="276">
        <f>ROUND(BE66,0)</f>
        <v>2069030</v>
      </c>
      <c r="J788" s="276">
        <f>ROUND(BE67,0)</f>
        <v>1063045</v>
      </c>
      <c r="K788" s="276">
        <f>ROUND(BE68,0)</f>
        <v>0</v>
      </c>
      <c r="L788" s="276">
        <f>ROUND(BE69,0)</f>
        <v>158486</v>
      </c>
      <c r="M788" s="276">
        <f>ROUND(BE70,0)</f>
        <v>400602</v>
      </c>
      <c r="N788" s="276"/>
      <c r="O788" s="276"/>
      <c r="P788" s="276">
        <f>IF(BE76&gt;0,ROUND(BE76,0),0)</f>
        <v>32856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050*2018*8460*A</v>
      </c>
      <c r="B789" s="276"/>
      <c r="C789" s="278">
        <f>ROUND(BF60,2)</f>
        <v>40.81</v>
      </c>
      <c r="D789" s="276">
        <f>ROUND(BF61,0)</f>
        <v>1250518</v>
      </c>
      <c r="E789" s="276">
        <f>ROUND(BF62,0)</f>
        <v>108624</v>
      </c>
      <c r="F789" s="276">
        <f>ROUND(BF63,0)</f>
        <v>0</v>
      </c>
      <c r="G789" s="276">
        <f>ROUND(BF64,0)</f>
        <v>231578</v>
      </c>
      <c r="H789" s="276">
        <f>ROUND(BF65,0)</f>
        <v>0</v>
      </c>
      <c r="I789" s="276">
        <f>ROUND(BF66,0)</f>
        <v>74012</v>
      </c>
      <c r="J789" s="276">
        <f>ROUND(BF67,0)</f>
        <v>99504</v>
      </c>
      <c r="K789" s="276">
        <f>ROUND(BF68,0)</f>
        <v>0</v>
      </c>
      <c r="L789" s="276">
        <f>ROUND(BF69,0)</f>
        <v>2591</v>
      </c>
      <c r="M789" s="276">
        <f>ROUND(BF70,0)</f>
        <v>79996</v>
      </c>
      <c r="N789" s="276"/>
      <c r="O789" s="276"/>
      <c r="P789" s="276">
        <f>IF(BF76&gt;0,ROUND(BF76,0),0)</f>
        <v>3075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050*2018*8470*A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13339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412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050*2018*8480*A</v>
      </c>
      <c r="B791" s="276"/>
      <c r="C791" s="278">
        <f>ROUND(BH60,2)</f>
        <v>0.17</v>
      </c>
      <c r="D791" s="276">
        <f>ROUND(BH61,0)</f>
        <v>1010</v>
      </c>
      <c r="E791" s="276">
        <f>ROUND(BH62,0)</f>
        <v>88</v>
      </c>
      <c r="F791" s="276">
        <f>ROUND(BH63,0)</f>
        <v>45600</v>
      </c>
      <c r="G791" s="276">
        <f>ROUND(BH64,0)</f>
        <v>0</v>
      </c>
      <c r="H791" s="276">
        <f>ROUND(BH65,0)</f>
        <v>0</v>
      </c>
      <c r="I791" s="276">
        <f>ROUND(BH66,0)</f>
        <v>34</v>
      </c>
      <c r="J791" s="276">
        <f>ROUND(BH67,0)</f>
        <v>80347</v>
      </c>
      <c r="K791" s="276">
        <f>ROUND(BH68,0)</f>
        <v>0</v>
      </c>
      <c r="L791" s="276">
        <f>ROUND(BH69,0)</f>
        <v>7741</v>
      </c>
      <c r="M791" s="276">
        <f>ROUND(BH70,0)</f>
        <v>0</v>
      </c>
      <c r="N791" s="276"/>
      <c r="O791" s="276"/>
      <c r="P791" s="276">
        <f>IF(BH76&gt;0,ROUND(BH76,0),0)</f>
        <v>2483</v>
      </c>
      <c r="Q791" s="276">
        <f>IF(BH77&gt;0,ROUND(BH77,0),0)</f>
        <v>0</v>
      </c>
      <c r="R791" s="276">
        <f>IF(BH78&gt;0,ROUND(BH78,0),0)</f>
        <v>1214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050*2018*8490*A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050*2018*8510*A</v>
      </c>
      <c r="B793" s="276"/>
      <c r="C793" s="278">
        <f>ROUND(BJ60,2)</f>
        <v>1</v>
      </c>
      <c r="D793" s="276">
        <f>ROUND(BJ61,0)</f>
        <v>54440</v>
      </c>
      <c r="E793" s="276">
        <f>ROUND(BJ62,0)</f>
        <v>4729</v>
      </c>
      <c r="F793" s="276">
        <f>ROUND(BJ63,0)</f>
        <v>0</v>
      </c>
      <c r="G793" s="276">
        <f>ROUND(BJ64,0)</f>
        <v>107</v>
      </c>
      <c r="H793" s="276">
        <f>ROUND(BJ65,0)</f>
        <v>0</v>
      </c>
      <c r="I793" s="276">
        <f>ROUND(BJ66,0)</f>
        <v>125</v>
      </c>
      <c r="J793" s="276">
        <f>ROUND(BJ67,0)</f>
        <v>13570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419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050*2018*8530*A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59878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1851</v>
      </c>
      <c r="Q794" s="276">
        <f>IF(BK77&gt;0,ROUND(BK77,0),0)</f>
        <v>0</v>
      </c>
      <c r="R794" s="276">
        <f>IF(BK78&gt;0,ROUND(BK78,0),0)</f>
        <v>905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050*2018*8560*A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050*2018*8590*A</v>
      </c>
      <c r="B796" s="276"/>
      <c r="C796" s="278">
        <f>ROUND(BM60,2)</f>
        <v>4.83</v>
      </c>
      <c r="D796" s="276">
        <f>ROUND(BM61,0)</f>
        <v>384989</v>
      </c>
      <c r="E796" s="276">
        <f>ROUND(BM62,0)</f>
        <v>33441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10</v>
      </c>
      <c r="J796" s="276">
        <f>ROUND(BM67,0)</f>
        <v>0</v>
      </c>
      <c r="K796" s="276">
        <f>ROUND(BM68,0)</f>
        <v>0</v>
      </c>
      <c r="L796" s="276">
        <f>ROUND(BM69,0)</f>
        <v>3636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050*2018*8610*A</v>
      </c>
      <c r="B797" s="276"/>
      <c r="C797" s="278">
        <f>ROUND(BN60,2)</f>
        <v>6.65</v>
      </c>
      <c r="D797" s="276">
        <f>ROUND(BN61,0)</f>
        <v>1173079</v>
      </c>
      <c r="E797" s="276">
        <f>ROUND(BN62,0)</f>
        <v>101897</v>
      </c>
      <c r="F797" s="276">
        <f>ROUND(BN63,0)</f>
        <v>2666210</v>
      </c>
      <c r="G797" s="276">
        <f>ROUND(BN64,0)</f>
        <v>74373</v>
      </c>
      <c r="H797" s="276">
        <f>ROUND(BN65,0)</f>
        <v>26303</v>
      </c>
      <c r="I797" s="276">
        <f>ROUND(BN66,0)</f>
        <v>574690</v>
      </c>
      <c r="J797" s="276">
        <f>ROUND(BN67,0)</f>
        <v>238241</v>
      </c>
      <c r="K797" s="276">
        <f>ROUND(BN68,0)</f>
        <v>424308</v>
      </c>
      <c r="L797" s="276">
        <f>ROUND(BN69,0)</f>
        <v>116139</v>
      </c>
      <c r="M797" s="276">
        <f>ROUND(BN70,0)</f>
        <v>299387</v>
      </c>
      <c r="N797" s="276"/>
      <c r="O797" s="276"/>
      <c r="P797" s="276">
        <f>IF(BN76&gt;0,ROUND(BN76,0),0)</f>
        <v>7363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050*2018*8620*A</v>
      </c>
      <c r="B798" s="276"/>
      <c r="C798" s="278">
        <f>ROUND(BO60,2)</f>
        <v>0.51</v>
      </c>
      <c r="D798" s="276">
        <f>ROUND(BO61,0)</f>
        <v>34143</v>
      </c>
      <c r="E798" s="276">
        <f>ROUND(BO62,0)</f>
        <v>2966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050*2018*8630*A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80</v>
      </c>
      <c r="H799" s="276">
        <f>ROUND(BP65,0)</f>
        <v>0</v>
      </c>
      <c r="I799" s="276">
        <f>ROUND(BP66,0)</f>
        <v>36490</v>
      </c>
      <c r="J799" s="276">
        <f>ROUND(BP67,0)</f>
        <v>8650</v>
      </c>
      <c r="K799" s="276">
        <f>ROUND(BP68,0)</f>
        <v>0</v>
      </c>
      <c r="L799" s="276">
        <f>ROUND(BP69,0)</f>
        <v>11648</v>
      </c>
      <c r="M799" s="276">
        <f>ROUND(BP70,0)</f>
        <v>0</v>
      </c>
      <c r="N799" s="276"/>
      <c r="O799" s="276"/>
      <c r="P799" s="276">
        <f>IF(BP76&gt;0,ROUND(BP76,0),0)</f>
        <v>267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050*2018*8640*A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050*2018*8650*A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050*2018*8660*A</v>
      </c>
      <c r="B802" s="276"/>
      <c r="C802" s="278">
        <f>ROUND(BS60,2)</f>
        <v>3.67</v>
      </c>
      <c r="D802" s="276">
        <f>ROUND(BS61,0)</f>
        <v>259714</v>
      </c>
      <c r="E802" s="276">
        <f>ROUND(BS62,0)</f>
        <v>22560</v>
      </c>
      <c r="F802" s="276">
        <f>ROUND(BS63,0)</f>
        <v>146</v>
      </c>
      <c r="G802" s="276">
        <f>ROUND(BS64,0)</f>
        <v>18413</v>
      </c>
      <c r="H802" s="276">
        <f>ROUND(BS65,0)</f>
        <v>0</v>
      </c>
      <c r="I802" s="276">
        <f>ROUND(BS66,0)</f>
        <v>15379</v>
      </c>
      <c r="J802" s="276">
        <f>ROUND(BS67,0)</f>
        <v>8652</v>
      </c>
      <c r="K802" s="276">
        <f>ROUND(BS68,0)</f>
        <v>0</v>
      </c>
      <c r="L802" s="276">
        <f>ROUND(BS69,0)</f>
        <v>110639</v>
      </c>
      <c r="M802" s="276">
        <f>ROUND(BS70,0)</f>
        <v>4823</v>
      </c>
      <c r="N802" s="276"/>
      <c r="O802" s="276"/>
      <c r="P802" s="276">
        <f>IF(BS76&gt;0,ROUND(BS76,0),0)</f>
        <v>267</v>
      </c>
      <c r="Q802" s="276">
        <f>IF(BS77&gt;0,ROUND(BS77,0),0)</f>
        <v>0</v>
      </c>
      <c r="R802" s="276">
        <f>IF(BS78&gt;0,ROUND(BS78,0),0)</f>
        <v>131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050*2018*8670*A</v>
      </c>
      <c r="B803" s="276"/>
      <c r="C803" s="278">
        <f>ROUND(BT60,2)</f>
        <v>4.8099999999999996</v>
      </c>
      <c r="D803" s="276">
        <f>ROUND(BT61,0)</f>
        <v>355666</v>
      </c>
      <c r="E803" s="276">
        <f>ROUND(BT62,0)</f>
        <v>30894</v>
      </c>
      <c r="F803" s="276">
        <f>ROUND(BT63,0)</f>
        <v>0</v>
      </c>
      <c r="G803" s="276">
        <f>ROUND(BT64,0)</f>
        <v>3140</v>
      </c>
      <c r="H803" s="276">
        <f>ROUND(BT65,0)</f>
        <v>0</v>
      </c>
      <c r="I803" s="276">
        <f>ROUND(BT66,0)</f>
        <v>8147</v>
      </c>
      <c r="J803" s="276">
        <f>ROUND(BT67,0)</f>
        <v>19692</v>
      </c>
      <c r="K803" s="276">
        <f>ROUND(BT68,0)</f>
        <v>0</v>
      </c>
      <c r="L803" s="276">
        <f>ROUND(BT69,0)</f>
        <v>15975</v>
      </c>
      <c r="M803" s="276">
        <f>ROUND(BT70,0)</f>
        <v>0</v>
      </c>
      <c r="N803" s="276"/>
      <c r="O803" s="276"/>
      <c r="P803" s="276">
        <f>IF(BT76&gt;0,ROUND(BT76,0),0)</f>
        <v>609</v>
      </c>
      <c r="Q803" s="276">
        <f>IF(BT77&gt;0,ROUND(BT77,0),0)</f>
        <v>0</v>
      </c>
      <c r="R803" s="276">
        <f>IF(BT78&gt;0,ROUND(BT78,0),0)</f>
        <v>298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050*2018*8680*A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050*2018*8690*A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425</v>
      </c>
      <c r="H805" s="276">
        <f>ROUND(BV65,0)</f>
        <v>0</v>
      </c>
      <c r="I805" s="276">
        <f>ROUND(BV66,0)</f>
        <v>0</v>
      </c>
      <c r="J805" s="276">
        <f>ROUND(BV67,0)</f>
        <v>131439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4062</v>
      </c>
      <c r="Q805" s="276">
        <f>IF(BV77&gt;0,ROUND(BV77,0),0)</f>
        <v>0</v>
      </c>
      <c r="R805" s="276">
        <f>IF(BV78&gt;0,ROUND(BV78,0),0)</f>
        <v>1986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050*2018*8700*A</v>
      </c>
      <c r="B806" s="276"/>
      <c r="C806" s="278">
        <f>ROUND(BW60,2)</f>
        <v>4.46</v>
      </c>
      <c r="D806" s="276">
        <f>ROUND(BW61,0)</f>
        <v>397576</v>
      </c>
      <c r="E806" s="276">
        <f>ROUND(BW62,0)</f>
        <v>34535</v>
      </c>
      <c r="F806" s="276">
        <f>ROUND(BW63,0)</f>
        <v>12400</v>
      </c>
      <c r="G806" s="276">
        <f>ROUND(BW64,0)</f>
        <v>56260</v>
      </c>
      <c r="H806" s="276">
        <f>ROUND(BW65,0)</f>
        <v>853</v>
      </c>
      <c r="I806" s="276">
        <f>ROUND(BW66,0)</f>
        <v>9151</v>
      </c>
      <c r="J806" s="276">
        <f>ROUND(BW67,0)</f>
        <v>8712</v>
      </c>
      <c r="K806" s="276">
        <f>ROUND(BW68,0)</f>
        <v>0</v>
      </c>
      <c r="L806" s="276">
        <f>ROUND(BW69,0)</f>
        <v>15672</v>
      </c>
      <c r="M806" s="276">
        <f>ROUND(BW70,0)</f>
        <v>3017</v>
      </c>
      <c r="N806" s="276"/>
      <c r="O806" s="276"/>
      <c r="P806" s="276">
        <f>IF(BW76&gt;0,ROUND(BW76,0),0)</f>
        <v>269</v>
      </c>
      <c r="Q806" s="276">
        <f>IF(BW77&gt;0,ROUND(BW77,0),0)</f>
        <v>0</v>
      </c>
      <c r="R806" s="276">
        <f>IF(BW78&gt;0,ROUND(BW78,0),0)</f>
        <v>132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050*2018*8710*A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050*2018*8720*A</v>
      </c>
      <c r="B808" s="276"/>
      <c r="C808" s="278">
        <f>ROUND(BY60,2)</f>
        <v>12.96</v>
      </c>
      <c r="D808" s="276">
        <f>ROUND(BY61,0)</f>
        <v>1454530</v>
      </c>
      <c r="E808" s="276">
        <f>ROUND(BY62,0)</f>
        <v>126345</v>
      </c>
      <c r="F808" s="276">
        <f>ROUND(BY63,0)</f>
        <v>291</v>
      </c>
      <c r="G808" s="276">
        <f>ROUND(BY64,0)</f>
        <v>14861</v>
      </c>
      <c r="H808" s="276">
        <f>ROUND(BY65,0)</f>
        <v>176</v>
      </c>
      <c r="I808" s="276">
        <f>ROUND(BY66,0)</f>
        <v>41772</v>
      </c>
      <c r="J808" s="276">
        <f>ROUND(BY67,0)</f>
        <v>29740</v>
      </c>
      <c r="K808" s="276">
        <f>ROUND(BY68,0)</f>
        <v>6180</v>
      </c>
      <c r="L808" s="276">
        <f>ROUND(BY69,0)</f>
        <v>22579</v>
      </c>
      <c r="M808" s="276">
        <f>ROUND(BY70,0)</f>
        <v>11954</v>
      </c>
      <c r="N808" s="276"/>
      <c r="O808" s="276"/>
      <c r="P808" s="276">
        <f>IF(BY76&gt;0,ROUND(BY76,0),0)</f>
        <v>919</v>
      </c>
      <c r="Q808" s="276">
        <f>IF(BY77&gt;0,ROUND(BY77,0),0)</f>
        <v>0</v>
      </c>
      <c r="R808" s="276">
        <f>IF(BY78&gt;0,ROUND(BY78,0),0)</f>
        <v>449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050*2018*8730*A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050*2018*8740*A</v>
      </c>
      <c r="B810" s="276"/>
      <c r="C810" s="278">
        <f>ROUND(CA60,2)</f>
        <v>4.78</v>
      </c>
      <c r="D810" s="276">
        <f>ROUND(CA61,0)</f>
        <v>369426</v>
      </c>
      <c r="E810" s="276">
        <f>ROUND(CA62,0)</f>
        <v>32089</v>
      </c>
      <c r="F810" s="276">
        <f>ROUND(CA63,0)</f>
        <v>0</v>
      </c>
      <c r="G810" s="276">
        <f>ROUND(CA64,0)</f>
        <v>158</v>
      </c>
      <c r="H810" s="276">
        <f>ROUND(CA65,0)</f>
        <v>0</v>
      </c>
      <c r="I810" s="276">
        <f>ROUND(CA66,0)</f>
        <v>12</v>
      </c>
      <c r="J810" s="276">
        <f>ROUND(CA67,0)</f>
        <v>0</v>
      </c>
      <c r="K810" s="276">
        <f>ROUND(CA68,0)</f>
        <v>0</v>
      </c>
      <c r="L810" s="276">
        <f>ROUND(CA69,0)</f>
        <v>17914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050*2018*8770*A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263</v>
      </c>
      <c r="H811" s="276">
        <f>ROUND(CB65,0)</f>
        <v>0</v>
      </c>
      <c r="I811" s="276">
        <f>ROUND(CB66,0)</f>
        <v>9000</v>
      </c>
      <c r="J811" s="276">
        <f>ROUND(CB67,0)</f>
        <v>4595</v>
      </c>
      <c r="K811" s="276">
        <f>ROUND(CB68,0)</f>
        <v>91</v>
      </c>
      <c r="L811" s="276">
        <f>ROUND(CB69,0)</f>
        <v>57918</v>
      </c>
      <c r="M811" s="276">
        <f>ROUND(CB70,0)</f>
        <v>0</v>
      </c>
      <c r="N811" s="276"/>
      <c r="O811" s="276"/>
      <c r="P811" s="276">
        <f>IF(CB76&gt;0,ROUND(CB76,0),0)</f>
        <v>142</v>
      </c>
      <c r="Q811" s="276">
        <f>IF(CB77&gt;0,ROUND(CB77,0),0)</f>
        <v>0</v>
      </c>
      <c r="R811" s="276">
        <f>IF(CB78&gt;0,ROUND(CB78,0),0)</f>
        <v>69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050*2018*8790*A</v>
      </c>
      <c r="B812" s="276"/>
      <c r="C812" s="278">
        <f>ROUND(CC60,2)</f>
        <v>31.07</v>
      </c>
      <c r="D812" s="276">
        <f>ROUND(CC61,0)</f>
        <v>1950462</v>
      </c>
      <c r="E812" s="276">
        <f>ROUND(CC62,0)</f>
        <v>169423</v>
      </c>
      <c r="F812" s="276">
        <f>ROUND(CC63,0)</f>
        <v>22500</v>
      </c>
      <c r="G812" s="276">
        <f>ROUND(CC64,0)</f>
        <v>84067</v>
      </c>
      <c r="H812" s="276">
        <f>ROUND(CC65,0)</f>
        <v>3348</v>
      </c>
      <c r="I812" s="276">
        <f>ROUND(CC66,0)</f>
        <v>131857</v>
      </c>
      <c r="J812" s="276">
        <f>ROUND(CC67,0)</f>
        <v>300985</v>
      </c>
      <c r="K812" s="276">
        <f>ROUND(CC68,0)</f>
        <v>747</v>
      </c>
      <c r="L812" s="276">
        <f>ROUND(CC69,0)</f>
        <v>64628290</v>
      </c>
      <c r="M812" s="276">
        <f>ROUND(CC70,0)</f>
        <v>232085</v>
      </c>
      <c r="N812" s="276"/>
      <c r="O812" s="276"/>
      <c r="P812" s="276">
        <f>IF(CC76&gt;0,ROUND(CC76,0),0)</f>
        <v>9303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050*2018*9000*A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4981768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827.93999999999994</v>
      </c>
      <c r="D815" s="277">
        <f t="shared" si="22"/>
        <v>70536945</v>
      </c>
      <c r="E815" s="277">
        <f t="shared" si="22"/>
        <v>6127067</v>
      </c>
      <c r="F815" s="277">
        <f t="shared" si="22"/>
        <v>4171893</v>
      </c>
      <c r="G815" s="277">
        <f t="shared" si="22"/>
        <v>38989115</v>
      </c>
      <c r="H815" s="277">
        <f t="shared" si="22"/>
        <v>1477681</v>
      </c>
      <c r="I815" s="277">
        <f t="shared" si="22"/>
        <v>11867617</v>
      </c>
      <c r="J815" s="277">
        <f t="shared" si="22"/>
        <v>5617286</v>
      </c>
      <c r="K815" s="277">
        <f t="shared" si="22"/>
        <v>1608228</v>
      </c>
      <c r="L815" s="277">
        <f>SUM(L734:L813)+SUM(U734:U813)</f>
        <v>71305283</v>
      </c>
      <c r="M815" s="277">
        <f>SUM(M734:M813)+SUM(V734:V813)</f>
        <v>2794549</v>
      </c>
      <c r="N815" s="277">
        <f t="shared" ref="N815:Y815" si="23">SUM(N734:N813)</f>
        <v>601681998</v>
      </c>
      <c r="O815" s="277">
        <f t="shared" si="23"/>
        <v>240705918</v>
      </c>
      <c r="P815" s="277">
        <f t="shared" si="23"/>
        <v>173611</v>
      </c>
      <c r="Q815" s="277">
        <f t="shared" si="23"/>
        <v>77527</v>
      </c>
      <c r="R815" s="277">
        <f t="shared" si="23"/>
        <v>53299</v>
      </c>
      <c r="S815" s="277">
        <f t="shared" si="23"/>
        <v>862692</v>
      </c>
      <c r="T815" s="281">
        <f t="shared" si="23"/>
        <v>177.39000000000001</v>
      </c>
      <c r="U815" s="277">
        <f t="shared" si="23"/>
        <v>4981768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94446193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827.93999999999983</v>
      </c>
      <c r="D816" s="277">
        <f>CE61</f>
        <v>70536942.469999984</v>
      </c>
      <c r="E816" s="277">
        <f>CE62</f>
        <v>6127067</v>
      </c>
      <c r="F816" s="277">
        <f>CE63</f>
        <v>4171892.87</v>
      </c>
      <c r="G816" s="277">
        <f>CE64</f>
        <v>38989117.270000003</v>
      </c>
      <c r="H816" s="280">
        <f>CE65</f>
        <v>1477681.5799999998</v>
      </c>
      <c r="I816" s="280">
        <f>CE66</f>
        <v>11867614.9</v>
      </c>
      <c r="J816" s="280">
        <f>CE67</f>
        <v>5617286</v>
      </c>
      <c r="K816" s="280">
        <f>CE68</f>
        <v>1608228.96</v>
      </c>
      <c r="L816" s="280">
        <f>CE69</f>
        <v>71305280.100127056</v>
      </c>
      <c r="M816" s="280">
        <f>CE70</f>
        <v>2794546.64</v>
      </c>
      <c r="N816" s="277">
        <f>CE75</f>
        <v>601681995.56000006</v>
      </c>
      <c r="O816" s="277">
        <f>CE73</f>
        <v>240705918.18000004</v>
      </c>
      <c r="P816" s="277">
        <f>CE76</f>
        <v>173614.88999999996</v>
      </c>
      <c r="Q816" s="277">
        <f>CE77</f>
        <v>77527</v>
      </c>
      <c r="R816" s="277">
        <f>CE78</f>
        <v>53299.016980057408</v>
      </c>
      <c r="S816" s="277">
        <f>CE79</f>
        <v>862691.00000000012</v>
      </c>
      <c r="T816" s="281">
        <f>CE80</f>
        <v>177.39000000000001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94446192.890127063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70536942.469999909</v>
      </c>
      <c r="E817" s="180">
        <f>C379</f>
        <v>6127066.9799999967</v>
      </c>
      <c r="F817" s="180">
        <f>C380</f>
        <v>4171892.87</v>
      </c>
      <c r="G817" s="240">
        <f>C381</f>
        <v>38989117.270000033</v>
      </c>
      <c r="H817" s="240">
        <f>C382</f>
        <v>1477681.5799999996</v>
      </c>
      <c r="I817" s="240">
        <f>C383</f>
        <v>11867614.900000004</v>
      </c>
      <c r="J817" s="240">
        <f>C384</f>
        <v>5617286.2399999984</v>
      </c>
      <c r="K817" s="240">
        <f>C385</f>
        <v>1608228.96</v>
      </c>
      <c r="L817" s="240">
        <f>C386+C387+C388+C389</f>
        <v>71305280.100126997</v>
      </c>
      <c r="M817" s="240">
        <f>C370</f>
        <v>2794546.6399999997</v>
      </c>
      <c r="N817" s="180">
        <f>D361</f>
        <v>601681995.5599997</v>
      </c>
      <c r="O817" s="180">
        <f>C359</f>
        <v>240705918.17999995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L15" sqref="L15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PROVIDENCE ST MARY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H-050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401 W POPLAR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1477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WALLA WALLA, WA  98362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H-50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PROVIDENCE ST MARY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WALLA WALLA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STEVEN BURDICK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SAM TUCKER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522-3320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522-5920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5632</v>
      </c>
      <c r="G23" s="21">
        <f>data!D111</f>
        <v>21194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691</v>
      </c>
      <c r="G26" s="13">
        <f>data!D114</f>
        <v>1614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55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15</v>
      </c>
      <c r="E34" s="49" t="s">
        <v>291</v>
      </c>
      <c r="F34" s="24"/>
      <c r="G34" s="21">
        <f>data!E127</f>
        <v>92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8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142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PROVIDENCE ST MARY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3232</v>
      </c>
      <c r="C7" s="48">
        <f>data!B139</f>
        <v>13871</v>
      </c>
      <c r="D7" s="48">
        <f>data!B140</f>
        <v>92304.291803375425</v>
      </c>
      <c r="E7" s="48">
        <f>data!B141</f>
        <v>136456605.50999999</v>
      </c>
      <c r="F7" s="48">
        <f>data!B142</f>
        <v>170806154.89000002</v>
      </c>
      <c r="G7" s="48">
        <f>data!B141+data!B142</f>
        <v>307262760.39999998</v>
      </c>
    </row>
    <row r="8" spans="1:13" ht="20.100000000000001" customHeight="1" x14ac:dyDescent="0.25">
      <c r="A8" s="23" t="s">
        <v>297</v>
      </c>
      <c r="B8" s="48">
        <f>data!C138</f>
        <v>1000</v>
      </c>
      <c r="C8" s="48">
        <f>data!C139</f>
        <v>3135</v>
      </c>
      <c r="D8" s="48">
        <f>data!C140</f>
        <v>35723.977954717986</v>
      </c>
      <c r="E8" s="48">
        <f>data!C141</f>
        <v>33889526.460000001</v>
      </c>
      <c r="F8" s="48">
        <f>data!C142</f>
        <v>66106084.479999989</v>
      </c>
      <c r="G8" s="48">
        <f>data!C141+data!C142</f>
        <v>99995610.939999998</v>
      </c>
    </row>
    <row r="9" spans="1:13" ht="20.100000000000001" customHeight="1" x14ac:dyDescent="0.25">
      <c r="A9" s="23" t="s">
        <v>1058</v>
      </c>
      <c r="B9" s="48">
        <f>data!D138</f>
        <v>1400</v>
      </c>
      <c r="C9" s="48">
        <f>data!D139</f>
        <v>4188</v>
      </c>
      <c r="D9" s="48">
        <f>data!D140</f>
        <v>76552.730241906684</v>
      </c>
      <c r="E9" s="48">
        <f>data!D141</f>
        <v>50990230.719999999</v>
      </c>
      <c r="F9" s="48">
        <f>data!D142</f>
        <v>141658391.43000004</v>
      </c>
      <c r="G9" s="48">
        <f>data!D141+data!D142</f>
        <v>192648622.15000004</v>
      </c>
    </row>
    <row r="10" spans="1:13" ht="20.100000000000001" customHeight="1" x14ac:dyDescent="0.25">
      <c r="A10" s="111" t="s">
        <v>203</v>
      </c>
      <c r="B10" s="48">
        <f>data!E138</f>
        <v>5632</v>
      </c>
      <c r="C10" s="48">
        <f>data!E139</f>
        <v>21194</v>
      </c>
      <c r="D10" s="48">
        <f>data!E140</f>
        <v>204581.00000000009</v>
      </c>
      <c r="E10" s="48">
        <f>data!E141</f>
        <v>221336362.69</v>
      </c>
      <c r="F10" s="48">
        <f>data!E142</f>
        <v>378570630.80000007</v>
      </c>
      <c r="G10" s="48">
        <f>data!E141+data!E142</f>
        <v>599906993.49000001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PROVIDENCE ST MARY MEDICAL CENTER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4291576.43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58587.270000000004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-82586.31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1197593.33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75813.670000000027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5540984.3899999997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595364.37000000011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1126610.92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1721975.29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12538.85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12538.85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67714.049999999974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4263035.37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4330749.42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836745.43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836745.43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PROVIDENCE ST MARY MEDICAL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2525563.9299999997</v>
      </c>
      <c r="D7" s="21">
        <f>data!C195</f>
        <v>0</v>
      </c>
      <c r="E7" s="21">
        <f>data!D195</f>
        <v>0</v>
      </c>
      <c r="F7" s="21">
        <f>data!E195</f>
        <v>2525563.9299999997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1872825.07</v>
      </c>
      <c r="D8" s="21">
        <f>data!C196</f>
        <v>0</v>
      </c>
      <c r="E8" s="21">
        <f>data!D196</f>
        <v>0</v>
      </c>
      <c r="F8" s="21">
        <f>data!E196</f>
        <v>1872825.07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76654101.570000008</v>
      </c>
      <c r="D9" s="21">
        <f>data!C197</f>
        <v>1205729.24</v>
      </c>
      <c r="E9" s="21">
        <f>data!D197</f>
        <v>0</v>
      </c>
      <c r="F9" s="21">
        <f>data!E197</f>
        <v>77859830.810000002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5313781.57</v>
      </c>
      <c r="D11" s="21">
        <f>data!C199</f>
        <v>0</v>
      </c>
      <c r="E11" s="21">
        <f>data!D199</f>
        <v>0</v>
      </c>
      <c r="F11" s="21">
        <f>data!E199</f>
        <v>5313781.57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62511062.329999998</v>
      </c>
      <c r="D12" s="21">
        <f>data!C200</f>
        <v>296267.21999999997</v>
      </c>
      <c r="E12" s="21">
        <f>data!D200</f>
        <v>34282.06</v>
      </c>
      <c r="F12" s="21">
        <f>data!E200</f>
        <v>62773047.489999995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33270</v>
      </c>
      <c r="D14" s="21">
        <f>data!C202</f>
        <v>0</v>
      </c>
      <c r="E14" s="21">
        <f>data!D202</f>
        <v>0</v>
      </c>
      <c r="F14" s="21">
        <f>data!E202</f>
        <v>33270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2607775.1400000155</v>
      </c>
      <c r="D15" s="21">
        <f>data!C203</f>
        <v>2361681.2799999993</v>
      </c>
      <c r="E15" s="21">
        <f>data!D203</f>
        <v>-259561.59000000003</v>
      </c>
      <c r="F15" s="21">
        <f>data!E203</f>
        <v>5229018.0100000147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151518379.61000004</v>
      </c>
      <c r="D16" s="21">
        <f>data!C204</f>
        <v>3863677.7399999993</v>
      </c>
      <c r="E16" s="21">
        <f>data!D204</f>
        <v>-225279.53000000003</v>
      </c>
      <c r="F16" s="21">
        <f>data!E204</f>
        <v>155607336.88000003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1727936.8299999998</v>
      </c>
      <c r="D24" s="21">
        <f>data!C209</f>
        <v>54045.710000000137</v>
      </c>
      <c r="E24" s="21">
        <f>data!D209</f>
        <v>0</v>
      </c>
      <c r="F24" s="21">
        <f>data!E209</f>
        <v>1781982.54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51051273.030000001</v>
      </c>
      <c r="D25" s="21">
        <f>data!C210</f>
        <v>2939749.4800000126</v>
      </c>
      <c r="E25" s="21">
        <f>data!D210</f>
        <v>0</v>
      </c>
      <c r="F25" s="21">
        <f>data!E210</f>
        <v>53991022.510000013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2884637.2299999995</v>
      </c>
      <c r="D27" s="21">
        <f>data!C212</f>
        <v>242646.66999999995</v>
      </c>
      <c r="E27" s="21">
        <f>data!D212</f>
        <v>0</v>
      </c>
      <c r="F27" s="21">
        <f>data!E212</f>
        <v>3127283.8999999994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53258019.850000024</v>
      </c>
      <c r="D28" s="21">
        <f>data!C213</f>
        <v>2413278.1399999857</v>
      </c>
      <c r="E28" s="21">
        <f>data!D213</f>
        <v>-591.08000000000004</v>
      </c>
      <c r="F28" s="21">
        <f>data!E213</f>
        <v>55671889.070000008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108921866.94000003</v>
      </c>
      <c r="D32" s="21">
        <f>data!C217</f>
        <v>5649719.9999999981</v>
      </c>
      <c r="E32" s="21">
        <f>data!D217</f>
        <v>-591.08000000000004</v>
      </c>
      <c r="F32" s="21">
        <f>data!E217</f>
        <v>114572178.02000001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PROVIDENCE ST MARY MEDICAL CENTER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1599493.6500000001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234974477.09999999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74706942.450000003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3548473.88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17663749.919999998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56068163.479999997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6723638.5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393685445.33000004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1049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2467146.21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8646954.5599999987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11114100.77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406399039.75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PROVIDENCE ST MARY MEDICAL CENTER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8820.76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64851693.660000004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44513197.039999999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52167354.830000006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2798047.7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110883.51000000001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75423603.420000017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85768140.75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85768140.75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2525563.9300000002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1872825.07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77859830.810000002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5313781.57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62773047.490000002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33270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5229018.01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155607336.88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114572178.02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41035158.859999999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5168061.1399999997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5168061.1399999997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207394964.17000002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PROVIDENCE ST MARY MEDICAL CENTER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4849981.29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6373459.0599999996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507479.28999999992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11730919.639999999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114315.13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114315.13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19488608.670000002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510085.39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19998694.060000002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19998694.060000002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175551035.34000036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175551035.34000036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207394964.17000037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PROVIDENCE ST MARY MEDICAL CENTER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221336362.68999988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378570630.80000007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599906993.49000001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1599493.6500000001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393685445.32999992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11114100.770000001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406399039.74999988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193507953.74000013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4572652.51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4572652.51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198080606.25000012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65513389.289999932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5540984.3899999987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3606577.37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34282315.050000019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1193875.0900000001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11102640.590000002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5649720.9399999985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1721975.29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12538.85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4330749.42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836745.43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65671527.893733889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199463039.60373387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-1382433.3537337482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12427519.209999999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11045085.856266251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11045085.856266251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PROVIDENCE ST MARY MEDICAL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4792.8942400985015</v>
      </c>
      <c r="D9" s="14">
        <f>data!D59</f>
        <v>0</v>
      </c>
      <c r="E9" s="14">
        <f>data!E59</f>
        <v>15472.763466316248</v>
      </c>
      <c r="F9" s="14">
        <f>data!F59</f>
        <v>0</v>
      </c>
      <c r="G9" s="14">
        <f>data!G59</f>
        <v>930.40352358705627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44.330000000000005</v>
      </c>
      <c r="D10" s="26">
        <f>data!D60</f>
        <v>0</v>
      </c>
      <c r="E10" s="26">
        <f>data!E60</f>
        <v>140.5200000000001</v>
      </c>
      <c r="F10" s="26">
        <f>data!F60</f>
        <v>0</v>
      </c>
      <c r="G10" s="26">
        <f>data!G60</f>
        <v>2.8699999999999997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3468013.19</v>
      </c>
      <c r="D11" s="14">
        <f>data!D61</f>
        <v>0</v>
      </c>
      <c r="E11" s="14">
        <f>data!E61</f>
        <v>10392873.960000001</v>
      </c>
      <c r="F11" s="14">
        <f>data!F61</f>
        <v>0</v>
      </c>
      <c r="G11" s="14">
        <f>data!G61</f>
        <v>304696.52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293317</v>
      </c>
      <c r="D12" s="14">
        <f>data!D62</f>
        <v>0</v>
      </c>
      <c r="E12" s="14">
        <f>data!E62</f>
        <v>879007</v>
      </c>
      <c r="F12" s="14">
        <f>data!F62</f>
        <v>0</v>
      </c>
      <c r="G12" s="14">
        <f>data!G62</f>
        <v>25771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123024.88000000002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473227.33</v>
      </c>
      <c r="D14" s="14">
        <f>data!D64</f>
        <v>0</v>
      </c>
      <c r="E14" s="14">
        <f>data!E64</f>
        <v>1208579.7599999998</v>
      </c>
      <c r="F14" s="14">
        <f>data!F64</f>
        <v>0</v>
      </c>
      <c r="G14" s="14">
        <f>data!G64</f>
        <v>19371.870000000003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33268.800000000003</v>
      </c>
      <c r="D16" s="14">
        <f>data!D66</f>
        <v>0</v>
      </c>
      <c r="E16" s="14">
        <f>data!E66</f>
        <v>62567.07</v>
      </c>
      <c r="F16" s="14">
        <f>data!F66</f>
        <v>0</v>
      </c>
      <c r="G16" s="14">
        <f>data!G66</f>
        <v>304.94999999999993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257133</v>
      </c>
      <c r="D17" s="14">
        <f>data!D67</f>
        <v>0</v>
      </c>
      <c r="E17" s="14">
        <f>data!E67</f>
        <v>761599</v>
      </c>
      <c r="F17" s="14">
        <f>data!F67</f>
        <v>0</v>
      </c>
      <c r="G17" s="14">
        <f>data!G67</f>
        <v>188033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8953.1</v>
      </c>
      <c r="D19" s="14">
        <f>data!D69</f>
        <v>0</v>
      </c>
      <c r="E19" s="14">
        <f>data!E69</f>
        <v>32745.079999999994</v>
      </c>
      <c r="F19" s="14">
        <f>data!F69</f>
        <v>0</v>
      </c>
      <c r="G19" s="14">
        <f>data!G69</f>
        <v>19430.390000000003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-9937.01</v>
      </c>
      <c r="F20" s="14">
        <f>-data!F70</f>
        <v>0</v>
      </c>
      <c r="G20" s="14">
        <f>-data!G70</f>
        <v>-9422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4533912.419999999</v>
      </c>
      <c r="D21" s="14">
        <f>data!D71</f>
        <v>0</v>
      </c>
      <c r="E21" s="14">
        <f>data!E71</f>
        <v>13450459.740000002</v>
      </c>
      <c r="F21" s="14">
        <f>data!F71</f>
        <v>0</v>
      </c>
      <c r="G21" s="14">
        <f>data!G71</f>
        <v>548185.7300000001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18244390.850000001</v>
      </c>
      <c r="D24" s="14">
        <f>data!D73</f>
        <v>0</v>
      </c>
      <c r="E24" s="14">
        <f>data!E73</f>
        <v>53848549.590000018</v>
      </c>
      <c r="F24" s="14">
        <f>data!F73</f>
        <v>0</v>
      </c>
      <c r="G24" s="14">
        <f>data!G73</f>
        <v>3567273.18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132112.08000000002</v>
      </c>
      <c r="D25" s="14">
        <f>data!D74</f>
        <v>0</v>
      </c>
      <c r="E25" s="14">
        <f>data!E74</f>
        <v>3618314.6399999997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18376502.93</v>
      </c>
      <c r="D26" s="14">
        <f>data!D75</f>
        <v>0</v>
      </c>
      <c r="E26" s="14">
        <f>data!E75</f>
        <v>57466864.230000019</v>
      </c>
      <c r="F26" s="14">
        <f>data!F75</f>
        <v>0</v>
      </c>
      <c r="G26" s="14">
        <f>data!G75</f>
        <v>3567273.18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7901.6499999999987</v>
      </c>
      <c r="D28" s="14">
        <f>data!D76</f>
        <v>0</v>
      </c>
      <c r="E28" s="14">
        <f>data!E76</f>
        <v>23403.789999999997</v>
      </c>
      <c r="F28" s="14">
        <f>data!F76</f>
        <v>0</v>
      </c>
      <c r="G28" s="14">
        <f>data!G76</f>
        <v>5778.2200000000012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4162.1917113416939</v>
      </c>
      <c r="D30" s="14">
        <f>data!D78</f>
        <v>0</v>
      </c>
      <c r="E30" s="14">
        <f>data!E78</f>
        <v>12327.93919649461</v>
      </c>
      <c r="F30" s="14">
        <f>data!F78</f>
        <v>0</v>
      </c>
      <c r="G30" s="14">
        <f>data!G78</f>
        <v>3043.6756108292334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19.920000000000002</v>
      </c>
      <c r="D32" s="84">
        <f>data!D80</f>
        <v>0</v>
      </c>
      <c r="E32" s="84">
        <f>data!E80</f>
        <v>60.239999999999995</v>
      </c>
      <c r="F32" s="84">
        <f>data!F80</f>
        <v>0</v>
      </c>
      <c r="G32" s="84">
        <f>data!G80</f>
        <v>0.62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PROVIDENCE ST MARY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1614</v>
      </c>
      <c r="D41" s="14">
        <f>data!K59</f>
        <v>-2.061230001808724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691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42.20000000000001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3280258.31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277437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7735899.7899999982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530032.79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12944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371340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446072.74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18183.66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-237.33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12944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12658986.959999997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1849571.8800000001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47527191.779999986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72722976.300000012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1849571.8800000001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120250168.08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397.77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11411.220000000001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209.52522536690259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6010.8566312474713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13.49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PROVIDENCE ST MARY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27.96</v>
      </c>
      <c r="D74" s="26">
        <f>data!R60</f>
        <v>10.47</v>
      </c>
      <c r="E74" s="26">
        <f>data!S60</f>
        <v>12.74</v>
      </c>
      <c r="F74" s="26">
        <f>data!T60</f>
        <v>3.9800000000000004</v>
      </c>
      <c r="G74" s="26">
        <f>data!U60</f>
        <v>32.03</v>
      </c>
      <c r="H74" s="26">
        <f>data!V60</f>
        <v>12.909999999999998</v>
      </c>
      <c r="I74" s="26">
        <f>data!W60</f>
        <v>3.2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2818289.61</v>
      </c>
      <c r="D75" s="14">
        <f>data!R61</f>
        <v>6042600.5899999999</v>
      </c>
      <c r="E75" s="14">
        <f>data!S61</f>
        <v>655500.7300000001</v>
      </c>
      <c r="F75" s="14">
        <f>data!T61</f>
        <v>389384.89999999997</v>
      </c>
      <c r="G75" s="14">
        <f>data!U61</f>
        <v>2450079.7800000003</v>
      </c>
      <c r="H75" s="14">
        <f>data!V61</f>
        <v>1335348.1600000001</v>
      </c>
      <c r="I75" s="14">
        <f>data!W61</f>
        <v>340075.32999999996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238365</v>
      </c>
      <c r="D76" s="14">
        <f>data!R62</f>
        <v>511070</v>
      </c>
      <c r="E76" s="14">
        <f>data!S62</f>
        <v>55441</v>
      </c>
      <c r="F76" s="14">
        <f>data!T62</f>
        <v>32933</v>
      </c>
      <c r="G76" s="14">
        <f>data!U62</f>
        <v>207223</v>
      </c>
      <c r="H76" s="14">
        <f>data!V62</f>
        <v>112941</v>
      </c>
      <c r="I76" s="14">
        <f>data!W62</f>
        <v>28763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124688</v>
      </c>
      <c r="H77" s="14">
        <f>data!V63</f>
        <v>23500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21338.73</v>
      </c>
      <c r="D78" s="14">
        <f>data!R64</f>
        <v>179715.41999999998</v>
      </c>
      <c r="E78" s="14">
        <f>data!S64</f>
        <v>2356189.0999999996</v>
      </c>
      <c r="F78" s="14">
        <f>data!T64</f>
        <v>197533.72999999998</v>
      </c>
      <c r="G78" s="14">
        <f>data!U64</f>
        <v>2215652.63</v>
      </c>
      <c r="H78" s="14">
        <f>data!V64</f>
        <v>1293803.73</v>
      </c>
      <c r="I78" s="14">
        <f>data!W64</f>
        <v>22394.400000000001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162.49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6322.05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3731.14</v>
      </c>
      <c r="D80" s="14">
        <f>data!R66</f>
        <v>141117.19999999998</v>
      </c>
      <c r="E80" s="14">
        <f>data!S66</f>
        <v>404909.86</v>
      </c>
      <c r="F80" s="14">
        <f>data!T66</f>
        <v>33.880000000000003</v>
      </c>
      <c r="G80" s="14">
        <f>data!U66</f>
        <v>1436835.12</v>
      </c>
      <c r="H80" s="14">
        <f>data!V66</f>
        <v>95502.309999999983</v>
      </c>
      <c r="I80" s="14">
        <f>data!W66</f>
        <v>207331.19999999998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42156</v>
      </c>
      <c r="D81" s="14">
        <f>data!R67</f>
        <v>0</v>
      </c>
      <c r="E81" s="14">
        <f>data!S67</f>
        <v>178200</v>
      </c>
      <c r="F81" s="14">
        <f>data!T67</f>
        <v>17325</v>
      </c>
      <c r="G81" s="14">
        <f>data!U67</f>
        <v>127438</v>
      </c>
      <c r="H81" s="14">
        <f>data!V67</f>
        <v>15438</v>
      </c>
      <c r="I81" s="14">
        <f>data!W67</f>
        <v>54885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103256.49000000002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12600.79</v>
      </c>
      <c r="D83" s="14">
        <f>data!R69</f>
        <v>67840.570000000007</v>
      </c>
      <c r="E83" s="14">
        <f>data!S69</f>
        <v>1075.9499999999998</v>
      </c>
      <c r="F83" s="14">
        <f>data!T69</f>
        <v>0</v>
      </c>
      <c r="G83" s="14">
        <f>data!U69</f>
        <v>93612.02</v>
      </c>
      <c r="H83" s="14">
        <f>data!V69</f>
        <v>36688.14</v>
      </c>
      <c r="I83" s="14">
        <f>data!W69</f>
        <v>9547.66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-28.940000000000005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3136643.7600000002</v>
      </c>
      <c r="D85" s="14">
        <f>data!R71</f>
        <v>6942314.8399999999</v>
      </c>
      <c r="E85" s="14">
        <f>data!S71</f>
        <v>3651316.6399999997</v>
      </c>
      <c r="F85" s="14">
        <f>data!T71</f>
        <v>637210.50999999989</v>
      </c>
      <c r="G85" s="14">
        <f>data!U71</f>
        <v>6758785.04</v>
      </c>
      <c r="H85" s="14">
        <f>data!V71</f>
        <v>2919543.39</v>
      </c>
      <c r="I85" s="14">
        <f>data!W71</f>
        <v>662996.59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1304369.6800000002</v>
      </c>
      <c r="D88" s="14">
        <f>data!R73</f>
        <v>2529301.6800000002</v>
      </c>
      <c r="E88" s="14">
        <f>data!S73</f>
        <v>0</v>
      </c>
      <c r="F88" s="14">
        <f>data!T73</f>
        <v>1642357.75</v>
      </c>
      <c r="G88" s="14">
        <f>data!U73</f>
        <v>17820956.019999996</v>
      </c>
      <c r="H88" s="14">
        <f>data!V73</f>
        <v>14432146.51</v>
      </c>
      <c r="I88" s="14">
        <f>data!W73</f>
        <v>1496548.4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2101916.62</v>
      </c>
      <c r="D89" s="14">
        <f>data!R74</f>
        <v>17299802.420000002</v>
      </c>
      <c r="E89" s="14">
        <f>data!S74</f>
        <v>0</v>
      </c>
      <c r="F89" s="14">
        <f>data!T74</f>
        <v>1906916.4600000002</v>
      </c>
      <c r="G89" s="14">
        <f>data!U74</f>
        <v>25829944.789999999</v>
      </c>
      <c r="H89" s="14">
        <f>data!V74</f>
        <v>15049740.649999997</v>
      </c>
      <c r="I89" s="14">
        <f>data!W74</f>
        <v>14378622.939999999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3406286.3000000003</v>
      </c>
      <c r="D90" s="14">
        <f>data!R75</f>
        <v>19829104.100000001</v>
      </c>
      <c r="E90" s="14">
        <f>data!S75</f>
        <v>0</v>
      </c>
      <c r="F90" s="14">
        <f>data!T75</f>
        <v>3549274.21</v>
      </c>
      <c r="G90" s="14">
        <f>data!U75</f>
        <v>43650900.809999995</v>
      </c>
      <c r="H90" s="14">
        <f>data!V75</f>
        <v>29481887.159999996</v>
      </c>
      <c r="I90" s="14">
        <f>data!W75</f>
        <v>15875171.34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1295.44</v>
      </c>
      <c r="D92" s="14">
        <f>data!R76</f>
        <v>0</v>
      </c>
      <c r="E92" s="14">
        <f>data!S76</f>
        <v>5476.05</v>
      </c>
      <c r="F92" s="14">
        <f>data!T76</f>
        <v>532.4</v>
      </c>
      <c r="G92" s="14">
        <f>data!U76</f>
        <v>3916.1600000000003</v>
      </c>
      <c r="H92" s="14">
        <f>data!V76</f>
        <v>474.42</v>
      </c>
      <c r="I92" s="14">
        <f>data!W76</f>
        <v>1686.6100000000001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682.3726222422514</v>
      </c>
      <c r="D94" s="14">
        <f>data!R78</f>
        <v>0</v>
      </c>
      <c r="E94" s="14">
        <f>data!S78</f>
        <v>2884.5076561088749</v>
      </c>
      <c r="F94" s="14">
        <f>data!T78</f>
        <v>280.44153652949933</v>
      </c>
      <c r="G94" s="14">
        <f>data!U78</f>
        <v>2062.836077564546</v>
      </c>
      <c r="H94" s="14">
        <f>data!V78</f>
        <v>249.90058933194041</v>
      </c>
      <c r="I94" s="14">
        <f>data!W78</f>
        <v>888.42129963564776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18.93</v>
      </c>
      <c r="D96" s="84">
        <f>data!R80</f>
        <v>0</v>
      </c>
      <c r="E96" s="84">
        <f>data!S80</f>
        <v>0.02</v>
      </c>
      <c r="F96" s="84">
        <f>data!T80</f>
        <v>2.91</v>
      </c>
      <c r="G96" s="84">
        <f>data!U80</f>
        <v>0</v>
      </c>
      <c r="H96" s="84">
        <f>data!V80</f>
        <v>3.54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PROVIDENCE ST MARY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7.89</v>
      </c>
      <c r="D106" s="26">
        <f>data!Y60</f>
        <v>34.880000000000003</v>
      </c>
      <c r="E106" s="26">
        <f>data!Z60</f>
        <v>18.500000000000004</v>
      </c>
      <c r="F106" s="26">
        <f>data!AA60</f>
        <v>2.2599999999999998</v>
      </c>
      <c r="G106" s="26">
        <f>data!AB60</f>
        <v>30.240000000000002</v>
      </c>
      <c r="H106" s="26">
        <f>data!AC60</f>
        <v>33.24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666402.30000000016</v>
      </c>
      <c r="D107" s="14">
        <f>data!Y61</f>
        <v>2881699.5</v>
      </c>
      <c r="E107" s="14">
        <f>data!Z61</f>
        <v>1791074.0700000003</v>
      </c>
      <c r="F107" s="14">
        <f>data!AA61</f>
        <v>231789.55</v>
      </c>
      <c r="G107" s="14">
        <f>data!AB61</f>
        <v>2877264.1000000006</v>
      </c>
      <c r="H107" s="14">
        <f>data!AC61</f>
        <v>2736938.43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56363</v>
      </c>
      <c r="D108" s="14">
        <f>data!Y62</f>
        <v>243728</v>
      </c>
      <c r="E108" s="14">
        <f>data!Z62</f>
        <v>151485</v>
      </c>
      <c r="F108" s="14">
        <f>data!AA62</f>
        <v>19604</v>
      </c>
      <c r="G108" s="14">
        <f>data!AB62</f>
        <v>243353</v>
      </c>
      <c r="H108" s="14">
        <f>data!AC62</f>
        <v>231484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21200</v>
      </c>
      <c r="D109" s="14">
        <f>data!Y63</f>
        <v>4500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6400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248718.18999999997</v>
      </c>
      <c r="D110" s="14">
        <f>data!Y64</f>
        <v>425278.78999999992</v>
      </c>
      <c r="E110" s="14">
        <f>data!Z64</f>
        <v>137291.18000000002</v>
      </c>
      <c r="F110" s="14">
        <f>data!AA64</f>
        <v>257443.38000000003</v>
      </c>
      <c r="G110" s="14">
        <f>data!AB64</f>
        <v>15511756.089999998</v>
      </c>
      <c r="H110" s="14">
        <f>data!AC64</f>
        <v>532225.36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491.27</v>
      </c>
      <c r="E111" s="14">
        <f>data!Z65</f>
        <v>472.11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805734.22</v>
      </c>
      <c r="D112" s="14">
        <f>data!Y66</f>
        <v>753608.34000000008</v>
      </c>
      <c r="E112" s="14">
        <f>data!Z66</f>
        <v>1327370.6099999999</v>
      </c>
      <c r="F112" s="14">
        <f>data!AA66</f>
        <v>45430.689999999995</v>
      </c>
      <c r="G112" s="14">
        <f>data!AB66</f>
        <v>40432.94</v>
      </c>
      <c r="H112" s="14">
        <f>data!AC66</f>
        <v>94950.85000000002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44547</v>
      </c>
      <c r="D113" s="14">
        <f>data!Y67</f>
        <v>209638</v>
      </c>
      <c r="E113" s="14">
        <f>data!Z67</f>
        <v>278033</v>
      </c>
      <c r="F113" s="14">
        <f>data!AA67</f>
        <v>33785</v>
      </c>
      <c r="G113" s="14">
        <f>data!AB67</f>
        <v>67730</v>
      </c>
      <c r="H113" s="14">
        <f>data!AC67</f>
        <v>112541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110929.73000000001</v>
      </c>
      <c r="D114" s="14">
        <f>data!Y68</f>
        <v>20891.46</v>
      </c>
      <c r="E114" s="14">
        <f>data!Z68</f>
        <v>0</v>
      </c>
      <c r="F114" s="14">
        <f>data!AA68</f>
        <v>37500.050000000003</v>
      </c>
      <c r="G114" s="14">
        <f>data!AB68</f>
        <v>206217.44</v>
      </c>
      <c r="H114" s="14">
        <f>data!AC68</f>
        <v>6607.869999999999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4726.72</v>
      </c>
      <c r="D115" s="14">
        <f>data!Y69</f>
        <v>31280.05</v>
      </c>
      <c r="E115" s="14">
        <f>data!Z69</f>
        <v>39977.4</v>
      </c>
      <c r="F115" s="14">
        <f>data!AA69</f>
        <v>0</v>
      </c>
      <c r="G115" s="14">
        <f>data!AB69</f>
        <v>46046.41</v>
      </c>
      <c r="H115" s="14">
        <f>data!AC69</f>
        <v>53738.189999999988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-10492.120000000003</v>
      </c>
      <c r="E116" s="14">
        <f>-data!Z70</f>
        <v>-4290</v>
      </c>
      <c r="F116" s="14">
        <f>-data!AA70</f>
        <v>0</v>
      </c>
      <c r="G116" s="14">
        <f>-data!AB70</f>
        <v>-2565005.7400000002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1958621.16</v>
      </c>
      <c r="D117" s="14">
        <f>data!Y71</f>
        <v>4560623.29</v>
      </c>
      <c r="E117" s="14">
        <f>data!Z71</f>
        <v>3721413.37</v>
      </c>
      <c r="F117" s="14">
        <f>data!AA71</f>
        <v>625552.67000000004</v>
      </c>
      <c r="G117" s="14">
        <f>data!AB71</f>
        <v>16427794.24</v>
      </c>
      <c r="H117" s="14">
        <f>data!AC71</f>
        <v>3774885.7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9653802.2599999998</v>
      </c>
      <c r="D120" s="14">
        <f>data!Y73</f>
        <v>3456818.37</v>
      </c>
      <c r="E120" s="14">
        <f>data!Z73</f>
        <v>353329.8</v>
      </c>
      <c r="F120" s="14">
        <f>data!AA73</f>
        <v>584187.44000000006</v>
      </c>
      <c r="G120" s="14">
        <f>data!AB73</f>
        <v>15677978.079999998</v>
      </c>
      <c r="H120" s="14">
        <f>data!AC73</f>
        <v>12334256.750000002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33545317.110000007</v>
      </c>
      <c r="D121" s="14">
        <f>data!Y74</f>
        <v>23535835.240000002</v>
      </c>
      <c r="E121" s="14">
        <f>data!Z74</f>
        <v>18792162.989999998</v>
      </c>
      <c r="F121" s="14">
        <f>data!AA74</f>
        <v>4157985.7300000004</v>
      </c>
      <c r="G121" s="14">
        <f>data!AB74</f>
        <v>89893996.070000008</v>
      </c>
      <c r="H121" s="14">
        <f>data!AC74</f>
        <v>8995270.3699999992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43199119.370000005</v>
      </c>
      <c r="D122" s="14">
        <f>data!Y75</f>
        <v>26992653.610000003</v>
      </c>
      <c r="E122" s="14">
        <f>data!Z75</f>
        <v>19145492.789999999</v>
      </c>
      <c r="F122" s="14">
        <f>data!AA75</f>
        <v>4742173.1700000009</v>
      </c>
      <c r="G122" s="14">
        <f>data!AB75</f>
        <v>105571974.15000001</v>
      </c>
      <c r="H122" s="14">
        <f>data!AC75</f>
        <v>21329527.120000001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1368.9299999999998</v>
      </c>
      <c r="D124" s="14">
        <f>data!Y76</f>
        <v>6442.13</v>
      </c>
      <c r="E124" s="14">
        <f>data!Z76</f>
        <v>8543.9000000000015</v>
      </c>
      <c r="F124" s="14">
        <f>data!AA76</f>
        <v>1038.21</v>
      </c>
      <c r="G124" s="14">
        <f>data!AB76</f>
        <v>2081.33</v>
      </c>
      <c r="H124" s="14">
        <f>data!AC76</f>
        <v>3458.37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721.0834571775498</v>
      </c>
      <c r="D126" s="14">
        <f>data!Y78</f>
        <v>3393.3899994793078</v>
      </c>
      <c r="E126" s="14">
        <f>data!Z78</f>
        <v>4500.4967016423552</v>
      </c>
      <c r="F126" s="14">
        <f>data!AA78</f>
        <v>546.87679872331239</v>
      </c>
      <c r="G126" s="14">
        <f>data!AB78</f>
        <v>1096.3399384390361</v>
      </c>
      <c r="H126" s="14">
        <f>data!AC78</f>
        <v>1821.6953356264548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1.67</v>
      </c>
      <c r="E128" s="26">
        <f>data!Z80</f>
        <v>7.13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PROVIDENCE ST MARY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17.390000000000004</v>
      </c>
      <c r="D138" s="26">
        <f>data!AF60</f>
        <v>0</v>
      </c>
      <c r="E138" s="26">
        <f>data!AG60</f>
        <v>45.79</v>
      </c>
      <c r="F138" s="26">
        <f>data!AH60</f>
        <v>0</v>
      </c>
      <c r="G138" s="26">
        <f>data!AI60</f>
        <v>0</v>
      </c>
      <c r="H138" s="26">
        <f>data!AJ60</f>
        <v>2.83</v>
      </c>
      <c r="I138" s="26">
        <f>data!AK60</f>
        <v>10.88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1221839.93</v>
      </c>
      <c r="D139" s="14">
        <f>data!AF61</f>
        <v>0</v>
      </c>
      <c r="E139" s="14">
        <f>data!AG61</f>
        <v>7757505.4999999991</v>
      </c>
      <c r="F139" s="14">
        <f>data!AH61</f>
        <v>0</v>
      </c>
      <c r="G139" s="14">
        <f>data!AI61</f>
        <v>0</v>
      </c>
      <c r="H139" s="14">
        <f>data!AJ61</f>
        <v>212937.09000000003</v>
      </c>
      <c r="I139" s="14">
        <f>data!AK61</f>
        <v>817627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103341</v>
      </c>
      <c r="D140" s="14">
        <f>data!AF62</f>
        <v>0</v>
      </c>
      <c r="E140" s="14">
        <f>data!AG62</f>
        <v>656113</v>
      </c>
      <c r="F140" s="14">
        <f>data!AH62</f>
        <v>0</v>
      </c>
      <c r="G140" s="14">
        <f>data!AI62</f>
        <v>0</v>
      </c>
      <c r="H140" s="14">
        <f>data!AJ62</f>
        <v>18010</v>
      </c>
      <c r="I140" s="14">
        <f>data!AK62</f>
        <v>69153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321851.93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17797.830000000002</v>
      </c>
      <c r="D142" s="14">
        <f>data!AF64</f>
        <v>0</v>
      </c>
      <c r="E142" s="14">
        <f>data!AG64</f>
        <v>706450.08</v>
      </c>
      <c r="F142" s="14">
        <f>data!AH64</f>
        <v>0</v>
      </c>
      <c r="G142" s="14">
        <f>data!AI64</f>
        <v>0</v>
      </c>
      <c r="H142" s="14">
        <f>data!AJ64</f>
        <v>1242.1500000000001</v>
      </c>
      <c r="I142" s="14">
        <f>data!AK64</f>
        <v>7089.11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40796.710000000014</v>
      </c>
      <c r="D144" s="14">
        <f>data!AF66</f>
        <v>0</v>
      </c>
      <c r="E144" s="14">
        <f>data!AG66</f>
        <v>77825.759999999995</v>
      </c>
      <c r="F144" s="14">
        <f>data!AH66</f>
        <v>0</v>
      </c>
      <c r="G144" s="14">
        <f>data!AI66</f>
        <v>0</v>
      </c>
      <c r="H144" s="14">
        <f>data!AJ66</f>
        <v>972.61</v>
      </c>
      <c r="I144" s="14">
        <f>data!AK66</f>
        <v>14.88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92249</v>
      </c>
      <c r="D145" s="14">
        <f>data!AF67</f>
        <v>0</v>
      </c>
      <c r="E145" s="14">
        <f>data!AG67</f>
        <v>232723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50553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55000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33749.94</v>
      </c>
      <c r="D147" s="14">
        <f>data!AF69</f>
        <v>0</v>
      </c>
      <c r="E147" s="14">
        <f>data!AG69</f>
        <v>82980.710000000006</v>
      </c>
      <c r="F147" s="14">
        <f>data!AH69</f>
        <v>0</v>
      </c>
      <c r="G147" s="14">
        <f>data!AI69</f>
        <v>0</v>
      </c>
      <c r="H147" s="14">
        <f>data!AJ69</f>
        <v>5789.07</v>
      </c>
      <c r="I147" s="14">
        <f>data!AK69</f>
        <v>6569.8600000000006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-32717.37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-69.95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1564774.41</v>
      </c>
      <c r="D149" s="14">
        <f>data!AF71</f>
        <v>0</v>
      </c>
      <c r="E149" s="14">
        <f>data!AG71</f>
        <v>9802732.6100000013</v>
      </c>
      <c r="F149" s="14">
        <f>data!AH71</f>
        <v>0</v>
      </c>
      <c r="G149" s="14">
        <f>data!AI71</f>
        <v>0</v>
      </c>
      <c r="H149" s="14">
        <f>data!AJ71</f>
        <v>238950.92</v>
      </c>
      <c r="I149" s="14">
        <f>data!AK71</f>
        <v>950936.9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2499099.5299999998</v>
      </c>
      <c r="D152" s="14">
        <f>data!AF73</f>
        <v>0</v>
      </c>
      <c r="E152" s="14">
        <f>data!AG73</f>
        <v>9559889.3100000005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2280141.83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1446386.7299999997</v>
      </c>
      <c r="D153" s="14">
        <f>data!AF74</f>
        <v>0</v>
      </c>
      <c r="E153" s="14">
        <f>data!AG74</f>
        <v>44654567.980000004</v>
      </c>
      <c r="F153" s="14">
        <f>data!AH74</f>
        <v>0</v>
      </c>
      <c r="G153" s="14">
        <f>data!AI74</f>
        <v>0</v>
      </c>
      <c r="H153" s="14">
        <f>data!AJ74</f>
        <v>181139</v>
      </c>
      <c r="I153" s="14">
        <f>data!AK74</f>
        <v>201552.37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3945486.26</v>
      </c>
      <c r="D154" s="14">
        <f>data!AF75</f>
        <v>0</v>
      </c>
      <c r="E154" s="14">
        <f>data!AG75</f>
        <v>54214457.290000007</v>
      </c>
      <c r="F154" s="14">
        <f>data!AH75</f>
        <v>0</v>
      </c>
      <c r="G154" s="14">
        <f>data!AI75</f>
        <v>0</v>
      </c>
      <c r="H154" s="14">
        <f>data!AJ75</f>
        <v>181139</v>
      </c>
      <c r="I154" s="14">
        <f>data!AK75</f>
        <v>2481694.2000000002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2834.8</v>
      </c>
      <c r="D156" s="14">
        <f>data!AF76</f>
        <v>0</v>
      </c>
      <c r="E156" s="14">
        <f>data!AG76</f>
        <v>7151.5300000000007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1553.47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1493.2300295902044</v>
      </c>
      <c r="D158" s="14">
        <f>data!AF78</f>
        <v>0</v>
      </c>
      <c r="E158" s="14">
        <f>data!AG78</f>
        <v>3767.0662316619287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818.28984551555482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16.36</v>
      </c>
      <c r="F160" s="26">
        <f>data!AH80</f>
        <v>0</v>
      </c>
      <c r="G160" s="26">
        <f>data!AI80</f>
        <v>0</v>
      </c>
      <c r="H160" s="26">
        <f>data!AJ80</f>
        <v>1.1300000000000001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PROVIDENCE ST MARY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2.77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206554.92999999996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18822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17470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1592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2288.67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44.87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10995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1911.93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239265.39999999997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20414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674202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126070.31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800272.31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337.87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177.97291875886918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PROVIDENCE ST MARY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2.2999999999999998</v>
      </c>
      <c r="H202" s="26">
        <f>data!AX60</f>
        <v>0.14000000000000001</v>
      </c>
      <c r="I202" s="26">
        <f>data!AY60</f>
        <v>35.42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0.5</v>
      </c>
      <c r="G203" s="14">
        <f>data!AW61</f>
        <v>110039.91</v>
      </c>
      <c r="H203" s="14">
        <f>data!AX61</f>
        <v>5410.8899999999994</v>
      </c>
      <c r="I203" s="14">
        <f>data!AY61</f>
        <v>1309053.96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9307</v>
      </c>
      <c r="H204" s="14">
        <f>data!AX62</f>
        <v>458</v>
      </c>
      <c r="I204" s="14">
        <f>data!AY62</f>
        <v>110717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472.15999999999997</v>
      </c>
      <c r="H206" s="14">
        <f>data!AX64</f>
        <v>3904.67</v>
      </c>
      <c r="I206" s="14">
        <f>data!AY64</f>
        <v>-232316.65000000002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5251.63</v>
      </c>
      <c r="H208" s="14">
        <f>data!AX66</f>
        <v>4703.24</v>
      </c>
      <c r="I208" s="14">
        <f>data!AY66</f>
        <v>1462821.7000000004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6543</v>
      </c>
      <c r="G209" s="14">
        <f>data!AW67</f>
        <v>5789</v>
      </c>
      <c r="H209" s="14">
        <f>data!AX67</f>
        <v>0</v>
      </c>
      <c r="I209" s="14">
        <f>data!AY67</f>
        <v>230746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286653.23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1119.8699999999999</v>
      </c>
      <c r="H211" s="14">
        <f>data!AX69</f>
        <v>0</v>
      </c>
      <c r="I211" s="14">
        <f>data!AY69</f>
        <v>2237.02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-33008.589999999997</v>
      </c>
      <c r="H212" s="14">
        <f>-data!AX70</f>
        <v>0</v>
      </c>
      <c r="I212" s="14">
        <f>-data!AY70</f>
        <v>-713700.87999999989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6543.5</v>
      </c>
      <c r="G213" s="14">
        <f>data!AW71</f>
        <v>98970.98000000001</v>
      </c>
      <c r="H213" s="14">
        <f>data!AX71</f>
        <v>301130.02999999997</v>
      </c>
      <c r="I213" s="14">
        <f>data!AY71</f>
        <v>2169558.1500000008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201.08</v>
      </c>
      <c r="G220" s="14">
        <f>data!AW76</f>
        <v>177.89</v>
      </c>
      <c r="H220" s="14">
        <f>data!AX76</f>
        <v>0</v>
      </c>
      <c r="I220" s="85">
        <f>data!AY76</f>
        <v>7090.7800000000007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105.91882825948859</v>
      </c>
      <c r="G222" s="14">
        <f>data!AW78</f>
        <v>93.70350287985093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PROVIDENCE ST MARY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173614.88999999996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3.18</v>
      </c>
      <c r="E234" s="26">
        <f>data!BB60</f>
        <v>15.86</v>
      </c>
      <c r="F234" s="26">
        <f>data!BC60</f>
        <v>0</v>
      </c>
      <c r="G234" s="26">
        <f>data!BD60</f>
        <v>0.72</v>
      </c>
      <c r="H234" s="26">
        <f>data!BE60</f>
        <v>26.06</v>
      </c>
      <c r="I234" s="26">
        <f>data!BF60</f>
        <v>43.959999999999994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110469.56</v>
      </c>
      <c r="E235" s="14">
        <f>data!BB61</f>
        <v>1410002.8399999999</v>
      </c>
      <c r="F235" s="14">
        <f>data!BC61</f>
        <v>0</v>
      </c>
      <c r="G235" s="14">
        <f>data!BD61</f>
        <v>31405.539999999997</v>
      </c>
      <c r="H235" s="14">
        <f>data!BE61</f>
        <v>1647264.6300000001</v>
      </c>
      <c r="I235" s="14">
        <f>data!BF61</f>
        <v>1428708.74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9343</v>
      </c>
      <c r="E236" s="14">
        <f>data!BB62</f>
        <v>119255</v>
      </c>
      <c r="F236" s="14">
        <f>data!BC62</f>
        <v>0</v>
      </c>
      <c r="G236" s="14">
        <f>data!BD62</f>
        <v>2656</v>
      </c>
      <c r="H236" s="14">
        <f>data!BE62</f>
        <v>139322</v>
      </c>
      <c r="I236" s="14">
        <f>data!BF62</f>
        <v>120837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495.38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31203.279999999995</v>
      </c>
      <c r="E238" s="14">
        <f>data!BB64</f>
        <v>2651.5599999999995</v>
      </c>
      <c r="F238" s="14">
        <f>data!BC64</f>
        <v>0</v>
      </c>
      <c r="G238" s="14">
        <f>data!BD64</f>
        <v>21052.830000000009</v>
      </c>
      <c r="H238" s="14">
        <f>data!BE64</f>
        <v>428465.64999999997</v>
      </c>
      <c r="I238" s="14">
        <f>data!BF64</f>
        <v>198588.44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1152488.2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93207.07</v>
      </c>
      <c r="D240" s="14">
        <f>data!BA66</f>
        <v>463042.25000000006</v>
      </c>
      <c r="E240" s="14">
        <f>data!BB66</f>
        <v>20082.370000000003</v>
      </c>
      <c r="F240" s="14">
        <f>data!BC66</f>
        <v>0</v>
      </c>
      <c r="G240" s="14">
        <f>data!BD66</f>
        <v>78145.62999999999</v>
      </c>
      <c r="H240" s="14">
        <f>data!BE66</f>
        <v>1781183.4400000002</v>
      </c>
      <c r="I240" s="14">
        <f>data!BF66</f>
        <v>116896.37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6226</v>
      </c>
      <c r="D241" s="14">
        <f>data!BA67</f>
        <v>18312</v>
      </c>
      <c r="E241" s="14">
        <f>data!BB67</f>
        <v>13128</v>
      </c>
      <c r="F241" s="14">
        <f>data!BC67</f>
        <v>0</v>
      </c>
      <c r="G241" s="14">
        <f>data!BD67</f>
        <v>117289</v>
      </c>
      <c r="H241" s="14">
        <f>data!BE67</f>
        <v>1069183</v>
      </c>
      <c r="I241" s="14">
        <f>data!BF67</f>
        <v>100079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91.22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7607.2300000000014</v>
      </c>
      <c r="F243" s="14">
        <f>data!BC69</f>
        <v>0</v>
      </c>
      <c r="G243" s="14">
        <f>data!BD69</f>
        <v>58047.649999999994</v>
      </c>
      <c r="H243" s="14">
        <f>data!BE69</f>
        <v>165344.60000000003</v>
      </c>
      <c r="I243" s="14">
        <f>data!BF69</f>
        <v>9718.8900000000012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-123660.42</v>
      </c>
      <c r="D244" s="14">
        <f>-data!BA70</f>
        <v>0</v>
      </c>
      <c r="E244" s="14">
        <f>-data!BB70</f>
        <v>-3333.92</v>
      </c>
      <c r="F244" s="14">
        <f>-data!BC70</f>
        <v>0</v>
      </c>
      <c r="G244" s="14">
        <f>-data!BD70</f>
        <v>0</v>
      </c>
      <c r="H244" s="14">
        <f>-data!BE70</f>
        <v>-478739.89</v>
      </c>
      <c r="I244" s="14">
        <f>-data!BF70</f>
        <v>-80033.539999999979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-24227.349999999991</v>
      </c>
      <c r="D245" s="14">
        <f>data!BA71</f>
        <v>632370.09000000008</v>
      </c>
      <c r="E245" s="14">
        <f>data!BB71</f>
        <v>1569393.08</v>
      </c>
      <c r="F245" s="14">
        <f>data!BC71</f>
        <v>0</v>
      </c>
      <c r="G245" s="14">
        <f>data!BD71</f>
        <v>308596.65000000002</v>
      </c>
      <c r="H245" s="14">
        <f>data!BE71</f>
        <v>5905098.2300000004</v>
      </c>
      <c r="I245" s="14">
        <f>data!BF71</f>
        <v>1894794.8999999997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191.32999999999998</v>
      </c>
      <c r="D252" s="85">
        <f>data!BA76</f>
        <v>562.71</v>
      </c>
      <c r="E252" s="85">
        <f>data!BB76</f>
        <v>403.41</v>
      </c>
      <c r="F252" s="85">
        <f>data!BC76</f>
        <v>0</v>
      </c>
      <c r="G252" s="85">
        <f>data!BD76</f>
        <v>3604.28</v>
      </c>
      <c r="H252" s="85">
        <f>data!BE76</f>
        <v>32855.81</v>
      </c>
      <c r="I252" s="85">
        <f>data!BF76</f>
        <v>3075.4100000000003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296.40731972298005</v>
      </c>
      <c r="E254" s="85">
        <f>data!BB78</f>
        <v>212.49609363517155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PROVIDENCE ST MARY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7.0000000000000007E-2</v>
      </c>
      <c r="E266" s="26">
        <f>data!BI60</f>
        <v>0</v>
      </c>
      <c r="F266" s="26">
        <f>data!BJ60</f>
        <v>1.01</v>
      </c>
      <c r="G266" s="26">
        <f>data!BK60</f>
        <v>0</v>
      </c>
      <c r="H266" s="26">
        <f>data!BL60</f>
        <v>0</v>
      </c>
      <c r="I266" s="26">
        <f>data!BM60</f>
        <v>2.29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3607.96</v>
      </c>
      <c r="E267" s="14">
        <f>data!BI61</f>
        <v>0</v>
      </c>
      <c r="F267" s="14">
        <f>data!BJ61</f>
        <v>56440.34</v>
      </c>
      <c r="G267" s="14">
        <f>data!BK61</f>
        <v>0</v>
      </c>
      <c r="H267" s="14">
        <f>data!BL61</f>
        <v>0</v>
      </c>
      <c r="I267" s="14">
        <f>data!BM61</f>
        <v>167608.96999999997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305</v>
      </c>
      <c r="E268" s="14">
        <f>data!BI62</f>
        <v>0</v>
      </c>
      <c r="F268" s="14">
        <f>data!BJ62</f>
        <v>4774</v>
      </c>
      <c r="G268" s="14">
        <f>data!BK62</f>
        <v>0</v>
      </c>
      <c r="H268" s="14">
        <f>data!BL62</f>
        <v>0</v>
      </c>
      <c r="I268" s="14">
        <f>data!BM62</f>
        <v>14176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8400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268.32</v>
      </c>
      <c r="E270" s="14">
        <f>data!BI64</f>
        <v>0</v>
      </c>
      <c r="F270" s="14">
        <f>data!BJ64</f>
        <v>5.8</v>
      </c>
      <c r="G270" s="14">
        <f>data!BK64</f>
        <v>0</v>
      </c>
      <c r="H270" s="14">
        <f>data!BL64</f>
        <v>0</v>
      </c>
      <c r="I270" s="14">
        <f>data!BM64</f>
        <v>632.34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25.81</v>
      </c>
      <c r="G272" s="14">
        <f>data!BK66</f>
        <v>0</v>
      </c>
      <c r="H272" s="14">
        <f>data!BL66</f>
        <v>0</v>
      </c>
      <c r="I272" s="14">
        <f>data!BM66</f>
        <v>4154.05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13416</v>
      </c>
      <c r="D273" s="14">
        <f>data!BH67</f>
        <v>80811</v>
      </c>
      <c r="E273" s="14">
        <f>data!BI67</f>
        <v>0</v>
      </c>
      <c r="F273" s="14">
        <f>data!BJ67</f>
        <v>13648</v>
      </c>
      <c r="G273" s="14">
        <f>data!BK67</f>
        <v>60224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324.54000000000002</v>
      </c>
      <c r="G275" s="14">
        <f>data!BK69</f>
        <v>0</v>
      </c>
      <c r="H275" s="14">
        <f>data!BL69</f>
        <v>0</v>
      </c>
      <c r="I275" s="14">
        <f>data!BM69</f>
        <v>2099.35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13416</v>
      </c>
      <c r="D277" s="14">
        <f>data!BH71</f>
        <v>93392.28</v>
      </c>
      <c r="E277" s="14">
        <f>data!BI71</f>
        <v>0</v>
      </c>
      <c r="F277" s="14">
        <f>data!BJ71</f>
        <v>75218.489999999991</v>
      </c>
      <c r="G277" s="14">
        <f>data!BK71</f>
        <v>60224</v>
      </c>
      <c r="H277" s="14">
        <f>data!BL71</f>
        <v>0</v>
      </c>
      <c r="I277" s="14">
        <f>data!BM71</f>
        <v>188670.70999999996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412.28</v>
      </c>
      <c r="D284" s="85">
        <f>data!BH76</f>
        <v>2483.2999999999997</v>
      </c>
      <c r="E284" s="85">
        <f>data!BI76</f>
        <v>0</v>
      </c>
      <c r="F284" s="85">
        <f>data!BJ76</f>
        <v>419.4</v>
      </c>
      <c r="G284" s="85">
        <f>data!BK76</f>
        <v>1850.6599999999999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1308.0775125163518</v>
      </c>
      <c r="E286" s="85">
        <f>data!BI78</f>
        <v>0</v>
      </c>
      <c r="F286" s="213" t="str">
        <f>IF(data!BJ78&gt;0,data!BJ78,"")</f>
        <v>x</v>
      </c>
      <c r="G286" s="85">
        <f>data!BK78</f>
        <v>974.83458676499481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PROVIDENCE ST MARY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8.82</v>
      </c>
      <c r="D298" s="26">
        <f>data!BO60</f>
        <v>0.2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3.1099999999999994</v>
      </c>
      <c r="I298" s="26">
        <f>data!BT60</f>
        <v>3.6799999999999997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1931275.3599999999</v>
      </c>
      <c r="D299" s="14">
        <f>data!BO61</f>
        <v>18508.080000000002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287788.03999999992</v>
      </c>
      <c r="I299" s="14">
        <f>data!BT61</f>
        <v>287067.10000000003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163343</v>
      </c>
      <c r="D300" s="14">
        <f>data!BO62</f>
        <v>1565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24341</v>
      </c>
      <c r="I300" s="14">
        <f>data!BT62</f>
        <v>24280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2828382.73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18051.14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37024.94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22884.41</v>
      </c>
      <c r="I302" s="14">
        <f>data!BT64</f>
        <v>3794.4700000000003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29063.420000000002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472050.38</v>
      </c>
      <c r="D304" s="14">
        <f>data!BO66</f>
        <v>0</v>
      </c>
      <c r="E304" s="14">
        <f>data!BP66</f>
        <v>4672.3500000000004</v>
      </c>
      <c r="F304" s="14">
        <f>data!BQ66</f>
        <v>0</v>
      </c>
      <c r="G304" s="14">
        <f>data!BR66</f>
        <v>0</v>
      </c>
      <c r="H304" s="14">
        <f>data!BS66</f>
        <v>32109.17</v>
      </c>
      <c r="I304" s="14">
        <f>data!BT66</f>
        <v>2700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239617</v>
      </c>
      <c r="D305" s="14">
        <f>data!BO67</f>
        <v>0</v>
      </c>
      <c r="E305" s="14">
        <f>data!BP67</f>
        <v>8700</v>
      </c>
      <c r="F305" s="14">
        <f>data!BQ67</f>
        <v>0</v>
      </c>
      <c r="G305" s="14">
        <f>data!BR67</f>
        <v>0</v>
      </c>
      <c r="H305" s="14">
        <f>data!BS67</f>
        <v>8702</v>
      </c>
      <c r="I305" s="14">
        <f>data!BT67</f>
        <v>19806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404034.11999999994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280078.08000000002</v>
      </c>
      <c r="D307" s="14">
        <f>data!BO69</f>
        <v>0</v>
      </c>
      <c r="E307" s="14">
        <f>data!BP69</f>
        <v>14239.07</v>
      </c>
      <c r="F307" s="14">
        <f>data!BQ69</f>
        <v>0</v>
      </c>
      <c r="G307" s="14">
        <f>data!BR69</f>
        <v>0</v>
      </c>
      <c r="H307" s="14">
        <f>data!BS69</f>
        <v>86382.26</v>
      </c>
      <c r="I307" s="14">
        <f>data!BT69</f>
        <v>6081.7900000000009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-305219.35999999993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-3756.7500000000005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6079649.6699999999</v>
      </c>
      <c r="D309" s="14">
        <f>data!BO71</f>
        <v>20073.080000000002</v>
      </c>
      <c r="E309" s="14">
        <f>data!BP71</f>
        <v>27611.42</v>
      </c>
      <c r="F309" s="14">
        <f>data!BQ71</f>
        <v>0</v>
      </c>
      <c r="G309" s="14">
        <f>data!BR71</f>
        <v>0</v>
      </c>
      <c r="H309" s="14">
        <f>data!BS71</f>
        <v>476501.2699999999</v>
      </c>
      <c r="I309" s="14">
        <f>data!BT71</f>
        <v>343729.36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7363.38</v>
      </c>
      <c r="D316" s="85">
        <f>data!BO76</f>
        <v>0</v>
      </c>
      <c r="E316" s="85">
        <f>data!BP76</f>
        <v>267.36</v>
      </c>
      <c r="F316" s="85">
        <f>data!BQ76</f>
        <v>0</v>
      </c>
      <c r="G316" s="85">
        <f>data!BR76</f>
        <v>0</v>
      </c>
      <c r="H316" s="85">
        <f>data!BS76</f>
        <v>267.39999999999998</v>
      </c>
      <c r="I316" s="85">
        <f>data!BT76</f>
        <v>608.63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140.85286789629623</v>
      </c>
      <c r="I318" s="85">
        <f>data!BT78</f>
        <v>320.59566562349585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PROVIDENCE ST MARY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3.3699999999999997</v>
      </c>
      <c r="F330" s="26">
        <f>data!BX60</f>
        <v>0</v>
      </c>
      <c r="G330" s="26">
        <f>data!BY60</f>
        <v>13.019999999999998</v>
      </c>
      <c r="H330" s="26">
        <f>data!BZ60</f>
        <v>0</v>
      </c>
      <c r="I330" s="26">
        <f>data!CA60</f>
        <v>4.6900000000000004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235.15</v>
      </c>
      <c r="E331" s="86">
        <f>data!BW61</f>
        <v>345253.39000000007</v>
      </c>
      <c r="F331" s="86">
        <f>data!BX61</f>
        <v>0</v>
      </c>
      <c r="G331" s="86">
        <f>data!BY61</f>
        <v>1451463.6800000002</v>
      </c>
      <c r="H331" s="86">
        <f>data!BZ61</f>
        <v>0</v>
      </c>
      <c r="I331" s="86">
        <f>data!CA61</f>
        <v>369018.29000000004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20</v>
      </c>
      <c r="E332" s="86">
        <f>data!BW62</f>
        <v>29201</v>
      </c>
      <c r="F332" s="86">
        <f>data!BX62</f>
        <v>0</v>
      </c>
      <c r="G332" s="86">
        <f>data!BY62</f>
        <v>122762</v>
      </c>
      <c r="H332" s="86">
        <f>data!BZ62</f>
        <v>0</v>
      </c>
      <c r="I332" s="86">
        <f>data!CA62</f>
        <v>31211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27200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70410.950000000012</v>
      </c>
      <c r="F334" s="86">
        <f>data!BX64</f>
        <v>0</v>
      </c>
      <c r="G334" s="86">
        <f>data!BY64</f>
        <v>3490.5599999999995</v>
      </c>
      <c r="H334" s="86">
        <f>data!BZ64</f>
        <v>0</v>
      </c>
      <c r="I334" s="86">
        <f>data!CA64</f>
        <v>316.79999999999995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885.01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7800.8200000000006</v>
      </c>
      <c r="F336" s="86">
        <f>data!BX66</f>
        <v>0</v>
      </c>
      <c r="G336" s="86">
        <f>data!BY66</f>
        <v>331287.59000000003</v>
      </c>
      <c r="H336" s="86">
        <f>data!BZ66</f>
        <v>0</v>
      </c>
      <c r="I336" s="86">
        <f>data!CA66</f>
        <v>798.18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132198</v>
      </c>
      <c r="E337" s="86">
        <f>data!BW67</f>
        <v>8762</v>
      </c>
      <c r="F337" s="86">
        <f>data!BX67</f>
        <v>0</v>
      </c>
      <c r="G337" s="86">
        <f>data!BY67</f>
        <v>29912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6300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17119.63</v>
      </c>
      <c r="F339" s="86">
        <f>data!BX69</f>
        <v>0</v>
      </c>
      <c r="G339" s="86">
        <f>data!BY69</f>
        <v>122076.01999999999</v>
      </c>
      <c r="H339" s="86">
        <f>data!BZ69</f>
        <v>0</v>
      </c>
      <c r="I339" s="86">
        <f>data!CA69</f>
        <v>23203.61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-43307.270000000004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132453.15</v>
      </c>
      <c r="E341" s="14">
        <f>data!BW71</f>
        <v>463325.53000000009</v>
      </c>
      <c r="F341" s="14">
        <f>data!BX71</f>
        <v>0</v>
      </c>
      <c r="G341" s="14">
        <f>data!BY71</f>
        <v>2067291.8500000003</v>
      </c>
      <c r="H341" s="14">
        <f>data!BZ71</f>
        <v>0</v>
      </c>
      <c r="I341" s="14">
        <f>data!CA71</f>
        <v>424547.88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4062.43</v>
      </c>
      <c r="E348" s="85">
        <f>data!BW76</f>
        <v>269.27</v>
      </c>
      <c r="F348" s="85">
        <f>data!BX76</f>
        <v>0</v>
      </c>
      <c r="G348" s="85">
        <f>data!BY76</f>
        <v>919.18000000000006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2139.8837551531442</v>
      </c>
      <c r="E350" s="85">
        <f>data!BW78</f>
        <v>141.837889822123</v>
      </c>
      <c r="F350" s="85">
        <f>data!BX78</f>
        <v>0</v>
      </c>
      <c r="G350" s="85">
        <f>data!BY78</f>
        <v>484.17778277082124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PROVIDENCE ST MARY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21.600000000000005</v>
      </c>
      <c r="E362" s="217"/>
      <c r="F362" s="211"/>
      <c r="G362" s="211"/>
      <c r="H362" s="211"/>
      <c r="I362" s="87">
        <f>data!CE60</f>
        <v>729.38000000000011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1645190.88</v>
      </c>
      <c r="E363" s="218"/>
      <c r="F363" s="219"/>
      <c r="G363" s="219"/>
      <c r="H363" s="219"/>
      <c r="I363" s="86">
        <f>data!CE61</f>
        <v>65513389.290000007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139147</v>
      </c>
      <c r="E364" s="218"/>
      <c r="F364" s="219"/>
      <c r="G364" s="219"/>
      <c r="H364" s="219"/>
      <c r="I364" s="86">
        <f>data!CE62</f>
        <v>5540984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98883.31</v>
      </c>
      <c r="E365" s="218"/>
      <c r="F365" s="219"/>
      <c r="G365" s="219"/>
      <c r="H365" s="219"/>
      <c r="I365" s="86">
        <f>data!CE63</f>
        <v>3606577.37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470.21</v>
      </c>
      <c r="D366" s="86">
        <f>data!CC64</f>
        <v>117706.99000000002</v>
      </c>
      <c r="E366" s="218"/>
      <c r="F366" s="219"/>
      <c r="G366" s="219"/>
      <c r="H366" s="219"/>
      <c r="I366" s="86">
        <f>data!CE64</f>
        <v>34282315.04999999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3990.54</v>
      </c>
      <c r="E367" s="218"/>
      <c r="F367" s="219"/>
      <c r="G367" s="219"/>
      <c r="H367" s="219"/>
      <c r="I367" s="86">
        <f>data!CE65</f>
        <v>1193875.0899999999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-8925</v>
      </c>
      <c r="D368" s="86">
        <f>data!CC66</f>
        <v>127816.74000000002</v>
      </c>
      <c r="E368" s="218"/>
      <c r="F368" s="219"/>
      <c r="G368" s="219"/>
      <c r="H368" s="219"/>
      <c r="I368" s="86">
        <f>data!CE66</f>
        <v>11102640.590000002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4621</v>
      </c>
      <c r="D369" s="86">
        <f>data!CC67</f>
        <v>302723</v>
      </c>
      <c r="E369" s="218"/>
      <c r="F369" s="219"/>
      <c r="G369" s="219"/>
      <c r="H369" s="219"/>
      <c r="I369" s="86">
        <f>data!CE67</f>
        <v>5649720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38420.94</v>
      </c>
      <c r="E370" s="218"/>
      <c r="F370" s="219"/>
      <c r="G370" s="219"/>
      <c r="H370" s="219"/>
      <c r="I370" s="86">
        <f>data!CE68</f>
        <v>1721975.2899999996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26660.05</v>
      </c>
      <c r="D371" s="86">
        <f>data!CC69</f>
        <v>64241740.593733892</v>
      </c>
      <c r="E371" s="86">
        <f>data!CD69</f>
        <v>5180033.7000000011</v>
      </c>
      <c r="F371" s="219"/>
      <c r="G371" s="219"/>
      <c r="H371" s="219"/>
      <c r="I371" s="86">
        <f>data!CE69</f>
        <v>70851561.593733892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-155691.43000000002</v>
      </c>
      <c r="E372" s="229">
        <f>data!CD70</f>
        <v>0</v>
      </c>
      <c r="F372" s="220"/>
      <c r="G372" s="220"/>
      <c r="H372" s="220"/>
      <c r="I372" s="14">
        <f>-data!CE70</f>
        <v>-4572652.51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22826.26</v>
      </c>
      <c r="D373" s="86">
        <f>data!CC71</f>
        <v>66559928.563733891</v>
      </c>
      <c r="E373" s="86">
        <f>data!CD71</f>
        <v>5180033.7000000011</v>
      </c>
      <c r="F373" s="219"/>
      <c r="G373" s="219"/>
      <c r="H373" s="219"/>
      <c r="I373" s="14">
        <f>data!CE71</f>
        <v>194890385.76373392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221336362.69000006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378570630.80000007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599906993.49000001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142.01</v>
      </c>
      <c r="D380" s="85">
        <f>data!CC76</f>
        <v>9302.619999999999</v>
      </c>
      <c r="E380" s="214"/>
      <c r="F380" s="211"/>
      <c r="G380" s="211"/>
      <c r="H380" s="211"/>
      <c r="I380" s="14">
        <f>data!CE76</f>
        <v>173614.88999999996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0</v>
      </c>
    </row>
    <row r="382" spans="1:9" ht="20.100000000000001" customHeight="1" x14ac:dyDescent="0.25">
      <c r="A382" s="23">
        <v>24</v>
      </c>
      <c r="B382" s="14" t="s">
        <v>1188</v>
      </c>
      <c r="C382" s="14">
        <f>IF(data!CB78&gt;0,data!CB78,"")</f>
        <v>74.80372389660819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57432.698942248564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145.95999999999998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2019-04-24T15:57:07Z</cp:lastPrinted>
  <dcterms:created xsi:type="dcterms:W3CDTF">1999-06-02T22:01:56Z</dcterms:created>
  <dcterms:modified xsi:type="dcterms:W3CDTF">2020-11-20T21:44:47Z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2020-06-02T05:36:15Z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9a5cd09c-dde6-4ced-8c64-11656cbeeaf7</vt:lpwstr>
  </property>
  <property fmtid="{D5CDD505-2E9C-101B-9397-08002B2CF9AE}" pid="9" name="MSIP_Label_11a905b5-8388-4a05-b89a-55e43f7b4d00_ContentBits">
    <vt:lpwstr>0</vt:lpwstr>
  </property>
</Properties>
</file>