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213" i="1" l="1"/>
  <c r="CD69" i="1"/>
  <c r="E74" i="1" l="1"/>
  <c r="B52" i="1"/>
  <c r="C389" i="1"/>
  <c r="C384" i="1"/>
  <c r="BJ69" i="1" l="1"/>
  <c r="BD69" i="1"/>
  <c r="C210" i="1"/>
  <c r="C200" i="1" l="1"/>
  <c r="O817" i="10" l="1"/>
  <c r="M817" i="10"/>
  <c r="K817" i="10"/>
  <c r="I817" i="10"/>
  <c r="H817" i="10"/>
  <c r="G817" i="10"/>
  <c r="F817" i="10"/>
  <c r="E817" i="10"/>
  <c r="D817" i="10"/>
  <c r="U815" i="10"/>
  <c r="X813" i="10"/>
  <c r="X815" i="10" s="1"/>
  <c r="W813" i="10"/>
  <c r="W815" i="10" s="1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D612" i="10"/>
  <c r="F550" i="10"/>
  <c r="E550" i="10"/>
  <c r="E546" i="10"/>
  <c r="E545" i="10"/>
  <c r="F544" i="10"/>
  <c r="E544" i="10"/>
  <c r="H540" i="10"/>
  <c r="F540" i="10"/>
  <c r="E540" i="10"/>
  <c r="E539" i="10"/>
  <c r="H539" i="10"/>
  <c r="F538" i="10"/>
  <c r="E538" i="10"/>
  <c r="H538" i="10"/>
  <c r="E537" i="10"/>
  <c r="E536" i="10"/>
  <c r="F535" i="10"/>
  <c r="E535" i="10"/>
  <c r="H534" i="10"/>
  <c r="E534" i="10"/>
  <c r="F534" i="10"/>
  <c r="F533" i="10"/>
  <c r="E533" i="10"/>
  <c r="H533" i="10"/>
  <c r="H532" i="10"/>
  <c r="F532" i="10"/>
  <c r="E532" i="10"/>
  <c r="E531" i="10"/>
  <c r="H531" i="10"/>
  <c r="F530" i="10"/>
  <c r="E530" i="10"/>
  <c r="H530" i="10"/>
  <c r="E529" i="10"/>
  <c r="E528" i="10"/>
  <c r="H527" i="10"/>
  <c r="F527" i="10"/>
  <c r="E527" i="10"/>
  <c r="E526" i="10"/>
  <c r="F526" i="10"/>
  <c r="H525" i="10"/>
  <c r="F525" i="10"/>
  <c r="E525" i="10"/>
  <c r="H524" i="10"/>
  <c r="F524" i="10"/>
  <c r="E524" i="10"/>
  <c r="E523" i="10"/>
  <c r="H523" i="10"/>
  <c r="E522" i="10"/>
  <c r="F522" i="10"/>
  <c r="F521" i="10"/>
  <c r="E520" i="10"/>
  <c r="F520" i="10"/>
  <c r="H519" i="10"/>
  <c r="F519" i="10"/>
  <c r="E519" i="10"/>
  <c r="F518" i="10"/>
  <c r="E518" i="10"/>
  <c r="E517" i="10"/>
  <c r="F517" i="10"/>
  <c r="F516" i="10"/>
  <c r="E516" i="10"/>
  <c r="E515" i="10"/>
  <c r="E514" i="10"/>
  <c r="H513" i="10"/>
  <c r="F513" i="10"/>
  <c r="F512" i="10"/>
  <c r="E511" i="10"/>
  <c r="E510" i="10"/>
  <c r="E509" i="10"/>
  <c r="F509" i="10"/>
  <c r="H508" i="10"/>
  <c r="E508" i="10"/>
  <c r="F508" i="10"/>
  <c r="H507" i="10"/>
  <c r="F507" i="10"/>
  <c r="E507" i="10"/>
  <c r="H506" i="10"/>
  <c r="F506" i="10"/>
  <c r="E506" i="10"/>
  <c r="F505" i="10"/>
  <c r="E505" i="10"/>
  <c r="H505" i="10"/>
  <c r="F504" i="10"/>
  <c r="E504" i="10"/>
  <c r="H504" i="10"/>
  <c r="E503" i="10"/>
  <c r="E502" i="10"/>
  <c r="H501" i="10"/>
  <c r="E501" i="10"/>
  <c r="F501" i="10"/>
  <c r="H500" i="10"/>
  <c r="E500" i="10"/>
  <c r="F500" i="10"/>
  <c r="H499" i="10"/>
  <c r="F499" i="10"/>
  <c r="E499" i="10"/>
  <c r="F498" i="10"/>
  <c r="E498" i="10"/>
  <c r="F497" i="10"/>
  <c r="E497" i="10"/>
  <c r="H497" i="10"/>
  <c r="F496" i="10"/>
  <c r="E496" i="10"/>
  <c r="H496" i="10"/>
  <c r="G493" i="10"/>
  <c r="E493" i="10"/>
  <c r="C493" i="10"/>
  <c r="A493" i="10"/>
  <c r="B478" i="10"/>
  <c r="B475" i="10"/>
  <c r="B474" i="10"/>
  <c r="B473" i="10"/>
  <c r="C472" i="10"/>
  <c r="B472" i="10"/>
  <c r="C471" i="10"/>
  <c r="B471" i="10"/>
  <c r="B470" i="10"/>
  <c r="B469" i="10"/>
  <c r="B468" i="10"/>
  <c r="B464" i="10"/>
  <c r="D463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4" i="10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C389" i="10"/>
  <c r="L817" i="10" s="1"/>
  <c r="C384" i="10"/>
  <c r="D372" i="10"/>
  <c r="D367" i="10"/>
  <c r="D361" i="10"/>
  <c r="D329" i="10"/>
  <c r="D328" i="10"/>
  <c r="D330" i="10" s="1"/>
  <c r="D319" i="10"/>
  <c r="D314" i="10"/>
  <c r="D290" i="10"/>
  <c r="D283" i="10"/>
  <c r="D275" i="10"/>
  <c r="D277" i="10" s="1"/>
  <c r="D265" i="10"/>
  <c r="D292" i="10" s="1"/>
  <c r="D341" i="10" s="1"/>
  <c r="C481" i="10" s="1"/>
  <c r="D260" i="10"/>
  <c r="D240" i="10"/>
  <c r="B447" i="10" s="1"/>
  <c r="D236" i="10"/>
  <c r="B446" i="10" s="1"/>
  <c r="C227" i="10"/>
  <c r="BX722" i="10" s="1"/>
  <c r="C224" i="10"/>
  <c r="BU722" i="10" s="1"/>
  <c r="C223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E141" i="10"/>
  <c r="D141" i="10"/>
  <c r="AK726" i="10" s="1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6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BJ69" i="10"/>
  <c r="L793" i="10" s="1"/>
  <c r="BD69" i="10"/>
  <c r="L787" i="10" s="1"/>
  <c r="CE68" i="10"/>
  <c r="CB67" i="10"/>
  <c r="J811" i="10" s="1"/>
  <c r="CA67" i="10"/>
  <c r="J810" i="10" s="1"/>
  <c r="BZ67" i="10"/>
  <c r="J809" i="10" s="1"/>
  <c r="BY67" i="10"/>
  <c r="J808" i="10" s="1"/>
  <c r="BT67" i="10"/>
  <c r="J803" i="10" s="1"/>
  <c r="BS67" i="10"/>
  <c r="J802" i="10" s="1"/>
  <c r="BR67" i="10"/>
  <c r="J801" i="10" s="1"/>
  <c r="BQ67" i="10"/>
  <c r="J800" i="10" s="1"/>
  <c r="BL67" i="10"/>
  <c r="J795" i="10" s="1"/>
  <c r="BK67" i="10"/>
  <c r="J794" i="10" s="1"/>
  <c r="BJ67" i="10"/>
  <c r="J793" i="10" s="1"/>
  <c r="BI67" i="10"/>
  <c r="J792" i="10" s="1"/>
  <c r="BD67" i="10"/>
  <c r="J787" i="10" s="1"/>
  <c r="BC67" i="10"/>
  <c r="J786" i="10" s="1"/>
  <c r="BB67" i="10"/>
  <c r="J785" i="10" s="1"/>
  <c r="BA67" i="10"/>
  <c r="J784" i="10" s="1"/>
  <c r="AV67" i="10"/>
  <c r="J779" i="10" s="1"/>
  <c r="AU67" i="10"/>
  <c r="J778" i="10" s="1"/>
  <c r="AT67" i="10"/>
  <c r="J777" i="10" s="1"/>
  <c r="AS67" i="10"/>
  <c r="J776" i="10" s="1"/>
  <c r="AN67" i="10"/>
  <c r="J771" i="10" s="1"/>
  <c r="AM67" i="10"/>
  <c r="J770" i="10" s="1"/>
  <c r="AL67" i="10"/>
  <c r="J769" i="10" s="1"/>
  <c r="AK67" i="10"/>
  <c r="J768" i="10" s="1"/>
  <c r="AF67" i="10"/>
  <c r="J763" i="10" s="1"/>
  <c r="AE67" i="10"/>
  <c r="J762" i="10" s="1"/>
  <c r="AD67" i="10"/>
  <c r="J761" i="10" s="1"/>
  <c r="AC67" i="10"/>
  <c r="J760" i="10" s="1"/>
  <c r="X67" i="10"/>
  <c r="J755" i="10" s="1"/>
  <c r="W67" i="10"/>
  <c r="J754" i="10" s="1"/>
  <c r="V67" i="10"/>
  <c r="J753" i="10" s="1"/>
  <c r="U67" i="10"/>
  <c r="J752" i="10" s="1"/>
  <c r="P67" i="10"/>
  <c r="J747" i="10" s="1"/>
  <c r="O67" i="10"/>
  <c r="J746" i="10" s="1"/>
  <c r="N67" i="10"/>
  <c r="J745" i="10" s="1"/>
  <c r="M67" i="10"/>
  <c r="J744" i="10" s="1"/>
  <c r="H67" i="10"/>
  <c r="J739" i="10" s="1"/>
  <c r="G67" i="10"/>
  <c r="J738" i="10" s="1"/>
  <c r="F67" i="10"/>
  <c r="J737" i="10" s="1"/>
  <c r="E67" i="10"/>
  <c r="J736" i="10" s="1"/>
  <c r="CE66" i="10"/>
  <c r="CE65" i="10"/>
  <c r="H816" i="10" s="1"/>
  <c r="CE64" i="10"/>
  <c r="CE63" i="10"/>
  <c r="CE61" i="10"/>
  <c r="BU48" i="10" s="1"/>
  <c r="BU62" i="10" s="1"/>
  <c r="CE60" i="10"/>
  <c r="B53" i="10"/>
  <c r="CC52" i="10"/>
  <c r="CC67" i="10" s="1"/>
  <c r="J812" i="10" s="1"/>
  <c r="CB52" i="10"/>
  <c r="CA52" i="10"/>
  <c r="BZ52" i="10"/>
  <c r="BY52" i="10"/>
  <c r="BX52" i="10"/>
  <c r="BX67" i="10" s="1"/>
  <c r="J807" i="10" s="1"/>
  <c r="BW52" i="10"/>
  <c r="BW67" i="10" s="1"/>
  <c r="J806" i="10" s="1"/>
  <c r="BV52" i="10"/>
  <c r="BV67" i="10" s="1"/>
  <c r="J805" i="10" s="1"/>
  <c r="BU52" i="10"/>
  <c r="BU67" i="10" s="1"/>
  <c r="J804" i="10" s="1"/>
  <c r="BT52" i="10"/>
  <c r="BS52" i="10"/>
  <c r="BR52" i="10"/>
  <c r="BQ52" i="10"/>
  <c r="BP52" i="10"/>
  <c r="BP67" i="10" s="1"/>
  <c r="J799" i="10" s="1"/>
  <c r="BO52" i="10"/>
  <c r="BO67" i="10" s="1"/>
  <c r="J798" i="10" s="1"/>
  <c r="BN52" i="10"/>
  <c r="BN67" i="10" s="1"/>
  <c r="J797" i="10" s="1"/>
  <c r="BM52" i="10"/>
  <c r="BM67" i="10" s="1"/>
  <c r="J796" i="10" s="1"/>
  <c r="BL52" i="10"/>
  <c r="BK52" i="10"/>
  <c r="BJ52" i="10"/>
  <c r="BI52" i="10"/>
  <c r="BH52" i="10"/>
  <c r="BH67" i="10" s="1"/>
  <c r="J791" i="10" s="1"/>
  <c r="BG52" i="10"/>
  <c r="BG67" i="10" s="1"/>
  <c r="J790" i="10" s="1"/>
  <c r="BF52" i="10"/>
  <c r="BF67" i="10" s="1"/>
  <c r="J789" i="10" s="1"/>
  <c r="BE52" i="10"/>
  <c r="BE67" i="10" s="1"/>
  <c r="J788" i="10" s="1"/>
  <c r="BD52" i="10"/>
  <c r="BC52" i="10"/>
  <c r="BB52" i="10"/>
  <c r="BA52" i="10"/>
  <c r="AZ52" i="10"/>
  <c r="AZ67" i="10" s="1"/>
  <c r="J783" i="10" s="1"/>
  <c r="AY52" i="10"/>
  <c r="AY67" i="10" s="1"/>
  <c r="J782" i="10" s="1"/>
  <c r="AX52" i="10"/>
  <c r="AX67" i="10" s="1"/>
  <c r="J781" i="10" s="1"/>
  <c r="AW52" i="10"/>
  <c r="AW67" i="10" s="1"/>
  <c r="J780" i="10" s="1"/>
  <c r="AV52" i="10"/>
  <c r="AU52" i="10"/>
  <c r="AT52" i="10"/>
  <c r="AS52" i="10"/>
  <c r="AR52" i="10"/>
  <c r="AR67" i="10" s="1"/>
  <c r="J775" i="10" s="1"/>
  <c r="AQ52" i="10"/>
  <c r="AQ67" i="10" s="1"/>
  <c r="J774" i="10" s="1"/>
  <c r="AP52" i="10"/>
  <c r="AP67" i="10" s="1"/>
  <c r="J773" i="10" s="1"/>
  <c r="AO52" i="10"/>
  <c r="AO67" i="10" s="1"/>
  <c r="J772" i="10" s="1"/>
  <c r="AN52" i="10"/>
  <c r="AM52" i="10"/>
  <c r="AL52" i="10"/>
  <c r="AK52" i="10"/>
  <c r="AJ52" i="10"/>
  <c r="AJ67" i="10" s="1"/>
  <c r="J767" i="10" s="1"/>
  <c r="AI52" i="10"/>
  <c r="AI67" i="10" s="1"/>
  <c r="J766" i="10" s="1"/>
  <c r="AH52" i="10"/>
  <c r="AH67" i="10" s="1"/>
  <c r="J765" i="10" s="1"/>
  <c r="AG52" i="10"/>
  <c r="AG67" i="10" s="1"/>
  <c r="J764" i="10" s="1"/>
  <c r="AF52" i="10"/>
  <c r="AE52" i="10"/>
  <c r="AD52" i="10"/>
  <c r="AC52" i="10"/>
  <c r="AB52" i="10"/>
  <c r="AB67" i="10" s="1"/>
  <c r="J759" i="10" s="1"/>
  <c r="AA52" i="10"/>
  <c r="AA67" i="10" s="1"/>
  <c r="J758" i="10" s="1"/>
  <c r="Z52" i="10"/>
  <c r="Z67" i="10" s="1"/>
  <c r="J757" i="10" s="1"/>
  <c r="Y52" i="10"/>
  <c r="Y67" i="10" s="1"/>
  <c r="J756" i="10" s="1"/>
  <c r="X52" i="10"/>
  <c r="W52" i="10"/>
  <c r="V52" i="10"/>
  <c r="U52" i="10"/>
  <c r="T52" i="10"/>
  <c r="T67" i="10" s="1"/>
  <c r="J751" i="10" s="1"/>
  <c r="S52" i="10"/>
  <c r="S67" i="10" s="1"/>
  <c r="J750" i="10" s="1"/>
  <c r="R52" i="10"/>
  <c r="R67" i="10" s="1"/>
  <c r="J749" i="10" s="1"/>
  <c r="Q52" i="10"/>
  <c r="Q67" i="10" s="1"/>
  <c r="J748" i="10" s="1"/>
  <c r="P52" i="10"/>
  <c r="O52" i="10"/>
  <c r="N52" i="10"/>
  <c r="M52" i="10"/>
  <c r="L52" i="10"/>
  <c r="L67" i="10" s="1"/>
  <c r="J743" i="10" s="1"/>
  <c r="K52" i="10"/>
  <c r="K67" i="10" s="1"/>
  <c r="J742" i="10" s="1"/>
  <c r="J52" i="10"/>
  <c r="J67" i="10" s="1"/>
  <c r="J741" i="10" s="1"/>
  <c r="I52" i="10"/>
  <c r="I67" i="10" s="1"/>
  <c r="J740" i="10" s="1"/>
  <c r="H52" i="10"/>
  <c r="G52" i="10"/>
  <c r="F52" i="10"/>
  <c r="E52" i="10"/>
  <c r="D52" i="10"/>
  <c r="D67" i="10" s="1"/>
  <c r="J735" i="10" s="1"/>
  <c r="C52" i="10"/>
  <c r="C67" i="10" s="1"/>
  <c r="CE51" i="10"/>
  <c r="CA48" i="10"/>
  <c r="CA62" i="10" s="1"/>
  <c r="BZ48" i="10"/>
  <c r="BZ62" i="10" s="1"/>
  <c r="BS48" i="10"/>
  <c r="BS62" i="10" s="1"/>
  <c r="BR48" i="10"/>
  <c r="BR62" i="10" s="1"/>
  <c r="BK48" i="10"/>
  <c r="BK62" i="10" s="1"/>
  <c r="BJ48" i="10"/>
  <c r="BJ62" i="10" s="1"/>
  <c r="BC48" i="10"/>
  <c r="BC62" i="10" s="1"/>
  <c r="BB48" i="10"/>
  <c r="BB62" i="10" s="1"/>
  <c r="AU48" i="10"/>
  <c r="AU62" i="10" s="1"/>
  <c r="AT48" i="10"/>
  <c r="AT62" i="10" s="1"/>
  <c r="AM48" i="10"/>
  <c r="AM62" i="10" s="1"/>
  <c r="AL48" i="10"/>
  <c r="AL62" i="10" s="1"/>
  <c r="AE48" i="10"/>
  <c r="AE62" i="10" s="1"/>
  <c r="AD48" i="10"/>
  <c r="AD62" i="10" s="1"/>
  <c r="W48" i="10"/>
  <c r="W62" i="10" s="1"/>
  <c r="V48" i="10"/>
  <c r="V62" i="10" s="1"/>
  <c r="O48" i="10"/>
  <c r="O62" i="10" s="1"/>
  <c r="N48" i="10"/>
  <c r="N62" i="10" s="1"/>
  <c r="G48" i="10"/>
  <c r="G62" i="10" s="1"/>
  <c r="F48" i="10"/>
  <c r="F62" i="10" s="1"/>
  <c r="B48" i="10"/>
  <c r="BX48" i="10" s="1"/>
  <c r="BX62" i="10" s="1"/>
  <c r="CE47" i="10"/>
  <c r="E762" i="10" l="1"/>
  <c r="AE71" i="10"/>
  <c r="E794" i="10"/>
  <c r="BK71" i="10"/>
  <c r="E737" i="10"/>
  <c r="F71" i="10"/>
  <c r="E769" i="10"/>
  <c r="AL71" i="10"/>
  <c r="E801" i="10"/>
  <c r="BR71" i="10"/>
  <c r="E807" i="10"/>
  <c r="BX71" i="10"/>
  <c r="E738" i="10"/>
  <c r="G71" i="10"/>
  <c r="E770" i="10"/>
  <c r="AM71" i="10"/>
  <c r="E802" i="10"/>
  <c r="BS71" i="10"/>
  <c r="E745" i="10"/>
  <c r="N71" i="10"/>
  <c r="E777" i="10"/>
  <c r="AT71" i="10"/>
  <c r="E809" i="10"/>
  <c r="BZ71" i="10"/>
  <c r="E793" i="10"/>
  <c r="BJ71" i="10"/>
  <c r="E746" i="10"/>
  <c r="O71" i="10"/>
  <c r="E810" i="10"/>
  <c r="CA71" i="10"/>
  <c r="E761" i="10"/>
  <c r="AD71" i="10"/>
  <c r="E804" i="10"/>
  <c r="BU71" i="10"/>
  <c r="E778" i="10"/>
  <c r="AU71" i="10"/>
  <c r="E753" i="10"/>
  <c r="V71" i="10"/>
  <c r="E785" i="10"/>
  <c r="BB71" i="10"/>
  <c r="E754" i="10"/>
  <c r="W71" i="10"/>
  <c r="BC71" i="10"/>
  <c r="E786" i="10"/>
  <c r="J734" i="10"/>
  <c r="J815" i="10" s="1"/>
  <c r="CE67" i="10"/>
  <c r="E142" i="10"/>
  <c r="D464" i="10" s="1"/>
  <c r="D465" i="10" s="1"/>
  <c r="AN48" i="10"/>
  <c r="AN62" i="10" s="1"/>
  <c r="BT48" i="10"/>
  <c r="BT62" i="10" s="1"/>
  <c r="O816" i="10"/>
  <c r="C463" i="10"/>
  <c r="CE75" i="10"/>
  <c r="BT722" i="10"/>
  <c r="D229" i="10"/>
  <c r="N817" i="10"/>
  <c r="B465" i="10"/>
  <c r="D368" i="10"/>
  <c r="D373" i="10" s="1"/>
  <c r="D391" i="10" s="1"/>
  <c r="D393" i="10" s="1"/>
  <c r="D396" i="10" s="1"/>
  <c r="H536" i="10"/>
  <c r="F536" i="10"/>
  <c r="L815" i="10"/>
  <c r="E204" i="10"/>
  <c r="C476" i="10" s="1"/>
  <c r="X48" i="10"/>
  <c r="X62" i="10" s="1"/>
  <c r="BD48" i="10"/>
  <c r="BD62" i="10" s="1"/>
  <c r="G816" i="10"/>
  <c r="C430" i="10"/>
  <c r="F612" i="10"/>
  <c r="H503" i="10"/>
  <c r="F503" i="10"/>
  <c r="C815" i="10"/>
  <c r="BL48" i="10"/>
  <c r="BL62" i="10" s="1"/>
  <c r="Q48" i="10"/>
  <c r="Q62" i="10" s="1"/>
  <c r="AG48" i="10"/>
  <c r="AG62" i="10" s="1"/>
  <c r="BM48" i="10"/>
  <c r="BM62" i="10" s="1"/>
  <c r="J48" i="10"/>
  <c r="J62" i="10" s="1"/>
  <c r="AH48" i="10"/>
  <c r="AH62" i="10" s="1"/>
  <c r="BF48" i="10"/>
  <c r="BF62" i="10" s="1"/>
  <c r="N815" i="10"/>
  <c r="F514" i="10"/>
  <c r="F546" i="10"/>
  <c r="BI730" i="10"/>
  <c r="C816" i="10"/>
  <c r="H612" i="10"/>
  <c r="H502" i="10"/>
  <c r="F502" i="10"/>
  <c r="F529" i="10"/>
  <c r="H48" i="10"/>
  <c r="H62" i="10" s="1"/>
  <c r="AF48" i="10"/>
  <c r="AF62" i="10" s="1"/>
  <c r="CB48" i="10"/>
  <c r="CB62" i="10" s="1"/>
  <c r="F816" i="10"/>
  <c r="C429" i="10"/>
  <c r="M816" i="10"/>
  <c r="C458" i="10"/>
  <c r="AO48" i="10"/>
  <c r="AO62" i="10" s="1"/>
  <c r="BE48" i="10"/>
  <c r="BE62" i="10" s="1"/>
  <c r="CC48" i="10"/>
  <c r="CC62" i="10" s="1"/>
  <c r="R48" i="10"/>
  <c r="R62" i="10" s="1"/>
  <c r="AP48" i="10"/>
  <c r="AP62" i="10" s="1"/>
  <c r="BN48" i="10"/>
  <c r="BN62" i="10" s="1"/>
  <c r="K48" i="10"/>
  <c r="K62" i="10" s="1"/>
  <c r="AY48" i="10"/>
  <c r="AY62" i="10" s="1"/>
  <c r="BO48" i="10"/>
  <c r="BO62" i="10" s="1"/>
  <c r="BW48" i="10"/>
  <c r="BW62" i="10" s="1"/>
  <c r="B49" i="10"/>
  <c r="I816" i="10"/>
  <c r="C432" i="10"/>
  <c r="C468" i="10"/>
  <c r="H528" i="10"/>
  <c r="F528" i="10"/>
  <c r="H537" i="10"/>
  <c r="F537" i="10"/>
  <c r="H545" i="10"/>
  <c r="F545" i="10"/>
  <c r="P48" i="10"/>
  <c r="P62" i="10" s="1"/>
  <c r="AV48" i="10"/>
  <c r="AV62" i="10" s="1"/>
  <c r="I48" i="10"/>
  <c r="I62" i="10" s="1"/>
  <c r="Y48" i="10"/>
  <c r="Y62" i="10" s="1"/>
  <c r="AW48" i="10"/>
  <c r="AW62" i="10" s="1"/>
  <c r="Z48" i="10"/>
  <c r="Z62" i="10" s="1"/>
  <c r="AX48" i="10"/>
  <c r="AX62" i="10" s="1"/>
  <c r="BV48" i="10"/>
  <c r="BV62" i="10" s="1"/>
  <c r="C48" i="10"/>
  <c r="S48" i="10"/>
  <c r="S62" i="10" s="1"/>
  <c r="AA48" i="10"/>
  <c r="AA62" i="10" s="1"/>
  <c r="AI48" i="10"/>
  <c r="AI62" i="10" s="1"/>
  <c r="AQ48" i="10"/>
  <c r="AQ62" i="10" s="1"/>
  <c r="BG48" i="10"/>
  <c r="BG62" i="10" s="1"/>
  <c r="D48" i="10"/>
  <c r="D62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CE52" i="10"/>
  <c r="K816" i="10"/>
  <c r="C434" i="10"/>
  <c r="D339" i="10"/>
  <c r="C482" i="10" s="1"/>
  <c r="C431" i="10"/>
  <c r="H510" i="10"/>
  <c r="F510" i="10"/>
  <c r="L612" i="10"/>
  <c r="D438" i="10"/>
  <c r="D816" i="10"/>
  <c r="C427" i="10"/>
  <c r="CE69" i="10"/>
  <c r="C439" i="10"/>
  <c r="F511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F515" i="10"/>
  <c r="B439" i="10"/>
  <c r="B440" i="10" s="1"/>
  <c r="B476" i="10"/>
  <c r="F523" i="10"/>
  <c r="F531" i="10"/>
  <c r="F539" i="10"/>
  <c r="Q816" i="10"/>
  <c r="G612" i="10"/>
  <c r="D815" i="10"/>
  <c r="M815" i="10"/>
  <c r="CF77" i="10"/>
  <c r="J817" i="10"/>
  <c r="BW730" i="10"/>
  <c r="CC730" i="10"/>
  <c r="O815" i="10"/>
  <c r="R816" i="10"/>
  <c r="I612" i="10"/>
  <c r="J612" i="10"/>
  <c r="F815" i="10"/>
  <c r="P815" i="10"/>
  <c r="G815" i="10"/>
  <c r="Q815" i="10"/>
  <c r="H815" i="10"/>
  <c r="R815" i="10"/>
  <c r="I815" i="10"/>
  <c r="S815" i="10"/>
  <c r="K815" i="10"/>
  <c r="T815" i="10"/>
  <c r="E792" i="10" l="1"/>
  <c r="BI71" i="10"/>
  <c r="C703" i="10"/>
  <c r="C531" i="10"/>
  <c r="G531" i="10" s="1"/>
  <c r="E805" i="10"/>
  <c r="BV71" i="10"/>
  <c r="E789" i="10"/>
  <c r="BF71" i="10"/>
  <c r="B445" i="10"/>
  <c r="D242" i="10"/>
  <c r="B448" i="10" s="1"/>
  <c r="C647" i="10"/>
  <c r="C572" i="10"/>
  <c r="C711" i="10"/>
  <c r="C539" i="10"/>
  <c r="G539" i="10" s="1"/>
  <c r="E776" i="10"/>
  <c r="AS71" i="10"/>
  <c r="E799" i="10"/>
  <c r="BP71" i="10"/>
  <c r="E735" i="10"/>
  <c r="D71" i="10"/>
  <c r="AX71" i="10"/>
  <c r="E781" i="10"/>
  <c r="E812" i="10"/>
  <c r="CC71" i="10"/>
  <c r="E763" i="10"/>
  <c r="AF71" i="10"/>
  <c r="E765" i="10"/>
  <c r="AH71" i="10"/>
  <c r="C672" i="10"/>
  <c r="C500" i="10"/>
  <c r="G500" i="10" s="1"/>
  <c r="C499" i="10"/>
  <c r="G499" i="10" s="1"/>
  <c r="C671" i="10"/>
  <c r="E773" i="10"/>
  <c r="AP71" i="10"/>
  <c r="E784" i="10"/>
  <c r="BA71" i="10"/>
  <c r="E755" i="10"/>
  <c r="X71" i="10"/>
  <c r="C687" i="10"/>
  <c r="C515" i="10"/>
  <c r="E768" i="10"/>
  <c r="AK71" i="10"/>
  <c r="E790" i="10"/>
  <c r="BG71" i="10"/>
  <c r="C712" i="10"/>
  <c r="C540" i="10"/>
  <c r="G540" i="10" s="1"/>
  <c r="C507" i="10"/>
  <c r="G507" i="10" s="1"/>
  <c r="C679" i="10"/>
  <c r="E760" i="10"/>
  <c r="AC71" i="10"/>
  <c r="E783" i="10"/>
  <c r="AZ71" i="10"/>
  <c r="E774" i="10"/>
  <c r="AQ71" i="10"/>
  <c r="E780" i="10"/>
  <c r="AW71" i="10"/>
  <c r="E798" i="10"/>
  <c r="BO71" i="10"/>
  <c r="E772" i="10"/>
  <c r="AO71" i="10"/>
  <c r="E796" i="10"/>
  <c r="BM71" i="10"/>
  <c r="C633" i="10"/>
  <c r="C548" i="10"/>
  <c r="C644" i="10"/>
  <c r="C569" i="10"/>
  <c r="C635" i="10"/>
  <c r="C556" i="10"/>
  <c r="E751" i="10"/>
  <c r="T71" i="10"/>
  <c r="E787" i="10"/>
  <c r="BD71" i="10"/>
  <c r="E743" i="10"/>
  <c r="L71" i="10"/>
  <c r="E811" i="10"/>
  <c r="CB71" i="10"/>
  <c r="E791" i="10"/>
  <c r="BH71" i="10"/>
  <c r="E788" i="10"/>
  <c r="BE71" i="10"/>
  <c r="E752" i="10"/>
  <c r="U71" i="10"/>
  <c r="E775" i="10"/>
  <c r="AR71" i="10"/>
  <c r="E766" i="10"/>
  <c r="AI71" i="10"/>
  <c r="E756" i="10"/>
  <c r="Y71" i="10"/>
  <c r="E782" i="10"/>
  <c r="AY71" i="10"/>
  <c r="E764" i="10"/>
  <c r="AG71" i="10"/>
  <c r="C688" i="10"/>
  <c r="C516" i="10"/>
  <c r="C641" i="10"/>
  <c r="C566" i="10"/>
  <c r="C617" i="10"/>
  <c r="C555" i="10"/>
  <c r="CE48" i="10"/>
  <c r="C62" i="10"/>
  <c r="C704" i="10"/>
  <c r="C532" i="10"/>
  <c r="G532" i="10" s="1"/>
  <c r="E749" i="10"/>
  <c r="R71" i="10"/>
  <c r="J816" i="10"/>
  <c r="C433" i="10"/>
  <c r="E757" i="10"/>
  <c r="Z71" i="10"/>
  <c r="E806" i="10"/>
  <c r="BW71" i="10"/>
  <c r="E741" i="10"/>
  <c r="J71" i="10"/>
  <c r="C680" i="10"/>
  <c r="C508" i="10"/>
  <c r="G508" i="10" s="1"/>
  <c r="E808" i="10"/>
  <c r="BY71" i="10"/>
  <c r="E744" i="10"/>
  <c r="M71" i="10"/>
  <c r="E767" i="10"/>
  <c r="AJ71" i="10"/>
  <c r="E758" i="10"/>
  <c r="AA71" i="10"/>
  <c r="E740" i="10"/>
  <c r="I71" i="10"/>
  <c r="E742" i="10"/>
  <c r="K71" i="10"/>
  <c r="E748" i="10"/>
  <c r="Q71" i="10"/>
  <c r="E803" i="10"/>
  <c r="BT71" i="10"/>
  <c r="C639" i="10"/>
  <c r="C564" i="10"/>
  <c r="C626" i="10"/>
  <c r="C563" i="10"/>
  <c r="C696" i="10"/>
  <c r="C524" i="10"/>
  <c r="G524" i="10" s="1"/>
  <c r="E747" i="10"/>
  <c r="P71" i="10"/>
  <c r="L816" i="10"/>
  <c r="C440" i="10"/>
  <c r="E739" i="10"/>
  <c r="H71" i="10"/>
  <c r="N816" i="10"/>
  <c r="K612" i="10"/>
  <c r="C465" i="10"/>
  <c r="E800" i="10"/>
  <c r="BQ71" i="10"/>
  <c r="E736" i="10"/>
  <c r="E71" i="10"/>
  <c r="E759" i="10"/>
  <c r="AB71" i="10"/>
  <c r="E750" i="10"/>
  <c r="S71" i="10"/>
  <c r="E779" i="10"/>
  <c r="AV71" i="10"/>
  <c r="E797" i="10"/>
  <c r="BN71" i="10"/>
  <c r="E795" i="10"/>
  <c r="BL71" i="10"/>
  <c r="E771" i="10"/>
  <c r="AN71" i="10"/>
  <c r="C632" i="10"/>
  <c r="C547" i="10"/>
  <c r="C695" i="10"/>
  <c r="C523" i="10"/>
  <c r="G523" i="10" s="1"/>
  <c r="C571" i="10"/>
  <c r="C646" i="10"/>
  <c r="C684" i="10" l="1"/>
  <c r="C512" i="10"/>
  <c r="C682" i="10"/>
  <c r="C510" i="10"/>
  <c r="G510" i="10" s="1"/>
  <c r="C701" i="10"/>
  <c r="C529" i="10"/>
  <c r="C675" i="10"/>
  <c r="C503" i="10"/>
  <c r="G503" i="10" s="1"/>
  <c r="C683" i="10"/>
  <c r="C511" i="10"/>
  <c r="C518" i="10"/>
  <c r="C690" i="10"/>
  <c r="C550" i="10"/>
  <c r="C614" i="10"/>
  <c r="C624" i="10"/>
  <c r="C549" i="10"/>
  <c r="C631" i="10"/>
  <c r="C542" i="10"/>
  <c r="G515" i="10"/>
  <c r="H515" i="10" s="1"/>
  <c r="C574" i="10"/>
  <c r="C620" i="10"/>
  <c r="C710" i="10"/>
  <c r="C538" i="10"/>
  <c r="G538" i="10" s="1"/>
  <c r="C629" i="10"/>
  <c r="C551" i="10"/>
  <c r="C673" i="10"/>
  <c r="C501" i="10"/>
  <c r="G501" i="10" s="1"/>
  <c r="C676" i="10"/>
  <c r="C504" i="10"/>
  <c r="G504" i="10" s="1"/>
  <c r="C506" i="10"/>
  <c r="G506" i="10" s="1"/>
  <c r="C678" i="10"/>
  <c r="C643" i="10"/>
  <c r="C568" i="10"/>
  <c r="G516" i="10"/>
  <c r="H516" i="10" s="1"/>
  <c r="C528" i="10"/>
  <c r="G528" i="10" s="1"/>
  <c r="C700" i="10"/>
  <c r="C513" i="10"/>
  <c r="G513" i="10" s="1"/>
  <c r="C685" i="10"/>
  <c r="C689" i="10"/>
  <c r="C517" i="10"/>
  <c r="C642" i="10"/>
  <c r="C567" i="10"/>
  <c r="C619" i="10"/>
  <c r="C559" i="10"/>
  <c r="C498" i="10"/>
  <c r="C670" i="10"/>
  <c r="C616" i="10"/>
  <c r="C543" i="10"/>
  <c r="C637" i="10"/>
  <c r="C557" i="10"/>
  <c r="C636" i="10"/>
  <c r="C553" i="10"/>
  <c r="C638" i="10"/>
  <c r="C558" i="10"/>
  <c r="C708" i="10"/>
  <c r="C536" i="10"/>
  <c r="G536" i="10" s="1"/>
  <c r="C674" i="10"/>
  <c r="C502" i="10"/>
  <c r="G502" i="10" s="1"/>
  <c r="C570" i="10"/>
  <c r="C645" i="10"/>
  <c r="C519" i="10"/>
  <c r="G519" i="10" s="1"/>
  <c r="C691" i="10"/>
  <c r="E734" i="10"/>
  <c r="E815" i="10" s="1"/>
  <c r="CE62" i="10"/>
  <c r="C71" i="10"/>
  <c r="C698" i="10"/>
  <c r="C526" i="10"/>
  <c r="C709" i="10"/>
  <c r="C537" i="10"/>
  <c r="G537" i="10" s="1"/>
  <c r="C573" i="10"/>
  <c r="C622" i="10"/>
  <c r="C706" i="10"/>
  <c r="C534" i="10"/>
  <c r="G534" i="10" s="1"/>
  <c r="C545" i="10"/>
  <c r="G545" i="10" s="1"/>
  <c r="C628" i="10"/>
  <c r="C552" i="10"/>
  <c r="C618" i="10"/>
  <c r="C630" i="10"/>
  <c r="C546" i="10"/>
  <c r="C699" i="10"/>
  <c r="C527" i="10"/>
  <c r="G527" i="10" s="1"/>
  <c r="C669" i="10"/>
  <c r="C497" i="10"/>
  <c r="G497" i="10" s="1"/>
  <c r="C705" i="10"/>
  <c r="C533" i="10"/>
  <c r="G533" i="10" s="1"/>
  <c r="C693" i="10"/>
  <c r="C521" i="10"/>
  <c r="C713" i="10"/>
  <c r="C541" i="10"/>
  <c r="C562" i="10"/>
  <c r="C623" i="10"/>
  <c r="C681" i="10"/>
  <c r="C509" i="10"/>
  <c r="C640" i="10"/>
  <c r="C565" i="10"/>
  <c r="C692" i="10"/>
  <c r="C520" i="10"/>
  <c r="C625" i="10"/>
  <c r="C544" i="10"/>
  <c r="C686" i="10"/>
  <c r="C514" i="10"/>
  <c r="C677" i="10"/>
  <c r="C505" i="10"/>
  <c r="G505" i="10" s="1"/>
  <c r="C627" i="10"/>
  <c r="C560" i="10"/>
  <c r="C694" i="10"/>
  <c r="C522" i="10"/>
  <c r="C702" i="10"/>
  <c r="C530" i="10"/>
  <c r="G530" i="10" s="1"/>
  <c r="C707" i="10"/>
  <c r="C535" i="10"/>
  <c r="C697" i="10"/>
  <c r="C525" i="10"/>
  <c r="G525" i="10" s="1"/>
  <c r="C561" i="10"/>
  <c r="C621" i="10"/>
  <c r="C634" i="10"/>
  <c r="C554" i="10"/>
  <c r="G514" i="10" l="1"/>
  <c r="H514" i="10"/>
  <c r="G509" i="10"/>
  <c r="H509" i="10"/>
  <c r="G544" i="10"/>
  <c r="H544" i="10" s="1"/>
  <c r="G526" i="10"/>
  <c r="H526" i="10" s="1"/>
  <c r="G498" i="10"/>
  <c r="H498" i="10" s="1"/>
  <c r="D615" i="10"/>
  <c r="C648" i="10"/>
  <c r="M716" i="10" s="1"/>
  <c r="Y816" i="10" s="1"/>
  <c r="H520" i="10"/>
  <c r="G520" i="10"/>
  <c r="C668" i="10"/>
  <c r="C715" i="10" s="1"/>
  <c r="C496" i="10"/>
  <c r="G496" i="10" s="1"/>
  <c r="G550" i="10"/>
  <c r="H550" i="10" s="1"/>
  <c r="G522" i="10"/>
  <c r="H522" i="10"/>
  <c r="G529" i="10"/>
  <c r="H529" i="10" s="1"/>
  <c r="E816" i="10"/>
  <c r="C428" i="10"/>
  <c r="C441" i="10" s="1"/>
  <c r="CE71" i="10"/>
  <c r="C716" i="10" s="1"/>
  <c r="G535" i="10"/>
  <c r="H535" i="10"/>
  <c r="H521" i="10"/>
  <c r="G521" i="10"/>
  <c r="G546" i="10"/>
  <c r="H546" i="10"/>
  <c r="G518" i="10"/>
  <c r="H518" i="10"/>
  <c r="G517" i="10"/>
  <c r="H517" i="10"/>
  <c r="G511" i="10"/>
  <c r="H511" i="10"/>
  <c r="G512" i="10"/>
  <c r="H512" i="10"/>
  <c r="D712" i="10" l="1"/>
  <c r="D704" i="10"/>
  <c r="D709" i="10"/>
  <c r="D701" i="10"/>
  <c r="D693" i="10"/>
  <c r="D685" i="10"/>
  <c r="D708" i="10"/>
  <c r="D700" i="10"/>
  <c r="D692" i="10"/>
  <c r="D710" i="10"/>
  <c r="D702" i="10"/>
  <c r="D694" i="10"/>
  <c r="D686" i="10"/>
  <c r="D716" i="10"/>
  <c r="D707" i="10"/>
  <c r="D699" i="10"/>
  <c r="D691" i="10"/>
  <c r="D695" i="10"/>
  <c r="D683" i="10"/>
  <c r="D680" i="10"/>
  <c r="D672" i="10"/>
  <c r="D620" i="10"/>
  <c r="D616" i="10"/>
  <c r="D706" i="10"/>
  <c r="D689" i="10"/>
  <c r="D677" i="10"/>
  <c r="D669" i="10"/>
  <c r="D627" i="10"/>
  <c r="D696" i="10"/>
  <c r="D682" i="10"/>
  <c r="D674" i="10"/>
  <c r="D623" i="10"/>
  <c r="D619" i="10"/>
  <c r="D690" i="10"/>
  <c r="D679" i="10"/>
  <c r="D671" i="10"/>
  <c r="D713" i="10"/>
  <c r="D681" i="10"/>
  <c r="D647" i="10"/>
  <c r="D644" i="10"/>
  <c r="D636" i="10"/>
  <c r="D705" i="10"/>
  <c r="D684" i="10"/>
  <c r="D678" i="10"/>
  <c r="D668" i="10"/>
  <c r="D639" i="10"/>
  <c r="D631" i="10"/>
  <c r="D618" i="10"/>
  <c r="D698" i="10"/>
  <c r="D675" i="10"/>
  <c r="D645" i="10"/>
  <c r="D642" i="10"/>
  <c r="D634" i="10"/>
  <c r="D629" i="10"/>
  <c r="D624" i="10"/>
  <c r="D676" i="10"/>
  <c r="D637" i="10"/>
  <c r="D617" i="10"/>
  <c r="D703" i="10"/>
  <c r="D688" i="10"/>
  <c r="D670" i="10"/>
  <c r="D646" i="10"/>
  <c r="D643" i="10"/>
  <c r="D635" i="10"/>
  <c r="D628" i="10"/>
  <c r="D640" i="10"/>
  <c r="D626" i="10"/>
  <c r="D641" i="10"/>
  <c r="D697" i="10"/>
  <c r="D625" i="10"/>
  <c r="D632" i="10"/>
  <c r="D630" i="10"/>
  <c r="D622" i="10"/>
  <c r="D687" i="10"/>
  <c r="D638" i="10"/>
  <c r="D621" i="10"/>
  <c r="D633" i="10"/>
  <c r="D711" i="10"/>
  <c r="D673" i="10"/>
  <c r="E612" i="10" l="1"/>
  <c r="D715" i="10"/>
  <c r="E623" i="10"/>
  <c r="E709" i="10" l="1"/>
  <c r="E706" i="10"/>
  <c r="E698" i="10"/>
  <c r="E690" i="10"/>
  <c r="E713" i="10"/>
  <c r="E705" i="10"/>
  <c r="E697" i="10"/>
  <c r="E689" i="10"/>
  <c r="E716" i="10"/>
  <c r="E707" i="10"/>
  <c r="E699" i="10"/>
  <c r="E691" i="10"/>
  <c r="E712" i="10"/>
  <c r="E704" i="10"/>
  <c r="E696" i="10"/>
  <c r="E688" i="10"/>
  <c r="E692" i="10"/>
  <c r="E677" i="10"/>
  <c r="E669" i="10"/>
  <c r="E627" i="10"/>
  <c r="E710" i="10"/>
  <c r="E708" i="10"/>
  <c r="E686" i="10"/>
  <c r="E682" i="10"/>
  <c r="E674" i="10"/>
  <c r="E702" i="10"/>
  <c r="E693" i="10"/>
  <c r="E679" i="10"/>
  <c r="E671" i="10"/>
  <c r="E625" i="10"/>
  <c r="E687" i="10"/>
  <c r="E676" i="10"/>
  <c r="E684" i="10"/>
  <c r="E678" i="10"/>
  <c r="E668" i="10"/>
  <c r="E639" i="10"/>
  <c r="E631" i="10"/>
  <c r="E701" i="10"/>
  <c r="E675" i="10"/>
  <c r="E645" i="10"/>
  <c r="E642" i="10"/>
  <c r="E634" i="10"/>
  <c r="E629" i="10"/>
  <c r="E624" i="10"/>
  <c r="E695" i="10"/>
  <c r="E672" i="10"/>
  <c r="E637" i="10"/>
  <c r="E711" i="10"/>
  <c r="E700" i="10"/>
  <c r="E673" i="10"/>
  <c r="E640" i="10"/>
  <c r="E632" i="10"/>
  <c r="E626" i="10"/>
  <c r="E685" i="10"/>
  <c r="E638" i="10"/>
  <c r="E630" i="10"/>
  <c r="E636" i="10"/>
  <c r="E683" i="10"/>
  <c r="E644" i="10"/>
  <c r="E635" i="10"/>
  <c r="E643" i="10"/>
  <c r="E680" i="10"/>
  <c r="E703" i="10"/>
  <c r="E670" i="10"/>
  <c r="E647" i="10"/>
  <c r="E694" i="10"/>
  <c r="E646" i="10"/>
  <c r="E681" i="10"/>
  <c r="E633" i="10"/>
  <c r="E628" i="10"/>
  <c r="E641" i="10"/>
  <c r="E715" i="10" l="1"/>
  <c r="F624" i="10"/>
  <c r="F706" i="10" l="1"/>
  <c r="F711" i="10"/>
  <c r="F703" i="10"/>
  <c r="F695" i="10"/>
  <c r="F687" i="10"/>
  <c r="F710" i="10"/>
  <c r="F702" i="10"/>
  <c r="F694" i="10"/>
  <c r="F686" i="10"/>
  <c r="F712" i="10"/>
  <c r="F704" i="10"/>
  <c r="F696" i="10"/>
  <c r="F688" i="10"/>
  <c r="F709" i="10"/>
  <c r="F701" i="10"/>
  <c r="F693" i="10"/>
  <c r="F685" i="10"/>
  <c r="F708" i="10"/>
  <c r="F689" i="10"/>
  <c r="F682" i="10"/>
  <c r="F674" i="10"/>
  <c r="F699" i="10"/>
  <c r="F679" i="10"/>
  <c r="F671" i="10"/>
  <c r="F625" i="10"/>
  <c r="F690" i="10"/>
  <c r="F676" i="10"/>
  <c r="F668" i="10"/>
  <c r="F628" i="10"/>
  <c r="F700" i="10"/>
  <c r="F681" i="10"/>
  <c r="F673" i="10"/>
  <c r="F705" i="10"/>
  <c r="F675" i="10"/>
  <c r="F645" i="10"/>
  <c r="F642" i="10"/>
  <c r="F634" i="10"/>
  <c r="F629" i="10"/>
  <c r="F627" i="10"/>
  <c r="F698" i="10"/>
  <c r="F672" i="10"/>
  <c r="F637" i="10"/>
  <c r="F692" i="10"/>
  <c r="F669" i="10"/>
  <c r="F640" i="10"/>
  <c r="F632" i="10"/>
  <c r="F626" i="10"/>
  <c r="F716" i="10"/>
  <c r="F697" i="10"/>
  <c r="F670" i="10"/>
  <c r="F646" i="10"/>
  <c r="F643" i="10"/>
  <c r="F635" i="10"/>
  <c r="F683" i="10"/>
  <c r="F680" i="10"/>
  <c r="F641" i="10"/>
  <c r="F633" i="10"/>
  <c r="F707" i="10"/>
  <c r="F644" i="10"/>
  <c r="F631" i="10"/>
  <c r="F647" i="10"/>
  <c r="F639" i="10"/>
  <c r="F630" i="10"/>
  <c r="F678" i="10"/>
  <c r="F638" i="10"/>
  <c r="F713" i="10"/>
  <c r="F691" i="10"/>
  <c r="F636" i="10"/>
  <c r="F677" i="10"/>
  <c r="F684" i="10"/>
  <c r="F715" i="10" l="1"/>
  <c r="G625" i="10"/>
  <c r="G711" i="10" l="1"/>
  <c r="G703" i="10"/>
  <c r="G708" i="10"/>
  <c r="G700" i="10"/>
  <c r="G692" i="10"/>
  <c r="G684" i="10"/>
  <c r="G716" i="10"/>
  <c r="G707" i="10"/>
  <c r="G699" i="10"/>
  <c r="G691" i="10"/>
  <c r="G709" i="10"/>
  <c r="G701" i="10"/>
  <c r="G693" i="10"/>
  <c r="G685" i="10"/>
  <c r="G706" i="10"/>
  <c r="G698" i="10"/>
  <c r="G690" i="10"/>
  <c r="G712" i="10"/>
  <c r="G710" i="10"/>
  <c r="G686" i="10"/>
  <c r="G679" i="10"/>
  <c r="G671" i="10"/>
  <c r="G704" i="10"/>
  <c r="G702" i="10"/>
  <c r="G696" i="10"/>
  <c r="G676" i="10"/>
  <c r="G668" i="10"/>
  <c r="G628" i="10"/>
  <c r="H628" i="10" s="1"/>
  <c r="G687" i="10"/>
  <c r="G681" i="10"/>
  <c r="G673" i="10"/>
  <c r="G713" i="10"/>
  <c r="G697" i="10"/>
  <c r="G678" i="10"/>
  <c r="G670" i="10"/>
  <c r="G672" i="10"/>
  <c r="G637" i="10"/>
  <c r="G695" i="10"/>
  <c r="G669" i="10"/>
  <c r="G640" i="10"/>
  <c r="G632" i="10"/>
  <c r="G626" i="10"/>
  <c r="G689" i="10"/>
  <c r="G682" i="10"/>
  <c r="G646" i="10"/>
  <c r="G643" i="10"/>
  <c r="G635" i="10"/>
  <c r="G694" i="10"/>
  <c r="G638" i="10"/>
  <c r="G630" i="10"/>
  <c r="G677" i="10"/>
  <c r="G647" i="10"/>
  <c r="G644" i="10"/>
  <c r="G636" i="10"/>
  <c r="G683" i="10"/>
  <c r="G631" i="10"/>
  <c r="G627" i="10"/>
  <c r="G675" i="10"/>
  <c r="G639" i="10"/>
  <c r="G645" i="10"/>
  <c r="G705" i="10"/>
  <c r="G688" i="10"/>
  <c r="G674" i="10"/>
  <c r="G634" i="10"/>
  <c r="G642" i="10"/>
  <c r="G633" i="10"/>
  <c r="G629" i="10"/>
  <c r="G641" i="10"/>
  <c r="G680" i="10"/>
  <c r="H708" i="10" l="1"/>
  <c r="H713" i="10"/>
  <c r="H705" i="10"/>
  <c r="H697" i="10"/>
  <c r="H689" i="10"/>
  <c r="H712" i="10"/>
  <c r="H704" i="10"/>
  <c r="H696" i="10"/>
  <c r="H688" i="10"/>
  <c r="H706" i="10"/>
  <c r="H698" i="10"/>
  <c r="H690" i="10"/>
  <c r="H711" i="10"/>
  <c r="H703" i="10"/>
  <c r="H695" i="10"/>
  <c r="H687" i="10"/>
  <c r="H702" i="10"/>
  <c r="H699" i="10"/>
  <c r="H676" i="10"/>
  <c r="H668" i="10"/>
  <c r="H693" i="10"/>
  <c r="H681" i="10"/>
  <c r="H673" i="10"/>
  <c r="H700" i="10"/>
  <c r="H678" i="10"/>
  <c r="H670" i="10"/>
  <c r="H647" i="10"/>
  <c r="H646" i="10"/>
  <c r="H645" i="10"/>
  <c r="H629" i="10"/>
  <c r="H716" i="10"/>
  <c r="H694" i="10"/>
  <c r="H684" i="10"/>
  <c r="H675" i="10"/>
  <c r="H701" i="10"/>
  <c r="H669" i="10"/>
  <c r="H640" i="10"/>
  <c r="H632" i="10"/>
  <c r="H692" i="10"/>
  <c r="H682" i="10"/>
  <c r="H643" i="10"/>
  <c r="H635" i="10"/>
  <c r="H686" i="10"/>
  <c r="H679" i="10"/>
  <c r="H638" i="10"/>
  <c r="H630" i="10"/>
  <c r="H707" i="10"/>
  <c r="H691" i="10"/>
  <c r="H683" i="10"/>
  <c r="H680" i="10"/>
  <c r="H641" i="10"/>
  <c r="H633" i="10"/>
  <c r="H674" i="10"/>
  <c r="H639" i="10"/>
  <c r="H631" i="10"/>
  <c r="H636" i="10"/>
  <c r="H671" i="10"/>
  <c r="H634" i="10"/>
  <c r="H710" i="10"/>
  <c r="H642" i="10"/>
  <c r="H709" i="10"/>
  <c r="H677" i="10"/>
  <c r="H672" i="10"/>
  <c r="H685" i="10"/>
  <c r="H637" i="10"/>
  <c r="H644" i="10"/>
  <c r="G715" i="10"/>
  <c r="H715" i="10" l="1"/>
  <c r="I629" i="10"/>
  <c r="I713" i="10" l="1"/>
  <c r="I705" i="10"/>
  <c r="I710" i="10"/>
  <c r="I702" i="10"/>
  <c r="I694" i="10"/>
  <c r="I686" i="10"/>
  <c r="I709" i="10"/>
  <c r="I701" i="10"/>
  <c r="I693" i="10"/>
  <c r="I685" i="10"/>
  <c r="I711" i="10"/>
  <c r="I703" i="10"/>
  <c r="I695" i="10"/>
  <c r="I687" i="10"/>
  <c r="I708" i="10"/>
  <c r="I700" i="10"/>
  <c r="I692" i="10"/>
  <c r="I706" i="10"/>
  <c r="I704" i="10"/>
  <c r="I696" i="10"/>
  <c r="I681" i="10"/>
  <c r="I673" i="10"/>
  <c r="I690" i="10"/>
  <c r="I678" i="10"/>
  <c r="I670" i="10"/>
  <c r="I647" i="10"/>
  <c r="I646" i="10"/>
  <c r="I645" i="10"/>
  <c r="I716" i="10"/>
  <c r="I697" i="10"/>
  <c r="I684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7" i="10"/>
  <c r="I691" i="10"/>
  <c r="I683" i="10"/>
  <c r="I680" i="10"/>
  <c r="I672" i="10"/>
  <c r="I698" i="10"/>
  <c r="I682" i="10"/>
  <c r="I689" i="10"/>
  <c r="I679" i="10"/>
  <c r="I712" i="10"/>
  <c r="I676" i="10"/>
  <c r="I688" i="10"/>
  <c r="I677" i="10"/>
  <c r="I671" i="10"/>
  <c r="I668" i="10"/>
  <c r="I699" i="10"/>
  <c r="I674" i="10"/>
  <c r="I669" i="10"/>
  <c r="I715" i="10" l="1"/>
  <c r="J630" i="10"/>
  <c r="J710" i="10" l="1"/>
  <c r="J702" i="10"/>
  <c r="J716" i="10"/>
  <c r="J707" i="10"/>
  <c r="J699" i="10"/>
  <c r="J691" i="10"/>
  <c r="J683" i="10"/>
  <c r="J706" i="10"/>
  <c r="J698" i="10"/>
  <c r="J690" i="10"/>
  <c r="J708" i="10"/>
  <c r="J700" i="10"/>
  <c r="J692" i="10"/>
  <c r="J684" i="10"/>
  <c r="J713" i="10"/>
  <c r="J705" i="10"/>
  <c r="J697" i="10"/>
  <c r="J689" i="10"/>
  <c r="J693" i="10"/>
  <c r="J678" i="10"/>
  <c r="J670" i="10"/>
  <c r="J647" i="10"/>
  <c r="J646" i="10"/>
  <c r="J645" i="10"/>
  <c r="J687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694" i="10"/>
  <c r="J680" i="10"/>
  <c r="J672" i="10"/>
  <c r="J711" i="10"/>
  <c r="J709" i="10"/>
  <c r="J688" i="10"/>
  <c r="J677" i="10"/>
  <c r="J669" i="10"/>
  <c r="J695" i="10"/>
  <c r="J679" i="10"/>
  <c r="J712" i="10"/>
  <c r="J686" i="10"/>
  <c r="J676" i="10"/>
  <c r="J704" i="10"/>
  <c r="J673" i="10"/>
  <c r="J703" i="10"/>
  <c r="J685" i="10"/>
  <c r="J674" i="10"/>
  <c r="J671" i="10"/>
  <c r="J696" i="10"/>
  <c r="J682" i="10"/>
  <c r="J668" i="10"/>
  <c r="J681" i="10"/>
  <c r="J701" i="10"/>
  <c r="L647" i="10" l="1"/>
  <c r="K644" i="10"/>
  <c r="K716" i="10" l="1"/>
  <c r="K707" i="10"/>
  <c r="K712" i="10"/>
  <c r="K704" i="10"/>
  <c r="K696" i="10"/>
  <c r="K688" i="10"/>
  <c r="K711" i="10"/>
  <c r="K703" i="10"/>
  <c r="K695" i="10"/>
  <c r="K687" i="10"/>
  <c r="K713" i="10"/>
  <c r="K705" i="10"/>
  <c r="K697" i="10"/>
  <c r="K689" i="10"/>
  <c r="K710" i="10"/>
  <c r="K702" i="10"/>
  <c r="K694" i="10"/>
  <c r="K686" i="10"/>
  <c r="K690" i="10"/>
  <c r="K675" i="10"/>
  <c r="K700" i="10"/>
  <c r="K684" i="10"/>
  <c r="K680" i="10"/>
  <c r="K672" i="10"/>
  <c r="K709" i="10"/>
  <c r="K691" i="10"/>
  <c r="K683" i="10"/>
  <c r="K677" i="10"/>
  <c r="K669" i="10"/>
  <c r="K701" i="10"/>
  <c r="K685" i="10"/>
  <c r="K682" i="10"/>
  <c r="K674" i="10"/>
  <c r="K692" i="10"/>
  <c r="K676" i="10"/>
  <c r="K673" i="10"/>
  <c r="K708" i="10"/>
  <c r="K670" i="10"/>
  <c r="K671" i="10"/>
  <c r="K699" i="10"/>
  <c r="K681" i="10"/>
  <c r="K668" i="10"/>
  <c r="K698" i="10"/>
  <c r="K679" i="10"/>
  <c r="K706" i="10"/>
  <c r="K678" i="10"/>
  <c r="K693" i="10"/>
  <c r="L712" i="10"/>
  <c r="M712" i="10" s="1"/>
  <c r="Y778" i="10" s="1"/>
  <c r="L704" i="10"/>
  <c r="L709" i="10"/>
  <c r="M709" i="10" s="1"/>
  <c r="Y775" i="10" s="1"/>
  <c r="L701" i="10"/>
  <c r="M701" i="10" s="1"/>
  <c r="Y767" i="10" s="1"/>
  <c r="L693" i="10"/>
  <c r="M693" i="10" s="1"/>
  <c r="Y759" i="10" s="1"/>
  <c r="L685" i="10"/>
  <c r="M685" i="10" s="1"/>
  <c r="Y751" i="10" s="1"/>
  <c r="L708" i="10"/>
  <c r="L700" i="10"/>
  <c r="L692" i="10"/>
  <c r="M692" i="10" s="1"/>
  <c r="Y758" i="10" s="1"/>
  <c r="L684" i="10"/>
  <c r="L710" i="10"/>
  <c r="M710" i="10" s="1"/>
  <c r="Y776" i="10" s="1"/>
  <c r="L702" i="10"/>
  <c r="L694" i="10"/>
  <c r="M694" i="10" s="1"/>
  <c r="Y760" i="10" s="1"/>
  <c r="L686" i="10"/>
  <c r="M686" i="10" s="1"/>
  <c r="Y752" i="10" s="1"/>
  <c r="L716" i="10"/>
  <c r="L707" i="10"/>
  <c r="M707" i="10" s="1"/>
  <c r="Y773" i="10" s="1"/>
  <c r="L699" i="10"/>
  <c r="M699" i="10" s="1"/>
  <c r="Y765" i="10" s="1"/>
  <c r="L691" i="10"/>
  <c r="L687" i="10"/>
  <c r="M687" i="10" s="1"/>
  <c r="Y753" i="10" s="1"/>
  <c r="L680" i="10"/>
  <c r="M680" i="10" s="1"/>
  <c r="Y746" i="10" s="1"/>
  <c r="L672" i="10"/>
  <c r="M672" i="10" s="1"/>
  <c r="Y738" i="10" s="1"/>
  <c r="L697" i="10"/>
  <c r="M697" i="10" s="1"/>
  <c r="Y763" i="10" s="1"/>
  <c r="L683" i="10"/>
  <c r="M683" i="10" s="1"/>
  <c r="Y749" i="10" s="1"/>
  <c r="L677" i="10"/>
  <c r="L669" i="10"/>
  <c r="L713" i="10"/>
  <c r="M713" i="10" s="1"/>
  <c r="Y779" i="10" s="1"/>
  <c r="L711" i="10"/>
  <c r="M711" i="10" s="1"/>
  <c r="Y777" i="10" s="1"/>
  <c r="L688" i="10"/>
  <c r="M688" i="10" s="1"/>
  <c r="Y754" i="10" s="1"/>
  <c r="L682" i="10"/>
  <c r="M682" i="10" s="1"/>
  <c r="Y748" i="10" s="1"/>
  <c r="L674" i="10"/>
  <c r="M674" i="10" s="1"/>
  <c r="Y740" i="10" s="1"/>
  <c r="L705" i="10"/>
  <c r="L703" i="10"/>
  <c r="L698" i="10"/>
  <c r="M698" i="10" s="1"/>
  <c r="Y764" i="10" s="1"/>
  <c r="L679" i="10"/>
  <c r="L671" i="10"/>
  <c r="M671" i="10" s="1"/>
  <c r="Y737" i="10" s="1"/>
  <c r="L689" i="10"/>
  <c r="M689" i="10" s="1"/>
  <c r="Y755" i="10" s="1"/>
  <c r="L673" i="10"/>
  <c r="M673" i="10" s="1"/>
  <c r="Y739" i="10" s="1"/>
  <c r="L670" i="10"/>
  <c r="M670" i="10" s="1"/>
  <c r="Y736" i="10" s="1"/>
  <c r="L706" i="10"/>
  <c r="L696" i="10"/>
  <c r="L678" i="10"/>
  <c r="M678" i="10" s="1"/>
  <c r="Y744" i="10" s="1"/>
  <c r="L690" i="10"/>
  <c r="M690" i="10" s="1"/>
  <c r="Y756" i="10" s="1"/>
  <c r="L675" i="10"/>
  <c r="L676" i="10"/>
  <c r="M676" i="10" s="1"/>
  <c r="Y742" i="10" s="1"/>
  <c r="L668" i="10"/>
  <c r="L695" i="10"/>
  <c r="M695" i="10" s="1"/>
  <c r="Y761" i="10" s="1"/>
  <c r="L681" i="10"/>
  <c r="M681" i="10" s="1"/>
  <c r="Y747" i="10" s="1"/>
  <c r="M669" i="10" l="1"/>
  <c r="Y735" i="10" s="1"/>
  <c r="M696" i="10"/>
  <c r="Y762" i="10" s="1"/>
  <c r="M703" i="10"/>
  <c r="Y769" i="10" s="1"/>
  <c r="M677" i="10"/>
  <c r="Y743" i="10" s="1"/>
  <c r="M700" i="10"/>
  <c r="Y766" i="10" s="1"/>
  <c r="M706" i="10"/>
  <c r="Y772" i="10" s="1"/>
  <c r="M705" i="10"/>
  <c r="Y771" i="10" s="1"/>
  <c r="M708" i="10"/>
  <c r="Y774" i="10" s="1"/>
  <c r="L715" i="10"/>
  <c r="M668" i="10"/>
  <c r="M702" i="10"/>
  <c r="Y768" i="10" s="1"/>
  <c r="M675" i="10"/>
  <c r="Y741" i="10" s="1"/>
  <c r="K715" i="10"/>
  <c r="M679" i="10"/>
  <c r="Y745" i="10" s="1"/>
  <c r="M691" i="10"/>
  <c r="Y757" i="10" s="1"/>
  <c r="M684" i="10"/>
  <c r="Y750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C218" i="9" s="1"/>
  <c r="AT75" i="1"/>
  <c r="D218" i="9" s="1"/>
  <c r="AU75" i="1"/>
  <c r="E218" i="9"/>
  <c r="AQ75" i="1"/>
  <c r="H186" i="9" s="1"/>
  <c r="AO75" i="1"/>
  <c r="AN75" i="1"/>
  <c r="E186" i="9" s="1"/>
  <c r="AM75" i="1"/>
  <c r="D186" i="9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D13" i="7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F11" i="6" s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B19" i="4" s="1"/>
  <c r="E141" i="1"/>
  <c r="E140" i="1"/>
  <c r="D10" i="4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473" i="1"/>
  <c r="F12" i="6"/>
  <c r="F8" i="6"/>
  <c r="I26" i="9"/>
  <c r="H5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B440" i="1"/>
  <c r="E372" i="9"/>
  <c r="BD48" i="1"/>
  <c r="BD62" i="1" s="1"/>
  <c r="R48" i="1"/>
  <c r="R62" i="1" s="1"/>
  <c r="G10" i="4"/>
  <c r="F10" i="4"/>
  <c r="I381" i="9"/>
  <c r="F499" i="1"/>
  <c r="F517" i="1"/>
  <c r="H505" i="1"/>
  <c r="F505" i="1"/>
  <c r="H501" i="1"/>
  <c r="F501" i="1"/>
  <c r="F497" i="1"/>
  <c r="H497" i="1"/>
  <c r="H499" i="1"/>
  <c r="D330" i="1" l="1"/>
  <c r="C86" i="8" s="1"/>
  <c r="B465" i="1"/>
  <c r="G28" i="4"/>
  <c r="D463" i="1"/>
  <c r="C472" i="1"/>
  <c r="C434" i="1"/>
  <c r="W48" i="1"/>
  <c r="W62" i="1" s="1"/>
  <c r="B445" i="1"/>
  <c r="C575" i="1"/>
  <c r="I380" i="9"/>
  <c r="CF76" i="1"/>
  <c r="BO52" i="1" s="1"/>
  <c r="BO67" i="1" s="1"/>
  <c r="D612" i="1"/>
  <c r="G612" i="1"/>
  <c r="I372" i="9"/>
  <c r="C440" i="1"/>
  <c r="C432" i="1"/>
  <c r="C430" i="1"/>
  <c r="I366" i="9"/>
  <c r="I365" i="9"/>
  <c r="BY48" i="1"/>
  <c r="BY62" i="1" s="1"/>
  <c r="G332" i="9" s="1"/>
  <c r="AI48" i="1"/>
  <c r="AI62" i="1" s="1"/>
  <c r="N48" i="1"/>
  <c r="N62" i="1" s="1"/>
  <c r="G44" i="9" s="1"/>
  <c r="AQ48" i="1"/>
  <c r="AQ62" i="1" s="1"/>
  <c r="BI48" i="1"/>
  <c r="BI62" i="1" s="1"/>
  <c r="E268" i="9" s="1"/>
  <c r="L48" i="1"/>
  <c r="L62" i="1" s="1"/>
  <c r="E44" i="9" s="1"/>
  <c r="BB48" i="1"/>
  <c r="BB62" i="1" s="1"/>
  <c r="BQ48" i="1"/>
  <c r="BQ62" i="1" s="1"/>
  <c r="F300" i="9" s="1"/>
  <c r="C427" i="1"/>
  <c r="BO48" i="1"/>
  <c r="BO62" i="1" s="1"/>
  <c r="D300" i="9" s="1"/>
  <c r="P48" i="1"/>
  <c r="P62" i="1" s="1"/>
  <c r="AR48" i="1"/>
  <c r="AR62" i="1" s="1"/>
  <c r="BA48" i="1"/>
  <c r="BA62" i="1" s="1"/>
  <c r="AN48" i="1"/>
  <c r="AN62" i="1" s="1"/>
  <c r="BX48" i="1"/>
  <c r="BX62" i="1" s="1"/>
  <c r="AW48" i="1"/>
  <c r="AW62" i="1" s="1"/>
  <c r="BZ48" i="1"/>
  <c r="BZ62" i="1" s="1"/>
  <c r="V48" i="1"/>
  <c r="V62" i="1" s="1"/>
  <c r="BF48" i="1"/>
  <c r="BF62" i="1" s="1"/>
  <c r="AG48" i="1"/>
  <c r="AG62" i="1" s="1"/>
  <c r="AC48" i="1"/>
  <c r="AC62" i="1" s="1"/>
  <c r="H108" i="9" s="1"/>
  <c r="AB48" i="1"/>
  <c r="AB62" i="1" s="1"/>
  <c r="AL48" i="1"/>
  <c r="AL62" i="1" s="1"/>
  <c r="C172" i="9" s="1"/>
  <c r="BR48" i="1"/>
  <c r="BR62" i="1" s="1"/>
  <c r="AO48" i="1"/>
  <c r="AO62" i="1" s="1"/>
  <c r="F172" i="9" s="1"/>
  <c r="G48" i="1"/>
  <c r="G62" i="1" s="1"/>
  <c r="G12" i="9" s="1"/>
  <c r="AJ48" i="1"/>
  <c r="AJ62" i="1" s="1"/>
  <c r="AX48" i="1"/>
  <c r="AX62" i="1" s="1"/>
  <c r="BP48" i="1"/>
  <c r="BP62" i="1" s="1"/>
  <c r="C48" i="1"/>
  <c r="C62" i="1" s="1"/>
  <c r="C12" i="9" s="1"/>
  <c r="AA48" i="1"/>
  <c r="AA62" i="1" s="1"/>
  <c r="F108" i="9" s="1"/>
  <c r="Y48" i="1"/>
  <c r="Y62" i="1" s="1"/>
  <c r="U48" i="1"/>
  <c r="U62" i="1" s="1"/>
  <c r="G76" i="9" s="1"/>
  <c r="M48" i="1"/>
  <c r="M62" i="1" s="1"/>
  <c r="F44" i="9" s="1"/>
  <c r="H48" i="1"/>
  <c r="H62" i="1" s="1"/>
  <c r="Z48" i="1"/>
  <c r="Z62" i="1" s="1"/>
  <c r="E108" i="9" s="1"/>
  <c r="AT48" i="1"/>
  <c r="AT62" i="1" s="1"/>
  <c r="BL48" i="1"/>
  <c r="BL62" i="1" s="1"/>
  <c r="CA48" i="1"/>
  <c r="CA62" i="1" s="1"/>
  <c r="BW48" i="1"/>
  <c r="BW62" i="1" s="1"/>
  <c r="BU48" i="1"/>
  <c r="BU62" i="1" s="1"/>
  <c r="BC48" i="1"/>
  <c r="BC62" i="1" s="1"/>
  <c r="F236" i="9" s="1"/>
  <c r="I363" i="9"/>
  <c r="AH48" i="1"/>
  <c r="AH62" i="1" s="1"/>
  <c r="AV48" i="1"/>
  <c r="AV62" i="1" s="1"/>
  <c r="BN48" i="1"/>
  <c r="BN62" i="1" s="1"/>
  <c r="CB48" i="1"/>
  <c r="CB62" i="1" s="1"/>
  <c r="C364" i="9" s="1"/>
  <c r="CC48" i="1"/>
  <c r="CC62" i="1" s="1"/>
  <c r="E48" i="1"/>
  <c r="E62" i="1" s="1"/>
  <c r="E12" i="9" s="1"/>
  <c r="AE48" i="1"/>
  <c r="AE62" i="1" s="1"/>
  <c r="D48" i="1"/>
  <c r="D62" i="1" s="1"/>
  <c r="AS48" i="1"/>
  <c r="AS62" i="1" s="1"/>
  <c r="F48" i="1"/>
  <c r="F62" i="1" s="1"/>
  <c r="F12" i="9" s="1"/>
  <c r="AD48" i="1"/>
  <c r="AD62" i="1" s="1"/>
  <c r="AP48" i="1"/>
  <c r="AP62" i="1" s="1"/>
  <c r="BH48" i="1"/>
  <c r="BH62" i="1" s="1"/>
  <c r="D268" i="9" s="1"/>
  <c r="BT48" i="1"/>
  <c r="BT62" i="1" s="1"/>
  <c r="K48" i="1"/>
  <c r="K62" i="1" s="1"/>
  <c r="AY48" i="1"/>
  <c r="AY62" i="1" s="1"/>
  <c r="I48" i="1"/>
  <c r="I62" i="1" s="1"/>
  <c r="BE48" i="1"/>
  <c r="BE62" i="1" s="1"/>
  <c r="H236" i="9" s="1"/>
  <c r="AM48" i="1"/>
  <c r="AM62" i="1" s="1"/>
  <c r="D172" i="9" s="1"/>
  <c r="BS48" i="1"/>
  <c r="BS62" i="1" s="1"/>
  <c r="T48" i="1"/>
  <c r="T62" i="1" s="1"/>
  <c r="F76" i="9" s="1"/>
  <c r="J48" i="1"/>
  <c r="J62" i="1" s="1"/>
  <c r="AF48" i="1"/>
  <c r="AF62" i="1" s="1"/>
  <c r="AZ48" i="1"/>
  <c r="AZ62" i="1" s="1"/>
  <c r="BJ48" i="1"/>
  <c r="BJ62" i="1" s="1"/>
  <c r="BV48" i="1"/>
  <c r="BV62" i="1" s="1"/>
  <c r="D332" i="9" s="1"/>
  <c r="S48" i="1"/>
  <c r="S62" i="1" s="1"/>
  <c r="BG48" i="1"/>
  <c r="BG62" i="1" s="1"/>
  <c r="Q48" i="1"/>
  <c r="Q62" i="1" s="1"/>
  <c r="BM48" i="1"/>
  <c r="BM62" i="1" s="1"/>
  <c r="AK48" i="1"/>
  <c r="AK62" i="1" s="1"/>
  <c r="O48" i="1"/>
  <c r="O62" i="1" s="1"/>
  <c r="AU48" i="1"/>
  <c r="AU62" i="1" s="1"/>
  <c r="X48" i="1"/>
  <c r="X62" i="1" s="1"/>
  <c r="I612" i="1"/>
  <c r="I362" i="9"/>
  <c r="G122" i="9"/>
  <c r="C464" i="1"/>
  <c r="I90" i="9"/>
  <c r="G90" i="9"/>
  <c r="D76" i="9"/>
  <c r="G236" i="9"/>
  <c r="C10" i="4"/>
  <c r="B10" i="4"/>
  <c r="D5" i="7"/>
  <c r="F9" i="6"/>
  <c r="C34" i="5"/>
  <c r="D428" i="1"/>
  <c r="C141" i="8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I76" i="9"/>
  <c r="C420" i="1"/>
  <c r="B28" i="4"/>
  <c r="F186" i="9"/>
  <c r="H172" i="9"/>
  <c r="F52" i="1"/>
  <c r="F67" i="1" s="1"/>
  <c r="M52" i="1"/>
  <c r="M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I44" i="9" l="1"/>
  <c r="G140" i="9"/>
  <c r="AX52" i="1"/>
  <c r="AX67" i="1" s="1"/>
  <c r="AX71" i="1" s="1"/>
  <c r="C616" i="1" s="1"/>
  <c r="BD52" i="1"/>
  <c r="BD67" i="1" s="1"/>
  <c r="BD71" i="1" s="1"/>
  <c r="C624" i="1" s="1"/>
  <c r="BM52" i="1"/>
  <c r="BM67" i="1" s="1"/>
  <c r="I273" i="9" s="1"/>
  <c r="AA52" i="1"/>
  <c r="AA67" i="1" s="1"/>
  <c r="AA71" i="1" s="1"/>
  <c r="C692" i="1" s="1"/>
  <c r="AB52" i="1"/>
  <c r="AB67" i="1" s="1"/>
  <c r="G113" i="9" s="1"/>
  <c r="T52" i="1"/>
  <c r="T67" i="1" s="1"/>
  <c r="BE52" i="1"/>
  <c r="BE67" i="1" s="1"/>
  <c r="BE71" i="1" s="1"/>
  <c r="H245" i="9" s="1"/>
  <c r="AY52" i="1"/>
  <c r="AY67" i="1" s="1"/>
  <c r="AY71" i="1" s="1"/>
  <c r="C544" i="1" s="1"/>
  <c r="G544" i="1" s="1"/>
  <c r="AK52" i="1"/>
  <c r="AK67" i="1" s="1"/>
  <c r="AK71" i="1" s="1"/>
  <c r="BY52" i="1"/>
  <c r="BY67" i="1" s="1"/>
  <c r="BY71" i="1" s="1"/>
  <c r="C645" i="1" s="1"/>
  <c r="K52" i="1"/>
  <c r="K67" i="1" s="1"/>
  <c r="G52" i="1"/>
  <c r="G67" i="1" s="1"/>
  <c r="BN52" i="1"/>
  <c r="BN67" i="1" s="1"/>
  <c r="C305" i="9" s="1"/>
  <c r="AM52" i="1"/>
  <c r="AM67" i="1" s="1"/>
  <c r="AM71" i="1" s="1"/>
  <c r="N52" i="1"/>
  <c r="N67" i="1" s="1"/>
  <c r="AI52" i="1"/>
  <c r="AI67" i="1" s="1"/>
  <c r="AE52" i="1"/>
  <c r="AE67" i="1" s="1"/>
  <c r="C145" i="9" s="1"/>
  <c r="AG52" i="1"/>
  <c r="AG67" i="1" s="1"/>
  <c r="AD52" i="1"/>
  <c r="AD67" i="1" s="1"/>
  <c r="AD71" i="1" s="1"/>
  <c r="C523" i="1" s="1"/>
  <c r="G523" i="1" s="1"/>
  <c r="AR52" i="1"/>
  <c r="AR67" i="1" s="1"/>
  <c r="BK52" i="1"/>
  <c r="BK67" i="1" s="1"/>
  <c r="AU52" i="1"/>
  <c r="AU67" i="1" s="1"/>
  <c r="AU71" i="1" s="1"/>
  <c r="E213" i="9" s="1"/>
  <c r="AO52" i="1"/>
  <c r="AO67" i="1" s="1"/>
  <c r="AO71" i="1" s="1"/>
  <c r="F181" i="9" s="1"/>
  <c r="C52" i="1"/>
  <c r="C67" i="1" s="1"/>
  <c r="BG52" i="1"/>
  <c r="BG67" i="1" s="1"/>
  <c r="U52" i="1"/>
  <c r="U67" i="1" s="1"/>
  <c r="U71" i="1" s="1"/>
  <c r="G85" i="9" s="1"/>
  <c r="AN52" i="1"/>
  <c r="AN67" i="1" s="1"/>
  <c r="BI52" i="1"/>
  <c r="BI67" i="1" s="1"/>
  <c r="BU52" i="1"/>
  <c r="BU67" i="1" s="1"/>
  <c r="C337" i="9" s="1"/>
  <c r="J52" i="1"/>
  <c r="J67" i="1" s="1"/>
  <c r="AF52" i="1"/>
  <c r="AF67" i="1" s="1"/>
  <c r="BL52" i="1"/>
  <c r="BL67" i="1" s="1"/>
  <c r="BH52" i="1"/>
  <c r="BH67" i="1" s="1"/>
  <c r="D305" i="9"/>
  <c r="BJ52" i="1"/>
  <c r="BJ67" i="1" s="1"/>
  <c r="BW52" i="1"/>
  <c r="BW67" i="1" s="1"/>
  <c r="I52" i="1"/>
  <c r="I67" i="1" s="1"/>
  <c r="I71" i="1" s="1"/>
  <c r="BT52" i="1"/>
  <c r="BT67" i="1" s="1"/>
  <c r="BT71" i="1" s="1"/>
  <c r="O52" i="1"/>
  <c r="O67" i="1" s="1"/>
  <c r="O71" i="1" s="1"/>
  <c r="H53" i="9" s="1"/>
  <c r="Y52" i="1"/>
  <c r="Y67" i="1" s="1"/>
  <c r="Y71" i="1" s="1"/>
  <c r="L52" i="1"/>
  <c r="L67" i="1" s="1"/>
  <c r="CA52" i="1"/>
  <c r="CA67" i="1" s="1"/>
  <c r="CA71" i="1" s="1"/>
  <c r="C647" i="1" s="1"/>
  <c r="BA52" i="1"/>
  <c r="BA67" i="1" s="1"/>
  <c r="BA71" i="1" s="1"/>
  <c r="C546" i="1" s="1"/>
  <c r="G546" i="1" s="1"/>
  <c r="AT52" i="1"/>
  <c r="AT67" i="1" s="1"/>
  <c r="R52" i="1"/>
  <c r="R67" i="1" s="1"/>
  <c r="AQ52" i="1"/>
  <c r="AQ67" i="1" s="1"/>
  <c r="AC52" i="1"/>
  <c r="AC67" i="1" s="1"/>
  <c r="AC71" i="1" s="1"/>
  <c r="C522" i="1" s="1"/>
  <c r="G522" i="1" s="1"/>
  <c r="D52" i="1"/>
  <c r="D67" i="1" s="1"/>
  <c r="D71" i="1" s="1"/>
  <c r="AW52" i="1"/>
  <c r="AW67" i="1" s="1"/>
  <c r="AW71" i="1" s="1"/>
  <c r="G213" i="9" s="1"/>
  <c r="BQ52" i="1"/>
  <c r="BQ67" i="1" s="1"/>
  <c r="F305" i="9" s="1"/>
  <c r="E52" i="1"/>
  <c r="E67" i="1" s="1"/>
  <c r="E71" i="1" s="1"/>
  <c r="C670" i="1" s="1"/>
  <c r="CC52" i="1"/>
  <c r="CC67" i="1" s="1"/>
  <c r="CC71" i="1" s="1"/>
  <c r="C620" i="1" s="1"/>
  <c r="Z52" i="1"/>
  <c r="Z67" i="1" s="1"/>
  <c r="Z71" i="1" s="1"/>
  <c r="E117" i="9" s="1"/>
  <c r="AV52" i="1"/>
  <c r="AV67" i="1" s="1"/>
  <c r="AV71" i="1" s="1"/>
  <c r="C713" i="1" s="1"/>
  <c r="BS52" i="1"/>
  <c r="BS67" i="1" s="1"/>
  <c r="BP52" i="1"/>
  <c r="BP67" i="1" s="1"/>
  <c r="BP71" i="1" s="1"/>
  <c r="E309" i="9" s="1"/>
  <c r="V52" i="1"/>
  <c r="V67" i="1" s="1"/>
  <c r="V71" i="1" s="1"/>
  <c r="C687" i="1" s="1"/>
  <c r="Q52" i="1"/>
  <c r="Q67" i="1" s="1"/>
  <c r="Q71" i="1" s="1"/>
  <c r="X52" i="1"/>
  <c r="X67" i="1" s="1"/>
  <c r="X71" i="1" s="1"/>
  <c r="C117" i="9" s="1"/>
  <c r="W52" i="1"/>
  <c r="W67" i="1" s="1"/>
  <c r="BC52" i="1"/>
  <c r="BC67" i="1" s="1"/>
  <c r="BC71" i="1" s="1"/>
  <c r="C633" i="1" s="1"/>
  <c r="AJ52" i="1"/>
  <c r="AJ67" i="1" s="1"/>
  <c r="BZ52" i="1"/>
  <c r="BZ67" i="1" s="1"/>
  <c r="BR52" i="1"/>
  <c r="BR67" i="1" s="1"/>
  <c r="BV52" i="1"/>
  <c r="BV67" i="1" s="1"/>
  <c r="CB52" i="1"/>
  <c r="CB67" i="1" s="1"/>
  <c r="BF52" i="1"/>
  <c r="BF67" i="1" s="1"/>
  <c r="BF71" i="1" s="1"/>
  <c r="C629" i="1" s="1"/>
  <c r="AP52" i="1"/>
  <c r="AP67" i="1" s="1"/>
  <c r="AP71" i="1" s="1"/>
  <c r="C535" i="1" s="1"/>
  <c r="G535" i="1" s="1"/>
  <c r="AS52" i="1"/>
  <c r="AS67" i="1" s="1"/>
  <c r="AS71" i="1" s="1"/>
  <c r="C710" i="1" s="1"/>
  <c r="BB52" i="1"/>
  <c r="BB67" i="1" s="1"/>
  <c r="BB71" i="1" s="1"/>
  <c r="BX52" i="1"/>
  <c r="BX67" i="1" s="1"/>
  <c r="BX71" i="1" s="1"/>
  <c r="C569" i="1" s="1"/>
  <c r="AL52" i="1"/>
  <c r="AL67" i="1" s="1"/>
  <c r="H52" i="1"/>
  <c r="H67" i="1" s="1"/>
  <c r="H71" i="1" s="1"/>
  <c r="H21" i="9" s="1"/>
  <c r="AZ52" i="1"/>
  <c r="AZ67" i="1" s="1"/>
  <c r="AZ71" i="1" s="1"/>
  <c r="P52" i="1"/>
  <c r="P67" i="1" s="1"/>
  <c r="P71" i="1" s="1"/>
  <c r="I53" i="9" s="1"/>
  <c r="S52" i="1"/>
  <c r="S67" i="1" s="1"/>
  <c r="S71" i="1" s="1"/>
  <c r="C684" i="1" s="1"/>
  <c r="AH52" i="1"/>
  <c r="AH67" i="1" s="1"/>
  <c r="I172" i="9"/>
  <c r="I236" i="9"/>
  <c r="E236" i="9"/>
  <c r="D236" i="9"/>
  <c r="E172" i="9"/>
  <c r="E140" i="9"/>
  <c r="F332" i="9"/>
  <c r="E204" i="9"/>
  <c r="I108" i="9"/>
  <c r="E76" i="9"/>
  <c r="I12" i="9"/>
  <c r="BO71" i="1"/>
  <c r="D309" i="9" s="1"/>
  <c r="H268" i="9"/>
  <c r="C140" i="9"/>
  <c r="F140" i="9"/>
  <c r="C44" i="9"/>
  <c r="H140" i="9"/>
  <c r="H44" i="9"/>
  <c r="H76" i="9"/>
  <c r="G204" i="9"/>
  <c r="D12" i="9"/>
  <c r="H332" i="9"/>
  <c r="I332" i="9"/>
  <c r="H204" i="9"/>
  <c r="F204" i="9"/>
  <c r="G300" i="9"/>
  <c r="C300" i="9"/>
  <c r="E332" i="9"/>
  <c r="G172" i="9"/>
  <c r="E300" i="9"/>
  <c r="C204" i="9"/>
  <c r="H12" i="9"/>
  <c r="C108" i="9"/>
  <c r="G108" i="9"/>
  <c r="D364" i="9"/>
  <c r="D140" i="9"/>
  <c r="D108" i="9"/>
  <c r="D204" i="9"/>
  <c r="C332" i="9"/>
  <c r="M71" i="1"/>
  <c r="C506" i="1" s="1"/>
  <c r="G506" i="1" s="1"/>
  <c r="I268" i="9"/>
  <c r="CE62" i="1"/>
  <c r="I364" i="9" s="1"/>
  <c r="F268" i="9"/>
  <c r="I300" i="9"/>
  <c r="CE48" i="1"/>
  <c r="I204" i="9"/>
  <c r="H300" i="9"/>
  <c r="D44" i="9"/>
  <c r="C76" i="9"/>
  <c r="C236" i="9"/>
  <c r="C268" i="9"/>
  <c r="I140" i="9"/>
  <c r="F71" i="1"/>
  <c r="D27" i="7"/>
  <c r="B448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H241" i="9"/>
  <c r="C476" i="1"/>
  <c r="F16" i="6"/>
  <c r="F516" i="1"/>
  <c r="F540" i="1"/>
  <c r="H540" i="1"/>
  <c r="F532" i="1"/>
  <c r="H532" i="1"/>
  <c r="H524" i="1"/>
  <c r="F524" i="1"/>
  <c r="F550" i="1"/>
  <c r="F49" i="9"/>
  <c r="F17" i="9"/>
  <c r="BN71" i="1" l="1"/>
  <c r="C619" i="1" s="1"/>
  <c r="G241" i="9"/>
  <c r="C549" i="1"/>
  <c r="CE67" i="1"/>
  <c r="CE52" i="1"/>
  <c r="H209" i="9"/>
  <c r="G245" i="9"/>
  <c r="G341" i="9"/>
  <c r="D177" i="9"/>
  <c r="I369" i="9"/>
  <c r="G209" i="9"/>
  <c r="F113" i="9"/>
  <c r="BM71" i="1"/>
  <c r="C638" i="1" s="1"/>
  <c r="D145" i="9"/>
  <c r="AR71" i="1"/>
  <c r="I181" i="9" s="1"/>
  <c r="C530" i="1"/>
  <c r="G530" i="1" s="1"/>
  <c r="I149" i="9"/>
  <c r="C570" i="1"/>
  <c r="G337" i="9"/>
  <c r="G49" i="9"/>
  <c r="I145" i="9"/>
  <c r="E177" i="9"/>
  <c r="D17" i="9"/>
  <c r="AE71" i="1"/>
  <c r="C524" i="1" s="1"/>
  <c r="G524" i="1" s="1"/>
  <c r="G145" i="9"/>
  <c r="K71" i="1"/>
  <c r="D53" i="9" s="1"/>
  <c r="AB71" i="1"/>
  <c r="C521" i="1" s="1"/>
  <c r="G521" i="1" s="1"/>
  <c r="G71" i="1"/>
  <c r="C500" i="1" s="1"/>
  <c r="G500" i="1" s="1"/>
  <c r="I209" i="9"/>
  <c r="G17" i="9"/>
  <c r="BH71" i="1"/>
  <c r="C553" i="1" s="1"/>
  <c r="T71" i="1"/>
  <c r="F85" i="9" s="1"/>
  <c r="D49" i="9"/>
  <c r="F81" i="9"/>
  <c r="C71" i="1"/>
  <c r="C21" i="9" s="1"/>
  <c r="C17" i="9"/>
  <c r="N71" i="1"/>
  <c r="G53" i="9" s="1"/>
  <c r="C702" i="1"/>
  <c r="AI71" i="1"/>
  <c r="C528" i="1" s="1"/>
  <c r="G528" i="1" s="1"/>
  <c r="H273" i="9"/>
  <c r="CB71" i="1"/>
  <c r="C373" i="9" s="1"/>
  <c r="BL71" i="1"/>
  <c r="C557" i="1" s="1"/>
  <c r="I241" i="9"/>
  <c r="BQ71" i="1"/>
  <c r="F309" i="9" s="1"/>
  <c r="C369" i="9"/>
  <c r="BV71" i="1"/>
  <c r="C642" i="1" s="1"/>
  <c r="C712" i="1"/>
  <c r="AN71" i="1"/>
  <c r="C705" i="1" s="1"/>
  <c r="C540" i="1"/>
  <c r="G540" i="1" s="1"/>
  <c r="D273" i="9"/>
  <c r="D337" i="9"/>
  <c r="C309" i="9"/>
  <c r="E145" i="9"/>
  <c r="AG71" i="1"/>
  <c r="C698" i="1" s="1"/>
  <c r="BR71" i="1"/>
  <c r="G309" i="9" s="1"/>
  <c r="I21" i="9"/>
  <c r="C502" i="1"/>
  <c r="G502" i="1" s="1"/>
  <c r="C674" i="1"/>
  <c r="C508" i="1"/>
  <c r="G508" i="1" s="1"/>
  <c r="BU71" i="1"/>
  <c r="C641" i="1" s="1"/>
  <c r="C547" i="1"/>
  <c r="E245" i="9"/>
  <c r="C497" i="1"/>
  <c r="G497" i="1" s="1"/>
  <c r="D21" i="9"/>
  <c r="C640" i="1"/>
  <c r="C565" i="1"/>
  <c r="J71" i="1"/>
  <c r="C675" i="1" s="1"/>
  <c r="I177" i="9"/>
  <c r="G81" i="9"/>
  <c r="BK71" i="1"/>
  <c r="G273" i="9"/>
  <c r="BG71" i="1"/>
  <c r="C618" i="1" s="1"/>
  <c r="C273" i="9"/>
  <c r="I113" i="9"/>
  <c r="E273" i="9"/>
  <c r="F177" i="9"/>
  <c r="BI71" i="1"/>
  <c r="C49" i="9"/>
  <c r="AF71" i="1"/>
  <c r="E209" i="9"/>
  <c r="C518" i="1"/>
  <c r="G518" i="1" s="1"/>
  <c r="D117" i="9"/>
  <c r="C690" i="1"/>
  <c r="C682" i="1"/>
  <c r="C85" i="9"/>
  <c r="C510" i="1"/>
  <c r="G510" i="1" s="1"/>
  <c r="R71" i="1"/>
  <c r="D81" i="9"/>
  <c r="E49" i="9"/>
  <c r="C177" i="9"/>
  <c r="H305" i="9"/>
  <c r="D209" i="9"/>
  <c r="C680" i="1"/>
  <c r="C632" i="1"/>
  <c r="C517" i="1"/>
  <c r="G517" i="1" s="1"/>
  <c r="L71" i="1"/>
  <c r="E53" i="9" s="1"/>
  <c r="C241" i="9"/>
  <c r="G177" i="9"/>
  <c r="H81" i="9"/>
  <c r="E17" i="9"/>
  <c r="H177" i="9"/>
  <c r="AQ71" i="1"/>
  <c r="I337" i="9"/>
  <c r="E337" i="9"/>
  <c r="F273" i="9"/>
  <c r="H337" i="9"/>
  <c r="G305" i="9"/>
  <c r="BS71" i="1"/>
  <c r="C564" i="1" s="1"/>
  <c r="AL71" i="1"/>
  <c r="C181" i="9" s="1"/>
  <c r="F337" i="9"/>
  <c r="F209" i="9"/>
  <c r="C669" i="1"/>
  <c r="I309" i="9"/>
  <c r="E81" i="9"/>
  <c r="E241" i="9"/>
  <c r="F241" i="9"/>
  <c r="C113" i="9"/>
  <c r="E113" i="9"/>
  <c r="BW71" i="1"/>
  <c r="I305" i="9"/>
  <c r="BJ71" i="1"/>
  <c r="H17" i="9"/>
  <c r="E305" i="9"/>
  <c r="D113" i="9"/>
  <c r="F145" i="9"/>
  <c r="H145" i="9"/>
  <c r="BZ71" i="1"/>
  <c r="AT71" i="1"/>
  <c r="H49" i="9"/>
  <c r="C689" i="1"/>
  <c r="AJ71" i="1"/>
  <c r="H149" i="9" s="1"/>
  <c r="AH71" i="1"/>
  <c r="I49" i="9"/>
  <c r="C209" i="9"/>
  <c r="I81" i="9"/>
  <c r="W71" i="1"/>
  <c r="C81" i="9"/>
  <c r="D369" i="9"/>
  <c r="H113" i="9"/>
  <c r="D241" i="9"/>
  <c r="I17" i="9"/>
  <c r="H117" i="9"/>
  <c r="C498" i="1"/>
  <c r="G498" i="1" s="1"/>
  <c r="E21" i="9"/>
  <c r="C627" i="1"/>
  <c r="C548" i="1"/>
  <c r="I341" i="9"/>
  <c r="C630" i="1"/>
  <c r="D245" i="9"/>
  <c r="C691" i="1"/>
  <c r="C534" i="1"/>
  <c r="G534" i="1" s="1"/>
  <c r="C550" i="1"/>
  <c r="G550" i="1" s="1"/>
  <c r="E85" i="9"/>
  <c r="F245" i="9"/>
  <c r="C572" i="1"/>
  <c r="C512" i="1"/>
  <c r="G512" i="1" s="1"/>
  <c r="C694" i="1"/>
  <c r="C706" i="1"/>
  <c r="C681" i="1"/>
  <c r="C614" i="1"/>
  <c r="H213" i="9"/>
  <c r="C686" i="1"/>
  <c r="C695" i="1"/>
  <c r="C543" i="1"/>
  <c r="C514" i="1"/>
  <c r="G514" i="1" s="1"/>
  <c r="C538" i="1"/>
  <c r="G538" i="1" s="1"/>
  <c r="C509" i="1"/>
  <c r="G509" i="1" s="1"/>
  <c r="C561" i="1"/>
  <c r="I117" i="9"/>
  <c r="C560" i="1"/>
  <c r="C541" i="1"/>
  <c r="C519" i="1"/>
  <c r="G519" i="1" s="1"/>
  <c r="F213" i="9"/>
  <c r="C644" i="1"/>
  <c r="F341" i="9"/>
  <c r="G181" i="9"/>
  <c r="I213" i="9"/>
  <c r="I245" i="9"/>
  <c r="H85" i="9"/>
  <c r="C515" i="1"/>
  <c r="G515" i="1" s="1"/>
  <c r="C551" i="1"/>
  <c r="C213" i="9"/>
  <c r="C621" i="1"/>
  <c r="C542" i="1"/>
  <c r="C625" i="1"/>
  <c r="C501" i="1"/>
  <c r="G501" i="1" s="1"/>
  <c r="C673" i="1"/>
  <c r="C631" i="1"/>
  <c r="C707" i="1"/>
  <c r="F53" i="9"/>
  <c r="D373" i="9"/>
  <c r="C520" i="1"/>
  <c r="G520" i="1" s="1"/>
  <c r="F117" i="9"/>
  <c r="C574" i="1"/>
  <c r="C678" i="1"/>
  <c r="I277" i="9"/>
  <c r="CE71" i="1"/>
  <c r="C716" i="1" s="1"/>
  <c r="C428" i="1"/>
  <c r="C532" i="1"/>
  <c r="G532" i="1" s="1"/>
  <c r="C704" i="1"/>
  <c r="D181" i="9"/>
  <c r="C628" i="1"/>
  <c r="C245" i="9"/>
  <c r="C545" i="1"/>
  <c r="G545" i="1" s="1"/>
  <c r="F21" i="9"/>
  <c r="C499" i="1"/>
  <c r="G499" i="1" s="1"/>
  <c r="C671" i="1"/>
  <c r="H544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C559" i="1" l="1"/>
  <c r="C433" i="1"/>
  <c r="C441" i="1" s="1"/>
  <c r="C558" i="1"/>
  <c r="C504" i="1"/>
  <c r="G504" i="1" s="1"/>
  <c r="C709" i="1"/>
  <c r="C703" i="1"/>
  <c r="C537" i="1"/>
  <c r="G537" i="1" s="1"/>
  <c r="C696" i="1"/>
  <c r="C149" i="9"/>
  <c r="H517" i="1"/>
  <c r="C503" i="1"/>
  <c r="G503" i="1" s="1"/>
  <c r="G21" i="9"/>
  <c r="C676" i="1"/>
  <c r="G117" i="9"/>
  <c r="C513" i="1"/>
  <c r="G513" i="1" s="1"/>
  <c r="C53" i="9"/>
  <c r="C672" i="1"/>
  <c r="C533" i="1"/>
  <c r="G533" i="1" s="1"/>
  <c r="C507" i="1"/>
  <c r="G507" i="1" s="1"/>
  <c r="C685" i="1"/>
  <c r="C531" i="1"/>
  <c r="G531" i="1" s="1"/>
  <c r="E181" i="9"/>
  <c r="C693" i="1"/>
  <c r="D277" i="9"/>
  <c r="C573" i="1"/>
  <c r="C636" i="1"/>
  <c r="E149" i="9"/>
  <c r="C668" i="1"/>
  <c r="C496" i="1"/>
  <c r="G496" i="1" s="1"/>
  <c r="C679" i="1"/>
  <c r="C623" i="1"/>
  <c r="C637" i="1"/>
  <c r="G149" i="9"/>
  <c r="C700" i="1"/>
  <c r="C622" i="1"/>
  <c r="H277" i="9"/>
  <c r="C562" i="1"/>
  <c r="C626" i="1"/>
  <c r="C277" i="9"/>
  <c r="C526" i="1"/>
  <c r="G526" i="1" s="1"/>
  <c r="C563" i="1"/>
  <c r="H309" i="9"/>
  <c r="D341" i="9"/>
  <c r="C567" i="1"/>
  <c r="C552" i="1"/>
  <c r="C566" i="1"/>
  <c r="C341" i="9"/>
  <c r="C554" i="1"/>
  <c r="C634" i="1"/>
  <c r="E277" i="9"/>
  <c r="G277" i="9"/>
  <c r="C556" i="1"/>
  <c r="C635" i="1"/>
  <c r="C639" i="1"/>
  <c r="H518" i="1"/>
  <c r="H498" i="1"/>
  <c r="D149" i="9"/>
  <c r="C525" i="1"/>
  <c r="G525" i="1" s="1"/>
  <c r="C697" i="1"/>
  <c r="C505" i="1"/>
  <c r="G505" i="1" s="1"/>
  <c r="C677" i="1"/>
  <c r="C701" i="1"/>
  <c r="C516" i="1"/>
  <c r="I85" i="9"/>
  <c r="C688" i="1"/>
  <c r="C699" i="1"/>
  <c r="C527" i="1"/>
  <c r="G527" i="1" s="1"/>
  <c r="C539" i="1"/>
  <c r="G539" i="1" s="1"/>
  <c r="C711" i="1"/>
  <c r="D213" i="9"/>
  <c r="C617" i="1"/>
  <c r="F277" i="9"/>
  <c r="C555" i="1"/>
  <c r="F149" i="9"/>
  <c r="C568" i="1"/>
  <c r="E341" i="9"/>
  <c r="C643" i="1"/>
  <c r="C571" i="1"/>
  <c r="H341" i="9"/>
  <c r="C646" i="1"/>
  <c r="H181" i="9"/>
  <c r="C536" i="1"/>
  <c r="G536" i="1" s="1"/>
  <c r="C708" i="1"/>
  <c r="D85" i="9"/>
  <c r="C683" i="1"/>
  <c r="C511" i="1"/>
  <c r="C529" i="1"/>
  <c r="G529" i="1" s="1"/>
  <c r="H509" i="1"/>
  <c r="H550" i="1"/>
  <c r="H512" i="1"/>
  <c r="D615" i="1"/>
  <c r="D680" i="1" s="1"/>
  <c r="H514" i="1"/>
  <c r="H515" i="1"/>
  <c r="H520" i="1"/>
  <c r="I373" i="9"/>
  <c r="H545" i="1"/>
  <c r="F545" i="1"/>
  <c r="H525" i="1"/>
  <c r="F525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C715" i="1"/>
  <c r="H526" i="1"/>
  <c r="H529" i="1"/>
  <c r="G516" i="1"/>
  <c r="H516" i="1"/>
  <c r="G511" i="1"/>
  <c r="H511" i="1" s="1"/>
  <c r="D643" i="1"/>
  <c r="D645" i="1"/>
  <c r="D618" i="1"/>
  <c r="D674" i="1"/>
  <c r="D625" i="1"/>
  <c r="D624" i="1"/>
  <c r="D712" i="1"/>
  <c r="D628" i="1"/>
  <c r="D704" i="1"/>
  <c r="D675" i="1"/>
  <c r="D709" i="1"/>
  <c r="D688" i="1"/>
  <c r="D681" i="1"/>
  <c r="D707" i="1"/>
  <c r="D694" i="1"/>
  <c r="D713" i="1"/>
  <c r="D638" i="1"/>
  <c r="D617" i="1"/>
  <c r="D616" i="1"/>
  <c r="D708" i="1"/>
  <c r="D702" i="1"/>
  <c r="D635" i="1"/>
  <c r="D637" i="1"/>
  <c r="D691" i="1"/>
  <c r="D626" i="1"/>
  <c r="D679" i="1"/>
  <c r="D716" i="1"/>
  <c r="D677" i="1"/>
  <c r="D668" i="1"/>
  <c r="D705" i="1"/>
  <c r="D686" i="1"/>
  <c r="D672" i="1"/>
  <c r="D669" i="1"/>
  <c r="D711" i="1"/>
  <c r="D647" i="1"/>
  <c r="D671" i="1"/>
  <c r="D693" i="1"/>
  <c r="D687" i="1"/>
  <c r="D706" i="1"/>
  <c r="D699" i="1"/>
  <c r="D631" i="1"/>
  <c r="D629" i="1"/>
  <c r="D697" i="1"/>
  <c r="D634" i="1"/>
  <c r="D690" i="1"/>
  <c r="D678" i="1"/>
  <c r="D640" i="1"/>
  <c r="D646" i="1"/>
  <c r="D630" i="1"/>
  <c r="D710" i="1"/>
  <c r="D633" i="1"/>
  <c r="D670" i="1"/>
  <c r="D622" i="1"/>
  <c r="D621" i="1"/>
  <c r="D700" i="1"/>
  <c r="D689" i="1"/>
  <c r="D642" i="1"/>
  <c r="D623" i="1"/>
  <c r="D684" i="1"/>
  <c r="D673" i="1"/>
  <c r="D696" i="1"/>
  <c r="D682" i="1"/>
  <c r="D639" i="1"/>
  <c r="D692" i="1"/>
  <c r="D695" i="1"/>
  <c r="D676" i="1"/>
  <c r="D683" i="1"/>
  <c r="D620" i="1"/>
  <c r="D698" i="1"/>
  <c r="D619" i="1"/>
  <c r="D703" i="1"/>
  <c r="D685" i="1"/>
  <c r="D632" i="1"/>
  <c r="D644" i="1"/>
  <c r="D636" i="1"/>
  <c r="D627" i="1"/>
  <c r="D641" i="1"/>
  <c r="D701" i="1"/>
  <c r="E623" i="1" l="1"/>
  <c r="E716" i="1" s="1"/>
  <c r="E612" i="1"/>
  <c r="D715" i="1"/>
  <c r="E625" i="1" l="1"/>
  <c r="E673" i="1"/>
  <c r="E711" i="1"/>
  <c r="E705" i="1"/>
  <c r="E642" i="1"/>
  <c r="E701" i="1"/>
  <c r="E639" i="1"/>
  <c r="E699" i="1"/>
  <c r="E708" i="1"/>
  <c r="E637" i="1"/>
  <c r="E713" i="1"/>
  <c r="E709" i="1"/>
  <c r="E641" i="1"/>
  <c r="E691" i="1"/>
  <c r="E698" i="1"/>
  <c r="E635" i="1"/>
  <c r="E626" i="1"/>
  <c r="E693" i="1"/>
  <c r="E632" i="1"/>
  <c r="E680" i="1"/>
  <c r="E669" i="1"/>
  <c r="E647" i="1"/>
  <c r="E636" i="1"/>
  <c r="E684" i="1"/>
  <c r="E633" i="1"/>
  <c r="E644" i="1"/>
  <c r="E624" i="1"/>
  <c r="E707" i="1"/>
  <c r="E683" i="1"/>
  <c r="E689" i="1"/>
  <c r="E677" i="1"/>
  <c r="E629" i="1"/>
  <c r="E710" i="1"/>
  <c r="E627" i="1"/>
  <c r="E688" i="1"/>
  <c r="E681" i="1"/>
  <c r="E670" i="1"/>
  <c r="E678" i="1"/>
  <c r="E703" i="1"/>
  <c r="E668" i="1"/>
  <c r="E695" i="1"/>
  <c r="E685" i="1"/>
  <c r="E694" i="1"/>
  <c r="E671" i="1"/>
  <c r="E634" i="1"/>
  <c r="E712" i="1"/>
  <c r="E672" i="1"/>
  <c r="E682" i="1"/>
  <c r="E687" i="1"/>
  <c r="E643" i="1"/>
  <c r="E706" i="1"/>
  <c r="E679" i="1"/>
  <c r="E702" i="1"/>
  <c r="E675" i="1"/>
  <c r="E630" i="1"/>
  <c r="E638" i="1"/>
  <c r="E697" i="1"/>
  <c r="E646" i="1"/>
  <c r="E704" i="1"/>
  <c r="E645" i="1"/>
  <c r="E686" i="1"/>
  <c r="E700" i="1"/>
  <c r="E676" i="1"/>
  <c r="E690" i="1"/>
  <c r="E696" i="1"/>
  <c r="E692" i="1"/>
  <c r="E640" i="1"/>
  <c r="E628" i="1"/>
  <c r="E674" i="1"/>
  <c r="E631" i="1"/>
  <c r="F624" i="1" l="1"/>
  <c r="E715" i="1"/>
  <c r="F711" i="1" l="1"/>
  <c r="F646" i="1"/>
  <c r="F696" i="1"/>
  <c r="F644" i="1"/>
  <c r="F706" i="1"/>
  <c r="F640" i="1"/>
  <c r="F639" i="1"/>
  <c r="F689" i="1"/>
  <c r="F690" i="1"/>
  <c r="F705" i="1"/>
  <c r="F702" i="1"/>
  <c r="F699" i="1"/>
  <c r="F700" i="1"/>
  <c r="F642" i="1"/>
  <c r="F638" i="1"/>
  <c r="F634" i="1"/>
  <c r="F698" i="1"/>
  <c r="F686" i="1"/>
  <c r="F631" i="1"/>
  <c r="F645" i="1"/>
  <c r="F710" i="1"/>
  <c r="F682" i="1"/>
  <c r="F687" i="1"/>
  <c r="F674" i="1"/>
  <c r="F677" i="1"/>
  <c r="F692" i="1"/>
  <c r="F712" i="1"/>
  <c r="F678" i="1"/>
  <c r="F685" i="1"/>
  <c r="F681" i="1"/>
  <c r="F680" i="1"/>
  <c r="F629" i="1"/>
  <c r="F704" i="1"/>
  <c r="F625" i="1"/>
  <c r="G625" i="1" s="1"/>
  <c r="F676" i="1"/>
  <c r="F641" i="1"/>
  <c r="F673" i="1"/>
  <c r="F668" i="1"/>
  <c r="F679" i="1"/>
  <c r="F675" i="1"/>
  <c r="F636" i="1"/>
  <c r="F670" i="1"/>
  <c r="F708" i="1"/>
  <c r="F626" i="1"/>
  <c r="F683" i="1"/>
  <c r="F688" i="1"/>
  <c r="F643" i="1"/>
  <c r="F635" i="1"/>
  <c r="F684" i="1"/>
  <c r="F627" i="1"/>
  <c r="F693" i="1"/>
  <c r="F671" i="1"/>
  <c r="F707" i="1"/>
  <c r="F630" i="1"/>
  <c r="F637" i="1"/>
  <c r="F713" i="1"/>
  <c r="F691" i="1"/>
  <c r="F647" i="1"/>
  <c r="F709" i="1"/>
  <c r="F628" i="1"/>
  <c r="F695" i="1"/>
  <c r="F669" i="1"/>
  <c r="F672" i="1"/>
  <c r="F697" i="1"/>
  <c r="F632" i="1"/>
  <c r="F701" i="1"/>
  <c r="F694" i="1"/>
  <c r="F633" i="1"/>
  <c r="F703" i="1"/>
  <c r="F716" i="1"/>
  <c r="G707" i="1" l="1"/>
  <c r="G670" i="1"/>
  <c r="G703" i="1"/>
  <c r="G695" i="1"/>
  <c r="G708" i="1"/>
  <c r="G678" i="1"/>
  <c r="G699" i="1"/>
  <c r="G635" i="1"/>
  <c r="G673" i="1"/>
  <c r="G679" i="1"/>
  <c r="G681" i="1"/>
  <c r="G639" i="1"/>
  <c r="G706" i="1"/>
  <c r="G638" i="1"/>
  <c r="G677" i="1"/>
  <c r="G691" i="1"/>
  <c r="G633" i="1"/>
  <c r="G675" i="1"/>
  <c r="G669" i="1"/>
  <c r="G637" i="1"/>
  <c r="G644" i="1"/>
  <c r="G698" i="1"/>
  <c r="G696" i="1"/>
  <c r="G671" i="1"/>
  <c r="G634" i="1"/>
  <c r="G631" i="1"/>
  <c r="G684" i="1"/>
  <c r="G689" i="1"/>
  <c r="G626" i="1"/>
  <c r="G629" i="1"/>
  <c r="G709" i="1"/>
  <c r="G694" i="1"/>
  <c r="G632" i="1"/>
  <c r="G630" i="1"/>
  <c r="G710" i="1"/>
  <c r="G697" i="1"/>
  <c r="G704" i="1"/>
  <c r="G641" i="1"/>
  <c r="G683" i="1"/>
  <c r="G682" i="1"/>
  <c r="G627" i="1"/>
  <c r="G645" i="1"/>
  <c r="G700" i="1"/>
  <c r="G674" i="1"/>
  <c r="G680" i="1"/>
  <c r="G676" i="1"/>
  <c r="G712" i="1"/>
  <c r="G702" i="1"/>
  <c r="G643" i="1"/>
  <c r="G692" i="1"/>
  <c r="G642" i="1"/>
  <c r="G688" i="1"/>
  <c r="G713" i="1"/>
  <c r="G647" i="1"/>
  <c r="G716" i="1"/>
  <c r="G668" i="1"/>
  <c r="G701" i="1"/>
  <c r="G693" i="1"/>
  <c r="G690" i="1"/>
  <c r="G686" i="1"/>
  <c r="G646" i="1"/>
  <c r="G636" i="1"/>
  <c r="G672" i="1"/>
  <c r="G705" i="1"/>
  <c r="G687" i="1"/>
  <c r="G628" i="1"/>
  <c r="G640" i="1"/>
  <c r="G711" i="1"/>
  <c r="G685" i="1"/>
  <c r="F715" i="1"/>
  <c r="H628" i="1" l="1"/>
  <c r="H684" i="1" s="1"/>
  <c r="G715" i="1"/>
  <c r="H630" i="1" l="1"/>
  <c r="H713" i="1"/>
  <c r="H637" i="1"/>
  <c r="H678" i="1"/>
  <c r="H671" i="1"/>
  <c r="H699" i="1"/>
  <c r="H674" i="1"/>
  <c r="H635" i="1"/>
  <c r="H712" i="1"/>
  <c r="H681" i="1"/>
  <c r="H636" i="1"/>
  <c r="H638" i="1"/>
  <c r="H639" i="1"/>
  <c r="H669" i="1"/>
  <c r="H642" i="1"/>
  <c r="H675" i="1"/>
  <c r="H676" i="1"/>
  <c r="H683" i="1"/>
  <c r="H700" i="1"/>
  <c r="H631" i="1"/>
  <c r="H647" i="1"/>
  <c r="H632" i="1"/>
  <c r="H643" i="1"/>
  <c r="H689" i="1"/>
  <c r="H686" i="1"/>
  <c r="H680" i="1"/>
  <c r="H690" i="1"/>
  <c r="H640" i="1"/>
  <c r="H679" i="1"/>
  <c r="H708" i="1"/>
  <c r="H645" i="1"/>
  <c r="H707" i="1"/>
  <c r="H629" i="1"/>
  <c r="I629" i="1" s="1"/>
  <c r="H701" i="1"/>
  <c r="H705" i="1"/>
  <c r="H698" i="1"/>
  <c r="H641" i="1"/>
  <c r="H693" i="1"/>
  <c r="H703" i="1"/>
  <c r="H673" i="1"/>
  <c r="H702" i="1"/>
  <c r="H633" i="1"/>
  <c r="H691" i="1"/>
  <c r="H646" i="1"/>
  <c r="H706" i="1"/>
  <c r="H634" i="1"/>
  <c r="H685" i="1"/>
  <c r="H695" i="1"/>
  <c r="H711" i="1"/>
  <c r="H688" i="1"/>
  <c r="H704" i="1"/>
  <c r="H644" i="1"/>
  <c r="H670" i="1"/>
  <c r="H682" i="1"/>
  <c r="H694" i="1"/>
  <c r="H696" i="1"/>
  <c r="H692" i="1"/>
  <c r="H687" i="1"/>
  <c r="H672" i="1"/>
  <c r="H716" i="1"/>
  <c r="H697" i="1"/>
  <c r="H668" i="1"/>
  <c r="H709" i="1"/>
  <c r="H677" i="1"/>
  <c r="H710" i="1"/>
  <c r="H715" i="1" l="1"/>
  <c r="I636" i="1"/>
  <c r="I682" i="1"/>
  <c r="I641" i="1"/>
  <c r="I673" i="1"/>
  <c r="I669" i="1"/>
  <c r="I702" i="1"/>
  <c r="I646" i="1"/>
  <c r="I670" i="1"/>
  <c r="I699" i="1"/>
  <c r="I647" i="1"/>
  <c r="I690" i="1"/>
  <c r="I684" i="1"/>
  <c r="I698" i="1"/>
  <c r="I640" i="1"/>
  <c r="I631" i="1"/>
  <c r="I634" i="1"/>
  <c r="I632" i="1"/>
  <c r="I689" i="1"/>
  <c r="I707" i="1"/>
  <c r="I668" i="1"/>
  <c r="I716" i="1"/>
  <c r="I644" i="1"/>
  <c r="I674" i="1"/>
  <c r="I687" i="1"/>
  <c r="I697" i="1"/>
  <c r="I713" i="1"/>
  <c r="I694" i="1"/>
  <c r="I706" i="1"/>
  <c r="I708" i="1"/>
  <c r="I633" i="1"/>
  <c r="I637" i="1"/>
  <c r="I685" i="1"/>
  <c r="I642" i="1"/>
  <c r="I691" i="1"/>
  <c r="I676" i="1"/>
  <c r="I686" i="1"/>
  <c r="I711" i="1"/>
  <c r="I701" i="1"/>
  <c r="I709" i="1"/>
  <c r="I638" i="1"/>
  <c r="I635" i="1"/>
  <c r="I677" i="1"/>
  <c r="I710" i="1"/>
  <c r="I643" i="1"/>
  <c r="I645" i="1"/>
  <c r="I700" i="1"/>
  <c r="I692" i="1"/>
  <c r="I675" i="1"/>
  <c r="I681" i="1"/>
  <c r="I688" i="1"/>
  <c r="I672" i="1"/>
  <c r="I639" i="1"/>
  <c r="I693" i="1"/>
  <c r="I679" i="1"/>
  <c r="I630" i="1"/>
  <c r="I696" i="1"/>
  <c r="I705" i="1"/>
  <c r="I683" i="1"/>
  <c r="I695" i="1"/>
  <c r="I671" i="1"/>
  <c r="I712" i="1"/>
  <c r="I678" i="1"/>
  <c r="I703" i="1"/>
  <c r="I680" i="1"/>
  <c r="I704" i="1"/>
  <c r="I715" i="1" l="1"/>
  <c r="J630" i="1"/>
  <c r="J710" i="1" l="1"/>
  <c r="J691" i="1"/>
  <c r="J709" i="1"/>
  <c r="J679" i="1"/>
  <c r="J698" i="1"/>
  <c r="J707" i="1"/>
  <c r="J647" i="1"/>
  <c r="J645" i="1"/>
  <c r="J690" i="1"/>
  <c r="J639" i="1"/>
  <c r="J716" i="1"/>
  <c r="J674" i="1"/>
  <c r="J632" i="1"/>
  <c r="J668" i="1"/>
  <c r="J693" i="1"/>
  <c r="J638" i="1"/>
  <c r="J644" i="1"/>
  <c r="J683" i="1"/>
  <c r="J671" i="1"/>
  <c r="J700" i="1"/>
  <c r="J686" i="1"/>
  <c r="J697" i="1"/>
  <c r="J646" i="1"/>
  <c r="J682" i="1"/>
  <c r="J706" i="1"/>
  <c r="J708" i="1"/>
  <c r="J684" i="1"/>
  <c r="J672" i="1"/>
  <c r="J703" i="1"/>
  <c r="J702" i="1"/>
  <c r="J675" i="1"/>
  <c r="J636" i="1"/>
  <c r="J633" i="1"/>
  <c r="J701" i="1"/>
  <c r="J699" i="1"/>
  <c r="J669" i="1"/>
  <c r="J643" i="1"/>
  <c r="J634" i="1"/>
  <c r="J673" i="1"/>
  <c r="J713" i="1"/>
  <c r="J681" i="1"/>
  <c r="J704" i="1"/>
  <c r="J677" i="1"/>
  <c r="J685" i="1"/>
  <c r="J692" i="1"/>
  <c r="J635" i="1"/>
  <c r="J640" i="1"/>
  <c r="J641" i="1"/>
  <c r="J680" i="1"/>
  <c r="J687" i="1"/>
  <c r="J676" i="1"/>
  <c r="J696" i="1"/>
  <c r="J642" i="1"/>
  <c r="J678" i="1"/>
  <c r="J695" i="1"/>
  <c r="J694" i="1"/>
  <c r="J711" i="1"/>
  <c r="J631" i="1"/>
  <c r="J689" i="1"/>
  <c r="J637" i="1"/>
  <c r="J670" i="1"/>
  <c r="J688" i="1"/>
  <c r="J705" i="1"/>
  <c r="J712" i="1"/>
  <c r="K644" i="1" l="1"/>
  <c r="K716" i="1" s="1"/>
  <c r="J715" i="1"/>
  <c r="L647" i="1"/>
  <c r="K679" i="1" l="1"/>
  <c r="K705" i="1"/>
  <c r="K685" i="1"/>
  <c r="K704" i="1"/>
  <c r="K678" i="1"/>
  <c r="K680" i="1"/>
  <c r="K684" i="1"/>
  <c r="K688" i="1"/>
  <c r="K668" i="1"/>
  <c r="K697" i="1"/>
  <c r="K670" i="1"/>
  <c r="K695" i="1"/>
  <c r="K687" i="1"/>
  <c r="K710" i="1"/>
  <c r="K708" i="1"/>
  <c r="K694" i="1"/>
  <c r="K672" i="1"/>
  <c r="K675" i="1"/>
  <c r="K677" i="1"/>
  <c r="K692" i="1"/>
  <c r="K699" i="1"/>
  <c r="K707" i="1"/>
  <c r="K693" i="1"/>
  <c r="K669" i="1"/>
  <c r="K681" i="1"/>
  <c r="K698" i="1"/>
  <c r="K700" i="1"/>
  <c r="K713" i="1"/>
  <c r="K691" i="1"/>
  <c r="K674" i="1"/>
  <c r="K683" i="1"/>
  <c r="K706" i="1"/>
  <c r="K682" i="1"/>
  <c r="K690" i="1"/>
  <c r="K703" i="1"/>
  <c r="K676" i="1"/>
  <c r="K696" i="1"/>
  <c r="K702" i="1"/>
  <c r="K686" i="1"/>
  <c r="K712" i="1"/>
  <c r="K701" i="1"/>
  <c r="K673" i="1"/>
  <c r="K709" i="1"/>
  <c r="K671" i="1"/>
  <c r="K711" i="1"/>
  <c r="K689" i="1"/>
  <c r="L672" i="1"/>
  <c r="M672" i="1" s="1"/>
  <c r="L701" i="1"/>
  <c r="L693" i="1"/>
  <c r="L669" i="1"/>
  <c r="L704" i="1"/>
  <c r="L716" i="1"/>
  <c r="L698" i="1"/>
  <c r="M698" i="1" s="1"/>
  <c r="L711" i="1"/>
  <c r="M711" i="1" s="1"/>
  <c r="L700" i="1"/>
  <c r="L709" i="1"/>
  <c r="L682" i="1"/>
  <c r="M682" i="1" s="1"/>
  <c r="L692" i="1"/>
  <c r="M692" i="1" s="1"/>
  <c r="L677" i="1"/>
  <c r="M677" i="1" s="1"/>
  <c r="L675" i="1"/>
  <c r="L686" i="1"/>
  <c r="L678" i="1"/>
  <c r="L696" i="1"/>
  <c r="L713" i="1"/>
  <c r="M713" i="1" s="1"/>
  <c r="L687" i="1"/>
  <c r="M687" i="1" s="1"/>
  <c r="L683" i="1"/>
  <c r="L708" i="1"/>
  <c r="L679" i="1"/>
  <c r="L684" i="1"/>
  <c r="L702" i="1"/>
  <c r="M702" i="1" s="1"/>
  <c r="L668" i="1"/>
  <c r="L674" i="1"/>
  <c r="M674" i="1" s="1"/>
  <c r="L707" i="1"/>
  <c r="L689" i="1"/>
  <c r="L699" i="1"/>
  <c r="M699" i="1" s="1"/>
  <c r="L685" i="1"/>
  <c r="M685" i="1" s="1"/>
  <c r="L706" i="1"/>
  <c r="L681" i="1"/>
  <c r="M681" i="1" s="1"/>
  <c r="L705" i="1"/>
  <c r="L712" i="1"/>
  <c r="L673" i="1"/>
  <c r="L694" i="1"/>
  <c r="L688" i="1"/>
  <c r="L690" i="1"/>
  <c r="M690" i="1" s="1"/>
  <c r="L676" i="1"/>
  <c r="L703" i="1"/>
  <c r="L710" i="1"/>
  <c r="M710" i="1" s="1"/>
  <c r="L697" i="1"/>
  <c r="M697" i="1" s="1"/>
  <c r="L671" i="1"/>
  <c r="M671" i="1" s="1"/>
  <c r="L695" i="1"/>
  <c r="M695" i="1" s="1"/>
  <c r="L680" i="1"/>
  <c r="L691" i="1"/>
  <c r="L670" i="1"/>
  <c r="M706" i="1" l="1"/>
  <c r="F183" i="9" s="1"/>
  <c r="M688" i="1"/>
  <c r="M694" i="1"/>
  <c r="M683" i="1"/>
  <c r="M679" i="1"/>
  <c r="G55" i="9" s="1"/>
  <c r="M705" i="1"/>
  <c r="E183" i="9" s="1"/>
  <c r="M701" i="1"/>
  <c r="K715" i="1"/>
  <c r="M704" i="1"/>
  <c r="M707" i="1"/>
  <c r="G183" i="9" s="1"/>
  <c r="M708" i="1"/>
  <c r="H183" i="9" s="1"/>
  <c r="M686" i="1"/>
  <c r="G87" i="9" s="1"/>
  <c r="M700" i="1"/>
  <c r="G151" i="9" s="1"/>
  <c r="M670" i="1"/>
  <c r="E23" i="9" s="1"/>
  <c r="M684" i="1"/>
  <c r="M691" i="1"/>
  <c r="M703" i="1"/>
  <c r="C183" i="9" s="1"/>
  <c r="M712" i="1"/>
  <c r="M689" i="1"/>
  <c r="M675" i="1"/>
  <c r="M673" i="1"/>
  <c r="H23" i="9" s="1"/>
  <c r="M696" i="1"/>
  <c r="C151" i="9" s="1"/>
  <c r="M678" i="1"/>
  <c r="F55" i="9" s="1"/>
  <c r="M709" i="1"/>
  <c r="I183" i="9" s="1"/>
  <c r="M669" i="1"/>
  <c r="D23" i="9" s="1"/>
  <c r="M680" i="1"/>
  <c r="H55" i="9" s="1"/>
  <c r="M676" i="1"/>
  <c r="M693" i="1"/>
  <c r="C215" i="9"/>
  <c r="F151" i="9"/>
  <c r="C87" i="9"/>
  <c r="D119" i="9"/>
  <c r="D87" i="9"/>
  <c r="D215" i="9"/>
  <c r="I119" i="9"/>
  <c r="I23" i="9"/>
  <c r="I87" i="9"/>
  <c r="L715" i="1"/>
  <c r="M668" i="1"/>
  <c r="H87" i="9"/>
  <c r="E55" i="9"/>
  <c r="E151" i="9"/>
  <c r="G23" i="9"/>
  <c r="I55" i="9"/>
  <c r="F23" i="9"/>
  <c r="D151" i="9"/>
  <c r="H119" i="9"/>
  <c r="F87" i="9"/>
  <c r="I151" i="9"/>
  <c r="F215" i="9"/>
  <c r="F119" i="9"/>
  <c r="C55" i="9" l="1"/>
  <c r="C119" i="9"/>
  <c r="E87" i="9"/>
  <c r="D55" i="9"/>
  <c r="D183" i="9"/>
  <c r="H151" i="9"/>
  <c r="E119" i="9"/>
  <c r="G119" i="9"/>
  <c r="E215" i="9"/>
  <c r="C23" i="9"/>
  <c r="M715" i="1"/>
</calcChain>
</file>

<file path=xl/sharedStrings.xml><?xml version="1.0" encoding="utf-8"?>
<sst xmlns="http://schemas.openxmlformats.org/spreadsheetml/2006/main" count="4672" uniqueCount="1282">
  <si>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</si>
  <si>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</si>
  <si>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</si>
  <si>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</si>
  <si>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</si>
  <si>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</si>
  <si>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</si>
  <si>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</si>
  <si>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</si>
  <si>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</si>
  <si>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</si>
  <si>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</si>
  <si>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</si>
  <si>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</si>
  <si>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</si>
  <si>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</si>
  <si>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</si>
  <si>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</si>
  <si>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</si>
  <si>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</si>
  <si>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</si>
  <si>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</si>
  <si>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</si>
  <si>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</si>
  <si>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</si>
  <si>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</si>
  <si>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</si>
  <si>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</si>
  <si>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</si>
  <si>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</si>
  <si>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</si>
  <si>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</si>
  <si>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</si>
  <si>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</si>
  <si>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</si>
  <si>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</si>
  <si>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</si>
  <si>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</si>
  <si>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</si>
  <si>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</si>
  <si>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</si>
  <si>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</si>
  <si>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</si>
  <si>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</si>
  <si>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</si>
  <si>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</si>
  <si>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</si>
  <si>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</si>
  <si>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</si>
  <si>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</si>
  <si>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</si>
  <si>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</si>
  <si>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</si>
  <si>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</si>
  <si>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</si>
  <si>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</si>
  <si>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</si>
  <si>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</si>
  <si>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</si>
  <si>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</si>
  <si>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</si>
  <si>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</si>
  <si>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</si>
  <si>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</si>
  <si>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</si>
  <si>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</si>
  <si>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</si>
  <si>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</si>
  <si>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</si>
  <si>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</si>
  <si>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</si>
  <si>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</si>
  <si>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</si>
  <si>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</si>
  <si>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</si>
  <si>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</si>
  <si>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</si>
  <si>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</si>
  <si>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</si>
  <si>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</si>
  <si>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</si>
  <si>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</si>
  <si>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</si>
  <si>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</si>
  <si>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</si>
  <si>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</si>
  <si>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</si>
  <si>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</si>
  <si>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</si>
  <si>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</si>
  <si>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</si>
  <si>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</si>
  <si>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</si>
  <si>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</si>
  <si>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</si>
  <si>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</si>
  <si>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</si>
  <si>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</si>
  <si>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</si>
  <si>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</si>
  <si>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</si>
  <si>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</si>
  <si>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</si>
  <si>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</si>
  <si>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</si>
  <si>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</si>
  <si>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</si>
  <si>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</si>
  <si>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</si>
  <si>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</si>
  <si>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</si>
  <si>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</si>
  <si>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</si>
  <si>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</si>
  <si>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</si>
  <si>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</si>
  <si>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</si>
  <si>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</si>
  <si>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</si>
  <si>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</si>
  <si>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</si>
  <si>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</si>
  <si>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</si>
  <si>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</si>
  <si>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</si>
  <si>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</si>
  <si>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</si>
  <si>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</si>
  <si>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</si>
  <si>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</si>
  <si>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</si>
  <si>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</si>
  <si>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</si>
  <si>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</si>
  <si>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</si>
  <si>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</si>
  <si>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</si>
  <si>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</si>
  <si>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</si>
  <si>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</si>
  <si>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</si>
  <si>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</si>
  <si>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</si>
  <si>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</si>
  <si>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</si>
  <si>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</si>
  <si>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</si>
  <si>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</si>
  <si>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</si>
  <si>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</si>
  <si>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</si>
  <si>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</si>
  <si>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</si>
  <si>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</si>
  <si>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</si>
  <si>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</si>
  <si>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</si>
  <si>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</si>
  <si>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</si>
  <si>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</si>
  <si>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</si>
  <si>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</si>
  <si>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</si>
  <si>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</si>
  <si>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</si>
  <si>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</si>
  <si>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</si>
  <si>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</si>
  <si>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</si>
  <si>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</si>
  <si>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</si>
  <si>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</si>
  <si>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</si>
  <si>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</si>
  <si>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</si>
  <si>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</si>
  <si>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</si>
  <si>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</si>
  <si>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</si>
  <si>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</si>
  <si>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</si>
  <si>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</si>
  <si>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</si>
  <si>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</si>
  <si>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</si>
  <si>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</si>
  <si>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</si>
  <si>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</si>
  <si>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</si>
  <si>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</si>
  <si>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</si>
  <si>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</si>
  <si>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</si>
  <si>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</si>
  <si>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</si>
  <si>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</si>
  <si>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</si>
  <si>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</si>
  <si>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</si>
  <si>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</si>
  <si>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</si>
  <si>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</si>
  <si>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</si>
  <si>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</si>
  <si>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</si>
  <si>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</si>
  <si>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</si>
  <si>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</si>
  <si>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</si>
  <si>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</si>
  <si>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</si>
  <si>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</si>
  <si>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</si>
  <si>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</si>
  <si>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</si>
  <si>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</si>
  <si>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</si>
  <si>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</si>
  <si>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</si>
  <si>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</si>
  <si>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</si>
  <si>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</si>
  <si>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</si>
  <si>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</si>
  <si>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</si>
  <si>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</si>
  <si>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</si>
  <si>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</si>
  <si>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</si>
  <si>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</si>
  <si>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</si>
  <si>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</si>
  <si>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</si>
  <si>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</si>
  <si>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</si>
  <si>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</si>
  <si>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</si>
  <si>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</si>
  <si>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</si>
  <si>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</si>
  <si>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</si>
  <si>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</si>
  <si>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</si>
  <si>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</si>
  <si>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</si>
  <si>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</si>
  <si>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</si>
  <si>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</si>
  <si>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</si>
  <si>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</si>
  <si>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</si>
  <si>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</si>
  <si>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</si>
  <si>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</si>
  <si>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</si>
  <si>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</si>
  <si>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</si>
  <si>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</si>
  <si>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</si>
  <si>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</si>
  <si>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</si>
  <si>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</si>
  <si>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</si>
  <si>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</si>
  <si>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</si>
  <si>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</si>
  <si>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</si>
  <si>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</si>
  <si>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</si>
  <si>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</si>
  <si>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</si>
  <si>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</si>
  <si>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</si>
  <si>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</si>
  <si>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</si>
  <si>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</si>
  <si>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</si>
  <si>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</si>
  <si>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</si>
  <si>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</si>
  <si>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</si>
  <si>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</si>
  <si>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</si>
  <si>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</si>
  <si>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</si>
  <si>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</si>
  <si>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</si>
  <si>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</si>
  <si>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</si>
  <si>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</si>
  <si>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</si>
  <si>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</si>
  <si>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</si>
  <si>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</si>
  <si>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</si>
  <si>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</si>
  <si>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</si>
  <si>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</si>
  <si>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</si>
  <si>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</si>
  <si>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</si>
  <si>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</si>
  <si>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</si>
  <si>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</si>
  <si>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</si>
  <si>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</si>
  <si>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</si>
  <si>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</si>
  <si>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</si>
  <si>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</si>
  <si>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</si>
  <si>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</si>
  <si>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</si>
  <si>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</si>
  <si>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</si>
  <si>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</si>
  <si>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</si>
  <si>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</si>
  <si>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</si>
  <si>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</si>
  <si>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</si>
  <si>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</si>
  <si>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</si>
  <si>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</si>
  <si>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</si>
  <si>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</si>
  <si>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</si>
  <si>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</si>
  <si>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</si>
  <si>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</si>
  <si>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</si>
  <si>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</si>
  <si>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</si>
  <si>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</si>
  <si>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</si>
  <si>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</si>
  <si>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</si>
  <si>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</si>
  <si>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</si>
  <si>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</si>
  <si>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</si>
  <si>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</si>
  <si>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</si>
  <si>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</si>
  <si>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</si>
  <si>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</si>
  <si>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</si>
  <si>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</si>
  <si>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</si>
  <si>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</si>
  <si>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</si>
  <si>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</si>
  <si>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</si>
  <si>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</si>
  <si>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</si>
  <si>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</si>
  <si>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</si>
  <si>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</si>
  <si>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</si>
  <si>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</si>
  <si>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</si>
  <si>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</si>
  <si>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</si>
  <si>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</si>
  <si>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</si>
  <si>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</si>
  <si>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</si>
  <si>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</si>
  <si>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</si>
  <si>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</si>
  <si>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</si>
  <si>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</si>
  <si>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</si>
  <si>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</si>
  <si>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</si>
  <si>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</si>
  <si>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</si>
  <si>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</si>
  <si>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</si>
  <si>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</si>
  <si>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</si>
  <si>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</si>
  <si>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</si>
  <si>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</si>
  <si>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</si>
  <si>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</si>
  <si>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</si>
  <si>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</si>
  <si>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</si>
  <si>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</si>
  <si>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</si>
  <si>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</si>
  <si>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</si>
  <si>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</si>
  <si>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</si>
  <si>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</si>
  <si>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</si>
  <si>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</si>
  <si>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</si>
  <si>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</si>
  <si>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</si>
  <si>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</si>
  <si>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</si>
  <si>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</si>
  <si>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</si>
  <si>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</si>
  <si>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</si>
  <si>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</si>
  <si>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</si>
  <si>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</si>
  <si>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</si>
  <si>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</si>
  <si>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</si>
  <si>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</si>
  <si>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</si>
  <si>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</si>
  <si>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</si>
  <si>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</si>
  <si>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</si>
  <si>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</si>
  <si>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</si>
  <si>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</si>
  <si>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</si>
  <si>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</si>
  <si>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</si>
  <si>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</si>
  <si>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</si>
  <si>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</si>
  <si>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</si>
  <si>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</si>
  <si>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</si>
  <si>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</si>
  <si>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</si>
  <si>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</si>
  <si>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</si>
  <si>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</si>
  <si>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</si>
  <si>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</si>
  <si>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</si>
  <si>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</si>
  <si>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</si>
  <si>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</si>
  <si>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</si>
  <si>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</si>
  <si>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</si>
  <si>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</si>
  <si>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</si>
  <si>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</si>
  <si>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</si>
  <si>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</si>
  <si>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</si>
  <si>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</si>
  <si>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</si>
  <si>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</si>
  <si>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</si>
  <si>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</si>
  <si>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</si>
  <si>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</si>
  <si>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</si>
  <si>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</si>
  <si>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</si>
  <si>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</si>
  <si>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</si>
  <si>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</si>
  <si>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</si>
  <si>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</si>
  <si>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</si>
  <si>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</si>
  <si>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</si>
  <si>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</si>
  <si>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</si>
  <si>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</si>
  <si>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</si>
  <si>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</si>
  <si>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</si>
  <si>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</si>
  <si>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</si>
  <si>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</si>
  <si>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</si>
  <si>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</si>
  <si>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</si>
  <si>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</si>
  <si>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</si>
  <si>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</si>
  <si>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</si>
  <si>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</si>
  <si>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</si>
  <si>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</si>
  <si>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</si>
  <si>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</si>
  <si>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</si>
  <si>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</si>
  <si>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</si>
  <si>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</si>
  <si>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</si>
  <si>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</si>
  <si>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</si>
  <si>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</si>
  <si>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</si>
  <si>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</si>
  <si>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</si>
  <si>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</si>
  <si>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</si>
  <si>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</si>
  <si>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</si>
  <si>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</si>
  <si>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</si>
  <si>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</si>
  <si>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</si>
  <si>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</si>
  <si>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</si>
  <si>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</si>
  <si>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</si>
  <si>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</si>
  <si>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</si>
  <si>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</si>
  <si>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</si>
  <si>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</si>
  <si>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</si>
  <si>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</si>
  <si>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</si>
  <si>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</si>
  <si>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</si>
  <si>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</si>
  <si>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</si>
  <si>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</si>
  <si>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</si>
  <si>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</si>
  <si>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</si>
  <si>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</si>
  <si>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</si>
  <si>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</si>
  <si>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</si>
  <si>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</si>
  <si>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</si>
  <si>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</si>
  <si>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</si>
  <si>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</si>
  <si>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</si>
  <si>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</si>
  <si>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</si>
  <si>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</si>
  <si>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</si>
  <si>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</si>
  <si>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</si>
  <si>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</si>
  <si>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</si>
  <si>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</si>
  <si>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</si>
  <si>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</si>
  <si>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</si>
  <si>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</si>
  <si>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</si>
  <si>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</si>
  <si>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</si>
  <si>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</si>
  <si>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</si>
  <si>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</si>
  <si>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</si>
  <si>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</si>
  <si>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</si>
  <si>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</si>
  <si>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</si>
  <si>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</si>
  <si>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</si>
  <si>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</si>
  <si>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</si>
  <si>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</si>
  <si>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</si>
  <si>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</si>
  <si>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</si>
  <si>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</si>
  <si>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</si>
  <si>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</si>
  <si>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</si>
  <si>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</si>
  <si>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</si>
  <si>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</si>
  <si>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</si>
  <si>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</si>
  <si>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</si>
  <si>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</si>
  <si>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</si>
  <si>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</si>
  <si>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</si>
  <si>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</si>
  <si>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</si>
  <si>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</si>
  <si>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</si>
  <si>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</si>
  <si>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</si>
  <si>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</si>
  <si>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</si>
  <si>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</si>
  <si>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</si>
  <si>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</si>
  <si>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</si>
  <si>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</si>
  <si>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</si>
  <si>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</si>
  <si>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</si>
  <si>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</si>
  <si>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</si>
  <si>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</si>
  <si>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</si>
  <si>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</si>
  <si>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</si>
  <si>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</si>
  <si>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</si>
  <si>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</si>
  <si>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</si>
  <si>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</si>
  <si>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</si>
  <si>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</si>
  <si>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</si>
  <si>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</si>
  <si>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</si>
  <si>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</si>
  <si>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</si>
  <si>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</si>
  <si>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</si>
  <si>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</si>
  <si>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</si>
  <si>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</si>
  <si>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</si>
  <si>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</si>
  <si>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</si>
  <si>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</si>
  <si>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</si>
  <si>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</si>
  <si>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</si>
  <si>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</si>
  <si>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</si>
  <si>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</si>
  <si>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</si>
  <si>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</si>
  <si>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</si>
  <si>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</si>
  <si>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</si>
  <si>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</si>
  <si>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</si>
  <si>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</si>
  <si>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</si>
  <si>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</si>
  <si>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</si>
  <si>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</si>
  <si>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</si>
  <si>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</si>
  <si>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</si>
  <si>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</si>
  <si>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</si>
  <si>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</si>
  <si>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</si>
  <si>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</si>
  <si>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</si>
  <si>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</si>
  <si>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</si>
  <si>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</si>
  <si>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</si>
  <si>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</si>
  <si>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</si>
  <si>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</si>
  <si>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</si>
  <si>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</si>
  <si>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</si>
  <si>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</si>
  <si>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</si>
  <si>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</si>
  <si>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</si>
  <si>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</si>
  <si>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</si>
  <si>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</si>
  <si>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</si>
  <si>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</si>
  <si>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</si>
  <si>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</si>
  <si>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</si>
  <si>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</si>
  <si>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</si>
  <si>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</si>
  <si>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</si>
  <si>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</si>
  <si>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</si>
  <si>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</si>
  <si>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</si>
  <si>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</si>
  <si>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</si>
  <si>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</si>
  <si>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</si>
  <si>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</si>
  <si>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</si>
  <si>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</si>
  <si>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</si>
  <si>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</si>
  <si>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</si>
  <si>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</si>
  <si>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</si>
  <si>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</si>
  <si>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</si>
  <si>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</si>
  <si>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</si>
  <si>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</si>
  <si>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</si>
  <si>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</si>
  <si>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</si>
  <si>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</si>
  <si>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</si>
  <si>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</si>
  <si>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</si>
  <si>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</si>
  <si>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</si>
  <si>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</si>
  <si>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</si>
  <si>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</si>
  <si>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</si>
  <si>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</si>
  <si>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</si>
  <si>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</si>
  <si>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</si>
  <si>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</si>
  <si>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</si>
  <si>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</si>
  <si>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</si>
  <si>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</si>
  <si>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</si>
  <si>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</si>
  <si>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</si>
  <si>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</si>
  <si>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</si>
  <si>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</si>
  <si>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</si>
  <si>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</si>
  <si>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</si>
  <si>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</si>
  <si>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</si>
  <si>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</si>
  <si>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</si>
  <si>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</si>
  <si>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</si>
  <si>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</si>
  <si>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</si>
  <si>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</si>
  <si>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</si>
  <si>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</si>
  <si>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</si>
  <si>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</si>
  <si>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</si>
  <si>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</si>
  <si>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</si>
  <si>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</si>
  <si>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</si>
  <si>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</si>
  <si>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</si>
  <si>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</si>
  <si>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</si>
  <si>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</si>
  <si>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</si>
  <si>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</si>
  <si>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</si>
  <si>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</si>
  <si>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</si>
  <si>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</si>
  <si>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</si>
  <si>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</si>
  <si>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</si>
  <si>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</si>
  <si>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</si>
  <si>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</si>
  <si>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</si>
  <si>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</si>
  <si>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</si>
  <si>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</si>
  <si>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</si>
  <si>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</si>
  <si>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</si>
  <si>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</si>
  <si>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</si>
  <si>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</si>
  <si>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</si>
  <si>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</si>
  <si>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</si>
  <si>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</si>
  <si>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</si>
  <si>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</si>
  <si>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</si>
  <si>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</si>
  <si>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</si>
  <si>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</si>
  <si>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</si>
  <si>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</si>
  <si>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</si>
  <si>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</si>
  <si>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</si>
  <si>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</si>
  <si>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</si>
  <si>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</si>
  <si>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</si>
  <si>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</si>
  <si>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</si>
  <si>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</si>
  <si>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</si>
  <si>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</si>
  <si>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</si>
  <si>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</si>
  <si>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</si>
  <si>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</si>
  <si>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</si>
  <si>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</si>
  <si>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</si>
  <si>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</si>
  <si>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</si>
  <si>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</si>
  <si>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</si>
  <si>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</si>
  <si>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</si>
  <si>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</si>
  <si>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</si>
  <si>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</si>
  <si>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</si>
  <si>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</si>
  <si>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</si>
  <si>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</si>
  <si>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</si>
  <si>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</si>
  <si>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</si>
  <si>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</si>
  <si>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</si>
  <si>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</si>
  <si>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</si>
  <si>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</si>
  <si>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</si>
  <si>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</si>
  <si>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</si>
  <si>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</si>
  <si>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</si>
  <si>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</si>
  <si>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</si>
  <si>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</si>
  <si>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</si>
  <si>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</si>
  <si>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</si>
  <si>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</si>
  <si>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</si>
  <si>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</si>
  <si>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</si>
  <si>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</si>
  <si>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</si>
  <si>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</si>
  <si>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</si>
  <si>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</si>
  <si>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</si>
  <si>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</si>
  <si>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</si>
  <si>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</si>
  <si>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</si>
  <si>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</si>
  <si>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</si>
  <si>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</si>
  <si>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</si>
  <si>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</si>
  <si>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</si>
  <si>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</si>
  <si>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</si>
  <si>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</si>
  <si>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</si>
  <si>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</si>
  <si>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</si>
  <si>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</si>
  <si>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</si>
  <si>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</si>
  <si>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</si>
  <si>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</si>
  <si>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</si>
  <si>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</si>
  <si>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</si>
  <si>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</si>
  <si>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</si>
  <si>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</si>
  <si>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</si>
  <si>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</si>
  <si>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</si>
  <si>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</si>
  <si>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</si>
  <si>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</si>
  <si>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</si>
  <si>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</si>
  <si>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</si>
  <si>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</si>
  <si>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</si>
  <si>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</si>
  <si>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</si>
  <si>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</si>
  <si>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</si>
  <si>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</si>
  <si>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</si>
  <si>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</si>
  <si>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</si>
  <si>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</si>
  <si>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</si>
  <si>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</si>
  <si>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</si>
  <si>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</si>
  <si>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</si>
  <si>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</si>
  <si>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</si>
  <si>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</si>
  <si>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</si>
  <si>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</si>
  <si>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</si>
  <si>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</si>
  <si>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</si>
  <si>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</si>
  <si>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</si>
  <si>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</si>
  <si>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</si>
  <si>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</si>
  <si>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</si>
  <si>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</si>
  <si>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</si>
  <si>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</si>
  <si>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</si>
  <si>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</si>
  <si>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</si>
  <si>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</si>
  <si>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</si>
  <si>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</si>
  <si>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</si>
  <si>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</si>
  <si>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</si>
  <si>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</si>
  <si>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</si>
  <si>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</si>
  <si>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</si>
  <si>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</si>
  <si>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</si>
  <si>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</si>
  <si>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</si>
  <si>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</si>
  <si>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</si>
  <si>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</si>
  <si>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</si>
  <si>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</si>
  <si>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</si>
  <si>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</si>
  <si>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</si>
  <si>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</si>
  <si>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</si>
  <si>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</si>
  <si>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</si>
  <si>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</si>
  <si>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</si>
  <si>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</si>
  <si>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</si>
  <si>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</si>
  <si>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</si>
  <si>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</si>
  <si>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</si>
  <si>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</si>
  <si>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</si>
  <si>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</si>
  <si>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</si>
  <si>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</si>
  <si>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</si>
  <si>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</si>
  <si>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</si>
  <si>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</si>
  <si>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</si>
  <si>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</si>
  <si>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</si>
  <si>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</si>
  <si>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</si>
  <si>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</si>
  <si>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</si>
  <si>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</si>
  <si>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</si>
  <si>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</si>
  <si>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</si>
  <si>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</si>
  <si>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</si>
  <si>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</si>
  <si>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</si>
  <si>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</si>
  <si>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</si>
  <si>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</si>
  <si>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</si>
  <si>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</si>
  <si>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</si>
  <si>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</si>
  <si>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</si>
  <si>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</si>
  <si>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</si>
  <si>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</si>
  <si>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</si>
  <si>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</si>
  <si>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</si>
  <si>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</si>
  <si>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</si>
  <si>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</si>
  <si>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</si>
  <si>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</si>
  <si>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</si>
  <si>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</si>
  <si>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</si>
  <si>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</si>
  <si>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</si>
  <si>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</si>
  <si>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</si>
  <si>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</si>
  <si>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</si>
  <si>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</si>
  <si>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</si>
  <si>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</si>
  <si>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</si>
  <si>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</si>
  <si>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</si>
  <si>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</si>
  <si>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</si>
  <si>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</si>
  <si>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</si>
  <si>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</si>
  <si>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</si>
  <si>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</si>
  <si>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</si>
  <si>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</si>
  <si>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</si>
  <si>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</si>
  <si>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</si>
  <si>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</si>
  <si>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</si>
  <si>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</si>
  <si>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</si>
  <si>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</si>
  <si>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</si>
  <si>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</si>
  <si>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</si>
  <si>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</si>
  <si>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</si>
  <si>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</si>
  <si>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</si>
  <si>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</si>
  <si>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</si>
  <si>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</si>
  <si>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</si>
  <si>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</si>
  <si>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</si>
  <si>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</si>
  <si>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</si>
  <si>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</si>
  <si>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</si>
  <si>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</si>
  <si>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</si>
  <si>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</si>
  <si>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</si>
  <si>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</si>
  <si>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</si>
  <si>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</si>
  <si>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</si>
  <si>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</si>
  <si>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</si>
  <si>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</si>
  <si>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</si>
  <si>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</si>
  <si>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</si>
  <si>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</si>
  <si>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</si>
  <si>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</si>
  <si>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</si>
  <si>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</si>
  <si>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</si>
  <si>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</si>
  <si>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</si>
  <si>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</si>
  <si>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</si>
  <si>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</si>
  <si>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</si>
  <si>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</si>
  <si>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</si>
  <si>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</si>
  <si>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</si>
  <si>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</si>
  <si>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</si>
  <si>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</si>
  <si>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</si>
  <si>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</si>
  <si>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</si>
  <si>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</si>
  <si>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</si>
  <si>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</si>
  <si>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</si>
  <si>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</si>
  <si>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</si>
  <si>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</si>
  <si>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</si>
  <si>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</si>
  <si>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</si>
  <si>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</si>
  <si>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</si>
  <si>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</si>
  <si>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</si>
  <si>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</si>
  <si>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</si>
  <si>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</si>
  <si>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</si>
  <si>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</si>
  <si>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</si>
  <si>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</si>
  <si>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</si>
  <si>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</si>
  <si>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</si>
  <si>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</si>
  <si>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</si>
  <si>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</si>
  <si>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</si>
  <si>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</si>
  <si>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</si>
  <si>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</si>
  <si>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</si>
  <si>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</si>
  <si>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</si>
  <si>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</si>
  <si>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</si>
  <si>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</si>
  <si>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</si>
  <si>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</si>
  <si>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</si>
  <si>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</si>
  <si>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</si>
  <si>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</si>
  <si>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</si>
  <si>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</si>
  <si>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</si>
  <si>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</si>
  <si>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</si>
  <si>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</si>
  <si>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</si>
  <si>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</si>
  <si>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</si>
  <si>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</si>
  <si>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</si>
  <si>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</si>
  <si>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</si>
  <si>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</si>
  <si>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</si>
  <si>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</si>
  <si>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</si>
  <si>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</si>
  <si>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</si>
  <si>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</si>
  <si>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</si>
  <si>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</si>
  <si>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</si>
  <si>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</si>
  <si>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</si>
  <si>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</si>
  <si>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</si>
  <si>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</si>
  <si>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</si>
  <si>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</si>
  <si>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</si>
  <si>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</si>
  <si>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</si>
  <si>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</si>
  <si>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</si>
  <si>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</si>
  <si>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</si>
  <si>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</si>
  <si>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</si>
  <si>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</si>
  <si>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</si>
  <si>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</si>
  <si>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</si>
  <si>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</si>
  <si>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</si>
  <si>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</si>
  <si>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</si>
  <si>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</si>
  <si>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</si>
  <si>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</si>
  <si>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</si>
  <si>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</si>
  <si>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</si>
  <si>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</si>
  <si>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</si>
  <si>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</si>
  <si>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</si>
  <si>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</si>
  <si>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</si>
  <si>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</si>
  <si>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</si>
  <si>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</si>
  <si>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</si>
  <si>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</si>
  <si>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</si>
  <si>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</si>
  <si>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</si>
  <si>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</si>
  <si>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</si>
  <si>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</si>
  <si>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</si>
  <si>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</si>
  <si>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</si>
  <si>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</si>
  <si>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</si>
  <si>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</si>
  <si>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</si>
  <si>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</si>
  <si>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</si>
  <si>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</si>
  <si>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</si>
  <si>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</si>
  <si>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</si>
  <si>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</si>
  <si>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</si>
  <si>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</si>
  <si>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</si>
  <si>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</si>
  <si>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</si>
  <si>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</si>
  <si>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</si>
  <si>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</si>
  <si>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</si>
  <si>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</si>
  <si>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</si>
  <si>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</si>
  <si>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</si>
  <si>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</si>
  <si>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</si>
  <si>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</si>
  <si>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</si>
  <si>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</si>
  <si>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</si>
  <si>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</si>
  <si>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</si>
  <si>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</si>
  <si>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</si>
  <si>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</si>
  <si>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</si>
  <si>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</si>
  <si>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</si>
  <si>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</si>
  <si>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</si>
  <si>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</si>
  <si>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</si>
  <si>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</si>
  <si>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</si>
  <si>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</si>
  <si>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</si>
  <si>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</si>
  <si>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</si>
  <si>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</si>
  <si>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</si>
  <si>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</si>
  <si>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</si>
  <si>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</si>
  <si>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</si>
  <si>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</si>
  <si>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</si>
  <si>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</si>
  <si>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</si>
  <si>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</si>
  <si>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</si>
  <si>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</si>
  <si>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</si>
  <si>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</si>
  <si>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</si>
  <si>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</si>
  <si>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</si>
  <si>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</si>
  <si>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056</t>
  </si>
  <si>
    <t>Willapa Harbor Hospital</t>
  </si>
  <si>
    <t>800 Alder Street</t>
  </si>
  <si>
    <t>P.O. Box 438</t>
  </si>
  <si>
    <t>South Bend, WA  98586</t>
  </si>
  <si>
    <t>Pacific</t>
  </si>
  <si>
    <t>Carole Halsan</t>
  </si>
  <si>
    <t>Phil Hjembo</t>
  </si>
  <si>
    <t>Tim Russ</t>
  </si>
  <si>
    <t>360-875-5526</t>
  </si>
  <si>
    <t>360-875-6167</t>
  </si>
  <si>
    <t>Gary Schweisow</t>
  </si>
  <si>
    <t>Eric Volk</t>
  </si>
  <si>
    <t>Emmett Schuster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</si>
</sst>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4" xfId="0" applyNumberFormat="1" applyFont="1" applyFill="1" applyBorder="1" applyAlignment="1" applyProtection="1">
      <alignment horizontal="left"/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5066179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903204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282152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288367</v>
      </c>
      <c r="V48" s="195">
        <f>ROUND(((B48/CE61)*V61),0)</f>
        <v>8714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391373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86828</v>
      </c>
      <c r="AC48" s="195">
        <f>ROUND(((B48/CE61)*AC61),0)</f>
        <v>23326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449986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192963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517721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18970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155154</v>
      </c>
      <c r="AZ48" s="195">
        <f>ROUND(((B48/CE61)*AZ61),0)</f>
        <v>0</v>
      </c>
      <c r="BA48" s="195">
        <f>ROUND(((B48/CE61)*BA61),0)</f>
        <v>28189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66315</v>
      </c>
      <c r="BE48" s="195">
        <f>ROUND(((B48/CE61)*BE61),0)</f>
        <v>135750</v>
      </c>
      <c r="BF48" s="195">
        <f>ROUND(((B48/CE61)*BF61),0)</f>
        <v>45648</v>
      </c>
      <c r="BG48" s="195">
        <f>ROUND(((B48/CE61)*BG61),0)</f>
        <v>0</v>
      </c>
      <c r="BH48" s="195">
        <f>ROUND(((B48/CE61)*BH61),0)</f>
        <v>82714</v>
      </c>
      <c r="BI48" s="195">
        <f>ROUND(((B48/CE61)*BI61),0)</f>
        <v>0</v>
      </c>
      <c r="BJ48" s="195">
        <f>ROUND(((B48/CE61)*BJ61),0)</f>
        <v>165858</v>
      </c>
      <c r="BK48" s="195">
        <f>ROUND(((B48/CE61)*BK61),0)</f>
        <v>198598</v>
      </c>
      <c r="BL48" s="195">
        <f>ROUND(((B48/CE61)*BL61),0)</f>
        <v>167179</v>
      </c>
      <c r="BM48" s="195">
        <f>ROUND(((B48/CE61)*BM61),0)</f>
        <v>0</v>
      </c>
      <c r="BN48" s="195">
        <f>ROUND(((B48/CE61)*BN61),0)</f>
        <v>395085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77131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167597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190263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27093</v>
      </c>
      <c r="CC48" s="195">
        <f>ROUND(((B48/CE61)*CC61),0)</f>
        <v>0</v>
      </c>
      <c r="CD48" s="195"/>
      <c r="CE48" s="195">
        <f>SUM(C48:CD48)</f>
        <v>5066178</v>
      </c>
    </row>
    <row r="49" spans="1:84" ht="12.6" customHeight="1" x14ac:dyDescent="0.25">
      <c r="A49" s="175" t="s">
        <v>206</v>
      </c>
      <c r="B49" s="195">
        <f>B47+B48</f>
        <v>5066179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254000</v>
      </c>
      <c r="C51" s="184"/>
      <c r="D51" s="184"/>
      <c r="E51" s="184">
        <v>89503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7594</v>
      </c>
      <c r="Q51" s="184"/>
      <c r="R51" s="184"/>
      <c r="S51" s="184">
        <v>695</v>
      </c>
      <c r="T51" s="184"/>
      <c r="U51" s="184">
        <v>16292</v>
      </c>
      <c r="V51" s="184">
        <v>895</v>
      </c>
      <c r="W51" s="184"/>
      <c r="X51" s="184">
        <v>1622</v>
      </c>
      <c r="Y51" s="184">
        <v>69761</v>
      </c>
      <c r="Z51" s="184"/>
      <c r="AA51" s="184"/>
      <c r="AB51" s="184"/>
      <c r="AC51" s="184">
        <v>324</v>
      </c>
      <c r="AD51" s="184"/>
      <c r="AE51" s="184"/>
      <c r="AF51" s="184"/>
      <c r="AG51" s="184">
        <v>1364</v>
      </c>
      <c r="AH51" s="184"/>
      <c r="AI51" s="184"/>
      <c r="AJ51" s="184">
        <v>11276</v>
      </c>
      <c r="AK51" s="184"/>
      <c r="AL51" s="184"/>
      <c r="AM51" s="184"/>
      <c r="AN51" s="184"/>
      <c r="AO51" s="184"/>
      <c r="AP51" s="184">
        <v>34368</v>
      </c>
      <c r="AQ51" s="184"/>
      <c r="AR51" s="184"/>
      <c r="AS51" s="184"/>
      <c r="AT51" s="184"/>
      <c r="AU51" s="184"/>
      <c r="AV51" s="184"/>
      <c r="AW51" s="184"/>
      <c r="AX51" s="184"/>
      <c r="AY51" s="184">
        <v>1705</v>
      </c>
      <c r="AZ51" s="184"/>
      <c r="BA51" s="184"/>
      <c r="BB51" s="184"/>
      <c r="BC51" s="184"/>
      <c r="BD51" s="184"/>
      <c r="BE51" s="184"/>
      <c r="BF51" s="184"/>
      <c r="BG51" s="184"/>
      <c r="BH51" s="184">
        <v>14267</v>
      </c>
      <c r="BI51" s="184"/>
      <c r="BJ51" s="184"/>
      <c r="BK51" s="184"/>
      <c r="BL51" s="184"/>
      <c r="BM51" s="184"/>
      <c r="BN51" s="184">
        <v>2076</v>
      </c>
      <c r="BO51" s="184"/>
      <c r="BP51" s="184"/>
      <c r="BQ51" s="184"/>
      <c r="BR51" s="184">
        <v>1473</v>
      </c>
      <c r="BS51" s="184"/>
      <c r="BT51" s="184"/>
      <c r="BU51" s="184"/>
      <c r="BV51" s="184">
        <v>785</v>
      </c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254000</v>
      </c>
    </row>
    <row r="52" spans="1:84" ht="12.6" customHeight="1" x14ac:dyDescent="0.25">
      <c r="A52" s="171" t="s">
        <v>208</v>
      </c>
      <c r="B52" s="184">
        <f>312425-6098-1</f>
        <v>306326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47816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32482</v>
      </c>
      <c r="Q52" s="195">
        <f>ROUND((B52/(CE76+CF76)*Q76),0)</f>
        <v>0</v>
      </c>
      <c r="R52" s="195">
        <f>ROUND((B52/(CE76+CF76)*R76),0)</f>
        <v>668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11962</v>
      </c>
      <c r="V52" s="195">
        <f>ROUND((B52/(CE76+CF76)*V76),0)</f>
        <v>1888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30902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4963</v>
      </c>
      <c r="AC52" s="195">
        <f>ROUND((B52/(CE76+CF76)*AC76),0)</f>
        <v>3796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19131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7084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15186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18707</v>
      </c>
      <c r="AZ52" s="195">
        <f>ROUND((B52/(CE76+CF76)*AZ76),0)</f>
        <v>0</v>
      </c>
      <c r="BA52" s="195">
        <f>ROUND((B52/(CE76+CF76)*BA76),0)</f>
        <v>9375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11453</v>
      </c>
      <c r="BE52" s="195">
        <f>ROUND((B52/(CE76+CF76)*BE76),0)</f>
        <v>21740</v>
      </c>
      <c r="BF52" s="195">
        <f>ROUND((B52/(CE76+CF76)*BF76),0)</f>
        <v>1156</v>
      </c>
      <c r="BG52" s="195">
        <f>ROUND((B52/(CE76+CF76)*BG76),0)</f>
        <v>0</v>
      </c>
      <c r="BH52" s="195">
        <f>ROUND((B52/(CE76+CF76)*BH76),0)</f>
        <v>8409</v>
      </c>
      <c r="BI52" s="195">
        <f>ROUND((B52/(CE76+CF76)*BI76),0)</f>
        <v>0</v>
      </c>
      <c r="BJ52" s="195">
        <f>ROUND((B52/(CE76+CF76)*BJ76),0)</f>
        <v>8961</v>
      </c>
      <c r="BK52" s="195">
        <f>ROUND((B52/(CE76+CF76)*BK76),0)</f>
        <v>8547</v>
      </c>
      <c r="BL52" s="195">
        <f>ROUND((B52/(CE76+CF76)*BL76),0)</f>
        <v>5175</v>
      </c>
      <c r="BM52" s="195">
        <f>ROUND((B52/(CE76+CF76)*BM76),0)</f>
        <v>0</v>
      </c>
      <c r="BN52" s="195">
        <f>ROUND((B52/(CE76+CF76)*BN76),0)</f>
        <v>14306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4825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13150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2524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2121</v>
      </c>
      <c r="CC52" s="195">
        <f>ROUND((B52/(CE76+CF76)*CC76),0)</f>
        <v>0</v>
      </c>
      <c r="CD52" s="195"/>
      <c r="CE52" s="195">
        <f>SUM(C52:CD52)</f>
        <v>306327</v>
      </c>
    </row>
    <row r="53" spans="1:84" ht="12.6" customHeight="1" x14ac:dyDescent="0.25">
      <c r="A53" s="175" t="s">
        <v>206</v>
      </c>
      <c r="B53" s="195">
        <f>B51+B52</f>
        <v>560326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740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25490</v>
      </c>
      <c r="Q59" s="185"/>
      <c r="R59" s="185">
        <v>32209</v>
      </c>
      <c r="S59" s="247"/>
      <c r="T59" s="247"/>
      <c r="U59" s="224">
        <v>73541</v>
      </c>
      <c r="V59" s="185"/>
      <c r="W59" s="185"/>
      <c r="X59" s="185"/>
      <c r="Y59" s="185"/>
      <c r="Z59" s="185"/>
      <c r="AA59" s="185"/>
      <c r="AB59" s="247"/>
      <c r="AC59" s="185">
        <v>1033</v>
      </c>
      <c r="AD59" s="185"/>
      <c r="AE59" s="185"/>
      <c r="AF59" s="185"/>
      <c r="AG59" s="185">
        <v>4143</v>
      </c>
      <c r="AH59" s="185"/>
      <c r="AI59" s="185"/>
      <c r="AJ59" s="185">
        <v>2703</v>
      </c>
      <c r="AK59" s="185"/>
      <c r="AL59" s="185"/>
      <c r="AM59" s="185"/>
      <c r="AN59" s="185"/>
      <c r="AO59" s="185"/>
      <c r="AP59" s="185">
        <v>7351</v>
      </c>
      <c r="AQ59" s="185"/>
      <c r="AR59" s="185"/>
      <c r="AS59" s="185"/>
      <c r="AT59" s="185"/>
      <c r="AU59" s="185"/>
      <c r="AV59" s="247"/>
      <c r="AW59" s="247"/>
      <c r="AX59" s="247"/>
      <c r="AY59" s="185">
        <v>2220</v>
      </c>
      <c r="AZ59" s="185"/>
      <c r="BA59" s="247"/>
      <c r="BB59" s="247"/>
      <c r="BC59" s="247"/>
      <c r="BD59" s="247"/>
      <c r="BE59" s="185">
        <v>28886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25.77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4.3</v>
      </c>
      <c r="Q60" s="221"/>
      <c r="R60" s="221"/>
      <c r="S60" s="221"/>
      <c r="T60" s="221"/>
      <c r="U60" s="221">
        <v>8.57</v>
      </c>
      <c r="V60" s="221"/>
      <c r="W60" s="221"/>
      <c r="X60" s="221"/>
      <c r="Y60" s="221">
        <v>7.22</v>
      </c>
      <c r="Z60" s="221"/>
      <c r="AA60" s="221"/>
      <c r="AB60" s="221">
        <v>1.94</v>
      </c>
      <c r="AC60" s="221">
        <v>0.65</v>
      </c>
      <c r="AD60" s="221"/>
      <c r="AE60" s="221"/>
      <c r="AF60" s="221"/>
      <c r="AG60" s="221">
        <v>7.49</v>
      </c>
      <c r="AH60" s="221"/>
      <c r="AI60" s="221"/>
      <c r="AJ60" s="221">
        <v>3.59</v>
      </c>
      <c r="AK60" s="221"/>
      <c r="AL60" s="221"/>
      <c r="AM60" s="221"/>
      <c r="AN60" s="221"/>
      <c r="AO60" s="221"/>
      <c r="AP60" s="221">
        <v>10.09</v>
      </c>
      <c r="AQ60" s="221"/>
      <c r="AR60" s="221"/>
      <c r="AS60" s="221"/>
      <c r="AT60" s="221"/>
      <c r="AU60" s="221"/>
      <c r="AV60" s="221">
        <v>0.3</v>
      </c>
      <c r="AW60" s="221"/>
      <c r="AX60" s="221"/>
      <c r="AY60" s="221">
        <v>6.94</v>
      </c>
      <c r="AZ60" s="221"/>
      <c r="BA60" s="221">
        <v>1.47</v>
      </c>
      <c r="BB60" s="221"/>
      <c r="BC60" s="221"/>
      <c r="BD60" s="221">
        <v>2.48</v>
      </c>
      <c r="BE60" s="221">
        <v>4.41</v>
      </c>
      <c r="BF60" s="221">
        <v>2.5</v>
      </c>
      <c r="BG60" s="221"/>
      <c r="BH60" s="221">
        <v>2.08</v>
      </c>
      <c r="BI60" s="221"/>
      <c r="BJ60" s="221">
        <v>3.86</v>
      </c>
      <c r="BK60" s="221">
        <v>7.37</v>
      </c>
      <c r="BL60" s="221">
        <v>7.34</v>
      </c>
      <c r="BM60" s="221"/>
      <c r="BN60" s="221">
        <v>7.35</v>
      </c>
      <c r="BO60" s="221"/>
      <c r="BP60" s="221"/>
      <c r="BQ60" s="221"/>
      <c r="BR60" s="221">
        <v>2.0699999999999998</v>
      </c>
      <c r="BS60" s="221"/>
      <c r="BT60" s="221"/>
      <c r="BU60" s="221"/>
      <c r="BV60" s="221">
        <v>6.02</v>
      </c>
      <c r="BW60" s="221"/>
      <c r="BX60" s="221"/>
      <c r="BY60" s="221">
        <v>3.39</v>
      </c>
      <c r="BZ60" s="221"/>
      <c r="CA60" s="221"/>
      <c r="CB60" s="221">
        <v>0.61</v>
      </c>
      <c r="CC60" s="221"/>
      <c r="CD60" s="248" t="s">
        <v>221</v>
      </c>
      <c r="CE60" s="250">
        <f t="shared" ref="CE60:CE70" si="0">SUM(C60:CD60)</f>
        <v>127.80999999999999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2001016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625097</v>
      </c>
      <c r="Q61" s="185"/>
      <c r="R61" s="185"/>
      <c r="S61" s="185"/>
      <c r="T61" s="185"/>
      <c r="U61" s="185">
        <v>638867</v>
      </c>
      <c r="V61" s="185">
        <v>19305</v>
      </c>
      <c r="W61" s="185"/>
      <c r="X61" s="185"/>
      <c r="Y61" s="185">
        <v>867074</v>
      </c>
      <c r="Z61" s="185"/>
      <c r="AA61" s="185"/>
      <c r="AB61" s="185">
        <v>192364</v>
      </c>
      <c r="AC61" s="185">
        <v>51677</v>
      </c>
      <c r="AD61" s="185"/>
      <c r="AE61" s="185"/>
      <c r="AF61" s="185"/>
      <c r="AG61" s="185">
        <v>996928</v>
      </c>
      <c r="AH61" s="185"/>
      <c r="AI61" s="185"/>
      <c r="AJ61" s="185">
        <v>427502</v>
      </c>
      <c r="AK61" s="185"/>
      <c r="AL61" s="185"/>
      <c r="AM61" s="185"/>
      <c r="AN61" s="185"/>
      <c r="AO61" s="185"/>
      <c r="AP61" s="185">
        <v>1146993</v>
      </c>
      <c r="AQ61" s="185"/>
      <c r="AR61" s="185"/>
      <c r="AS61" s="185"/>
      <c r="AT61" s="185"/>
      <c r="AU61" s="185"/>
      <c r="AV61" s="185">
        <v>42027</v>
      </c>
      <c r="AW61" s="185"/>
      <c r="AX61" s="185"/>
      <c r="AY61" s="185">
        <v>343738</v>
      </c>
      <c r="AZ61" s="185"/>
      <c r="BA61" s="185">
        <v>62452</v>
      </c>
      <c r="BB61" s="185"/>
      <c r="BC61" s="185"/>
      <c r="BD61" s="185">
        <v>146919</v>
      </c>
      <c r="BE61" s="185">
        <v>300749</v>
      </c>
      <c r="BF61" s="185">
        <v>101131</v>
      </c>
      <c r="BG61" s="185"/>
      <c r="BH61" s="185">
        <v>183251</v>
      </c>
      <c r="BI61" s="185"/>
      <c r="BJ61" s="185">
        <v>367452</v>
      </c>
      <c r="BK61" s="185">
        <v>439987</v>
      </c>
      <c r="BL61" s="185">
        <v>370380</v>
      </c>
      <c r="BM61" s="185"/>
      <c r="BN61" s="185">
        <v>875296</v>
      </c>
      <c r="BO61" s="185"/>
      <c r="BP61" s="185"/>
      <c r="BQ61" s="185"/>
      <c r="BR61" s="185">
        <v>170882</v>
      </c>
      <c r="BS61" s="185"/>
      <c r="BT61" s="185"/>
      <c r="BU61" s="185"/>
      <c r="BV61" s="185">
        <v>371306</v>
      </c>
      <c r="BW61" s="185"/>
      <c r="BX61" s="185"/>
      <c r="BY61" s="185">
        <v>421522</v>
      </c>
      <c r="BZ61" s="185"/>
      <c r="CA61" s="185"/>
      <c r="CB61" s="185">
        <v>60024</v>
      </c>
      <c r="CC61" s="185"/>
      <c r="CD61" s="248" t="s">
        <v>221</v>
      </c>
      <c r="CE61" s="195">
        <f t="shared" si="0"/>
        <v>11223939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903204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282152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288367</v>
      </c>
      <c r="V62" s="195">
        <f t="shared" si="1"/>
        <v>8714</v>
      </c>
      <c r="W62" s="195">
        <f t="shared" si="1"/>
        <v>0</v>
      </c>
      <c r="X62" s="195">
        <f t="shared" si="1"/>
        <v>0</v>
      </c>
      <c r="Y62" s="195">
        <f t="shared" si="1"/>
        <v>391373</v>
      </c>
      <c r="Z62" s="195">
        <f t="shared" si="1"/>
        <v>0</v>
      </c>
      <c r="AA62" s="195">
        <f t="shared" si="1"/>
        <v>0</v>
      </c>
      <c r="AB62" s="195">
        <f t="shared" si="1"/>
        <v>86828</v>
      </c>
      <c r="AC62" s="195">
        <f t="shared" si="1"/>
        <v>23326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449986</v>
      </c>
      <c r="AH62" s="195">
        <f t="shared" si="1"/>
        <v>0</v>
      </c>
      <c r="AI62" s="195">
        <f t="shared" si="1"/>
        <v>0</v>
      </c>
      <c r="AJ62" s="195">
        <f t="shared" si="1"/>
        <v>192963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517721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18970</v>
      </c>
      <c r="AW62" s="195">
        <f t="shared" si="1"/>
        <v>0</v>
      </c>
      <c r="AX62" s="195">
        <f t="shared" si="1"/>
        <v>0</v>
      </c>
      <c r="AY62" s="195">
        <f>ROUND(AY47+AY48,0)</f>
        <v>155154</v>
      </c>
      <c r="AZ62" s="195">
        <f>ROUND(AZ47+AZ48,0)</f>
        <v>0</v>
      </c>
      <c r="BA62" s="195">
        <f>ROUND(BA47+BA48,0)</f>
        <v>28189</v>
      </c>
      <c r="BB62" s="195">
        <f t="shared" si="1"/>
        <v>0</v>
      </c>
      <c r="BC62" s="195">
        <f t="shared" si="1"/>
        <v>0</v>
      </c>
      <c r="BD62" s="195">
        <f t="shared" si="1"/>
        <v>66315</v>
      </c>
      <c r="BE62" s="195">
        <f t="shared" si="1"/>
        <v>135750</v>
      </c>
      <c r="BF62" s="195">
        <f t="shared" si="1"/>
        <v>45648</v>
      </c>
      <c r="BG62" s="195">
        <f t="shared" si="1"/>
        <v>0</v>
      </c>
      <c r="BH62" s="195">
        <f t="shared" si="1"/>
        <v>82714</v>
      </c>
      <c r="BI62" s="195">
        <f t="shared" si="1"/>
        <v>0</v>
      </c>
      <c r="BJ62" s="195">
        <f t="shared" si="1"/>
        <v>165858</v>
      </c>
      <c r="BK62" s="195">
        <f t="shared" si="1"/>
        <v>198598</v>
      </c>
      <c r="BL62" s="195">
        <f t="shared" si="1"/>
        <v>167179</v>
      </c>
      <c r="BM62" s="195">
        <f t="shared" si="1"/>
        <v>0</v>
      </c>
      <c r="BN62" s="195">
        <f t="shared" si="1"/>
        <v>395085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77131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167597</v>
      </c>
      <c r="BW62" s="195">
        <f t="shared" si="2"/>
        <v>0</v>
      </c>
      <c r="BX62" s="195">
        <f t="shared" si="2"/>
        <v>0</v>
      </c>
      <c r="BY62" s="195">
        <f t="shared" si="2"/>
        <v>190263</v>
      </c>
      <c r="BZ62" s="195">
        <f t="shared" si="2"/>
        <v>0</v>
      </c>
      <c r="CA62" s="195">
        <f t="shared" si="2"/>
        <v>0</v>
      </c>
      <c r="CB62" s="195">
        <f t="shared" si="2"/>
        <v>27093</v>
      </c>
      <c r="CC62" s="195">
        <f t="shared" si="2"/>
        <v>0</v>
      </c>
      <c r="CD62" s="248" t="s">
        <v>221</v>
      </c>
      <c r="CE62" s="195">
        <f t="shared" si="0"/>
        <v>5066178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386550</v>
      </c>
      <c r="S63" s="185"/>
      <c r="T63" s="185"/>
      <c r="U63" s="185">
        <v>3339</v>
      </c>
      <c r="V63" s="185"/>
      <c r="W63" s="185"/>
      <c r="X63" s="185"/>
      <c r="Y63" s="185">
        <v>4516</v>
      </c>
      <c r="Z63" s="185"/>
      <c r="AA63" s="185"/>
      <c r="AB63" s="185"/>
      <c r="AC63" s="185"/>
      <c r="AD63" s="185"/>
      <c r="AE63" s="185"/>
      <c r="AF63" s="185"/>
      <c r="AG63" s="185">
        <v>778207</v>
      </c>
      <c r="AH63" s="185"/>
      <c r="AI63" s="185"/>
      <c r="AJ63" s="185"/>
      <c r="AK63" s="185"/>
      <c r="AL63" s="185"/>
      <c r="AM63" s="185"/>
      <c r="AN63" s="185"/>
      <c r="AO63" s="185"/>
      <c r="AP63" s="185">
        <v>54</v>
      </c>
      <c r="AQ63" s="185"/>
      <c r="AR63" s="185"/>
      <c r="AS63" s="185"/>
      <c r="AT63" s="185"/>
      <c r="AU63" s="185"/>
      <c r="AV63" s="185"/>
      <c r="AW63" s="185"/>
      <c r="AX63" s="185"/>
      <c r="AY63" s="185">
        <v>52582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56583</v>
      </c>
      <c r="BK63" s="185">
        <v>44165</v>
      </c>
      <c r="BL63" s="185"/>
      <c r="BM63" s="185"/>
      <c r="BN63" s="185">
        <v>2693</v>
      </c>
      <c r="BO63" s="185"/>
      <c r="BP63" s="185"/>
      <c r="BQ63" s="185"/>
      <c r="BR63" s="185">
        <v>720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1329409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49058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114115</v>
      </c>
      <c r="Q64" s="185"/>
      <c r="R64" s="185">
        <v>7283</v>
      </c>
      <c r="S64" s="185">
        <v>40625</v>
      </c>
      <c r="T64" s="185"/>
      <c r="U64" s="185">
        <v>355294</v>
      </c>
      <c r="V64" s="185">
        <v>477</v>
      </c>
      <c r="W64" s="185"/>
      <c r="X64" s="185">
        <v>12418</v>
      </c>
      <c r="Y64" s="185">
        <v>9247</v>
      </c>
      <c r="Z64" s="185"/>
      <c r="AA64" s="185">
        <v>9059</v>
      </c>
      <c r="AB64" s="185">
        <v>338441</v>
      </c>
      <c r="AC64" s="185">
        <v>65654</v>
      </c>
      <c r="AD64" s="185"/>
      <c r="AE64" s="185"/>
      <c r="AF64" s="185"/>
      <c r="AG64" s="185">
        <v>59204</v>
      </c>
      <c r="AH64" s="185"/>
      <c r="AI64" s="185"/>
      <c r="AJ64" s="185">
        <v>30583</v>
      </c>
      <c r="AK64" s="185"/>
      <c r="AL64" s="185"/>
      <c r="AM64" s="185"/>
      <c r="AN64" s="185"/>
      <c r="AO64" s="185"/>
      <c r="AP64" s="185">
        <v>50506</v>
      </c>
      <c r="AQ64" s="185"/>
      <c r="AR64" s="185"/>
      <c r="AS64" s="185"/>
      <c r="AT64" s="185"/>
      <c r="AU64" s="185"/>
      <c r="AV64" s="185">
        <v>8893</v>
      </c>
      <c r="AW64" s="185"/>
      <c r="AX64" s="185"/>
      <c r="AY64" s="185">
        <v>154785</v>
      </c>
      <c r="AZ64" s="185"/>
      <c r="BA64" s="185">
        <v>11243</v>
      </c>
      <c r="BB64" s="185"/>
      <c r="BC64" s="185"/>
      <c r="BD64" s="185">
        <v>1217</v>
      </c>
      <c r="BE64" s="185">
        <v>26563</v>
      </c>
      <c r="BF64" s="185">
        <v>32606</v>
      </c>
      <c r="BG64" s="185"/>
      <c r="BH64" s="185">
        <v>17787</v>
      </c>
      <c r="BI64" s="185"/>
      <c r="BJ64" s="185">
        <v>6107</v>
      </c>
      <c r="BK64" s="185">
        <v>17590</v>
      </c>
      <c r="BL64" s="185">
        <v>15899</v>
      </c>
      <c r="BM64" s="185"/>
      <c r="BN64" s="185">
        <v>10263</v>
      </c>
      <c r="BO64" s="185"/>
      <c r="BP64" s="185"/>
      <c r="BQ64" s="185"/>
      <c r="BR64" s="185">
        <v>4377</v>
      </c>
      <c r="BS64" s="185"/>
      <c r="BT64" s="185"/>
      <c r="BU64" s="185"/>
      <c r="BV64" s="185">
        <v>5276</v>
      </c>
      <c r="BW64" s="185"/>
      <c r="BX64" s="185"/>
      <c r="BY64" s="185">
        <v>9316</v>
      </c>
      <c r="BZ64" s="185"/>
      <c r="CA64" s="185"/>
      <c r="CB64" s="185">
        <v>2843</v>
      </c>
      <c r="CC64" s="185"/>
      <c r="CD64" s="248" t="s">
        <v>221</v>
      </c>
      <c r="CE64" s="195">
        <f t="shared" si="0"/>
        <v>1466729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5511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173</v>
      </c>
      <c r="Q65" s="185"/>
      <c r="R65" s="185">
        <v>3967</v>
      </c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91</v>
      </c>
      <c r="AK65" s="185"/>
      <c r="AL65" s="185"/>
      <c r="AM65" s="185"/>
      <c r="AN65" s="185"/>
      <c r="AO65" s="185"/>
      <c r="AP65" s="185">
        <v>9708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222073</v>
      </c>
      <c r="BF65" s="185"/>
      <c r="BG65" s="185"/>
      <c r="BH65" s="185">
        <v>37993</v>
      </c>
      <c r="BI65" s="185"/>
      <c r="BJ65" s="185">
        <v>60031</v>
      </c>
      <c r="BK65" s="185">
        <v>315</v>
      </c>
      <c r="BL65" s="185"/>
      <c r="BM65" s="185"/>
      <c r="BN65" s="185">
        <v>9892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450</v>
      </c>
      <c r="BZ65" s="185"/>
      <c r="CA65" s="185"/>
      <c r="CB65" s="185"/>
      <c r="CC65" s="185"/>
      <c r="CD65" s="248" t="s">
        <v>221</v>
      </c>
      <c r="CE65" s="195">
        <f t="shared" si="0"/>
        <v>350204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33880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73213</v>
      </c>
      <c r="Q66" s="185"/>
      <c r="R66" s="185">
        <v>2570</v>
      </c>
      <c r="S66" s="184">
        <v>91</v>
      </c>
      <c r="T66" s="184"/>
      <c r="U66" s="185">
        <v>188055</v>
      </c>
      <c r="V66" s="185">
        <v>274</v>
      </c>
      <c r="W66" s="185">
        <v>160781</v>
      </c>
      <c r="X66" s="185">
        <v>106072</v>
      </c>
      <c r="Y66" s="185">
        <v>142485</v>
      </c>
      <c r="Z66" s="185"/>
      <c r="AA66" s="185">
        <v>104400</v>
      </c>
      <c r="AB66" s="185">
        <v>175106</v>
      </c>
      <c r="AC66" s="185">
        <v>60640</v>
      </c>
      <c r="AD66" s="185"/>
      <c r="AE66" s="185"/>
      <c r="AF66" s="185"/>
      <c r="AG66" s="185">
        <v>243930</v>
      </c>
      <c r="AH66" s="185"/>
      <c r="AI66" s="185"/>
      <c r="AJ66" s="185">
        <v>10015</v>
      </c>
      <c r="AK66" s="185"/>
      <c r="AL66" s="185"/>
      <c r="AM66" s="185"/>
      <c r="AN66" s="185"/>
      <c r="AO66" s="185"/>
      <c r="AP66" s="185">
        <v>25760</v>
      </c>
      <c r="AQ66" s="185"/>
      <c r="AR66" s="185"/>
      <c r="AS66" s="185"/>
      <c r="AT66" s="185"/>
      <c r="AU66" s="185"/>
      <c r="AV66" s="185"/>
      <c r="AW66" s="185"/>
      <c r="AX66" s="185"/>
      <c r="AY66" s="185">
        <v>4644</v>
      </c>
      <c r="AZ66" s="185"/>
      <c r="BA66" s="185"/>
      <c r="BB66" s="185"/>
      <c r="BC66" s="185"/>
      <c r="BD66" s="185"/>
      <c r="BE66" s="185">
        <v>45746</v>
      </c>
      <c r="BF66" s="185"/>
      <c r="BG66" s="185"/>
      <c r="BH66" s="185">
        <v>178705</v>
      </c>
      <c r="BI66" s="185"/>
      <c r="BJ66" s="185">
        <v>15080</v>
      </c>
      <c r="BK66" s="185">
        <v>81194</v>
      </c>
      <c r="BL66" s="185">
        <v>506</v>
      </c>
      <c r="BM66" s="185"/>
      <c r="BN66" s="185">
        <v>60794</v>
      </c>
      <c r="BO66" s="185"/>
      <c r="BP66" s="185"/>
      <c r="BQ66" s="185"/>
      <c r="BR66" s="185">
        <v>30652</v>
      </c>
      <c r="BS66" s="185"/>
      <c r="BT66" s="185"/>
      <c r="BU66" s="185"/>
      <c r="BV66" s="185">
        <v>11618</v>
      </c>
      <c r="BW66" s="185"/>
      <c r="BX66" s="185"/>
      <c r="BY66" s="185">
        <v>21690</v>
      </c>
      <c r="BZ66" s="185"/>
      <c r="CA66" s="185"/>
      <c r="CB66" s="185"/>
      <c r="CC66" s="185"/>
      <c r="CD66" s="248" t="s">
        <v>221</v>
      </c>
      <c r="CE66" s="195">
        <f t="shared" si="0"/>
        <v>1777901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137319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40076</v>
      </c>
      <c r="Q67" s="195">
        <f t="shared" si="3"/>
        <v>0</v>
      </c>
      <c r="R67" s="195">
        <f t="shared" si="3"/>
        <v>668</v>
      </c>
      <c r="S67" s="195">
        <f t="shared" si="3"/>
        <v>695</v>
      </c>
      <c r="T67" s="195">
        <f t="shared" si="3"/>
        <v>0</v>
      </c>
      <c r="U67" s="195">
        <f t="shared" si="3"/>
        <v>28254</v>
      </c>
      <c r="V67" s="195">
        <f t="shared" si="3"/>
        <v>2783</v>
      </c>
      <c r="W67" s="195">
        <f t="shared" si="3"/>
        <v>0</v>
      </c>
      <c r="X67" s="195">
        <f t="shared" si="3"/>
        <v>1622</v>
      </c>
      <c r="Y67" s="195">
        <f t="shared" si="3"/>
        <v>100663</v>
      </c>
      <c r="Z67" s="195">
        <f t="shared" si="3"/>
        <v>0</v>
      </c>
      <c r="AA67" s="195">
        <f t="shared" si="3"/>
        <v>0</v>
      </c>
      <c r="AB67" s="195">
        <f t="shared" si="3"/>
        <v>4963</v>
      </c>
      <c r="AC67" s="195">
        <f t="shared" si="3"/>
        <v>4120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20495</v>
      </c>
      <c r="AH67" s="195">
        <f t="shared" si="3"/>
        <v>0</v>
      </c>
      <c r="AI67" s="195">
        <f t="shared" si="3"/>
        <v>0</v>
      </c>
      <c r="AJ67" s="195">
        <f t="shared" si="3"/>
        <v>18360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49554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20412</v>
      </c>
      <c r="AZ67" s="195">
        <f>ROUND(AZ51+AZ52,0)</f>
        <v>0</v>
      </c>
      <c r="BA67" s="195">
        <f>ROUND(BA51+BA52,0)</f>
        <v>9375</v>
      </c>
      <c r="BB67" s="195">
        <f t="shared" si="3"/>
        <v>0</v>
      </c>
      <c r="BC67" s="195">
        <f t="shared" si="3"/>
        <v>0</v>
      </c>
      <c r="BD67" s="195">
        <f t="shared" si="3"/>
        <v>11453</v>
      </c>
      <c r="BE67" s="195">
        <f t="shared" si="3"/>
        <v>21740</v>
      </c>
      <c r="BF67" s="195">
        <f t="shared" si="3"/>
        <v>1156</v>
      </c>
      <c r="BG67" s="195">
        <f t="shared" si="3"/>
        <v>0</v>
      </c>
      <c r="BH67" s="195">
        <f t="shared" si="3"/>
        <v>22676</v>
      </c>
      <c r="BI67" s="195">
        <f t="shared" si="3"/>
        <v>0</v>
      </c>
      <c r="BJ67" s="195">
        <f t="shared" si="3"/>
        <v>8961</v>
      </c>
      <c r="BK67" s="195">
        <f t="shared" si="3"/>
        <v>8547</v>
      </c>
      <c r="BL67" s="195">
        <f t="shared" si="3"/>
        <v>5175</v>
      </c>
      <c r="BM67" s="195">
        <f t="shared" si="3"/>
        <v>0</v>
      </c>
      <c r="BN67" s="195">
        <f t="shared" si="3"/>
        <v>16382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6298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13935</v>
      </c>
      <c r="BW67" s="195">
        <f t="shared" si="4"/>
        <v>0</v>
      </c>
      <c r="BX67" s="195">
        <f t="shared" si="4"/>
        <v>0</v>
      </c>
      <c r="BY67" s="195">
        <f t="shared" si="4"/>
        <v>2524</v>
      </c>
      <c r="BZ67" s="195">
        <f t="shared" si="4"/>
        <v>0</v>
      </c>
      <c r="CA67" s="195">
        <f t="shared" si="4"/>
        <v>0</v>
      </c>
      <c r="CB67" s="195">
        <f t="shared" si="4"/>
        <v>2121</v>
      </c>
      <c r="CC67" s="195">
        <f t="shared" si="4"/>
        <v>0</v>
      </c>
      <c r="CD67" s="248" t="s">
        <v>221</v>
      </c>
      <c r="CE67" s="195">
        <f t="shared" si="0"/>
        <v>560327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>
        <v>10400</v>
      </c>
      <c r="S68" s="185"/>
      <c r="T68" s="185"/>
      <c r="U68" s="185">
        <v>12073</v>
      </c>
      <c r="V68" s="185"/>
      <c r="W68" s="185"/>
      <c r="X68" s="185"/>
      <c r="Y68" s="185"/>
      <c r="Z68" s="185"/>
      <c r="AA68" s="185"/>
      <c r="AB68" s="185">
        <v>64555</v>
      </c>
      <c r="AC68" s="185">
        <v>494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116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3360</v>
      </c>
      <c r="BF68" s="185"/>
      <c r="BG68" s="185"/>
      <c r="BH68" s="185"/>
      <c r="BI68" s="185"/>
      <c r="BJ68" s="185"/>
      <c r="BK68" s="185"/>
      <c r="BL68" s="185">
        <v>4371</v>
      </c>
      <c r="BM68" s="185"/>
      <c r="BN68" s="185">
        <v>15200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110569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10191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3728</v>
      </c>
      <c r="Q69" s="185"/>
      <c r="R69" s="224"/>
      <c r="S69" s="185"/>
      <c r="T69" s="184"/>
      <c r="U69" s="185">
        <v>1852</v>
      </c>
      <c r="V69" s="185"/>
      <c r="W69" s="184"/>
      <c r="X69" s="185"/>
      <c r="Y69" s="185">
        <v>6051</v>
      </c>
      <c r="Z69" s="185"/>
      <c r="AA69" s="185">
        <v>800</v>
      </c>
      <c r="AB69" s="185">
        <v>6231</v>
      </c>
      <c r="AC69" s="185">
        <v>2187</v>
      </c>
      <c r="AD69" s="185"/>
      <c r="AE69" s="185"/>
      <c r="AF69" s="185"/>
      <c r="AG69" s="185">
        <v>3173</v>
      </c>
      <c r="AH69" s="185"/>
      <c r="AI69" s="185"/>
      <c r="AJ69" s="185">
        <v>7645</v>
      </c>
      <c r="AK69" s="185"/>
      <c r="AL69" s="185"/>
      <c r="AM69" s="185"/>
      <c r="AN69" s="185"/>
      <c r="AO69" s="184"/>
      <c r="AP69" s="185">
        <v>30448</v>
      </c>
      <c r="AQ69" s="184"/>
      <c r="AR69" s="184"/>
      <c r="AS69" s="184"/>
      <c r="AT69" s="184"/>
      <c r="AU69" s="185"/>
      <c r="AV69" s="185">
        <v>220</v>
      </c>
      <c r="AW69" s="185"/>
      <c r="AX69" s="185"/>
      <c r="AY69" s="185">
        <v>442</v>
      </c>
      <c r="AZ69" s="185"/>
      <c r="BA69" s="185"/>
      <c r="BB69" s="185"/>
      <c r="BC69" s="185"/>
      <c r="BD69" s="185">
        <f>272+16008</f>
        <v>16280</v>
      </c>
      <c r="BE69" s="185">
        <v>3782</v>
      </c>
      <c r="BF69" s="185"/>
      <c r="BG69" s="185"/>
      <c r="BH69" s="224">
        <v>7088</v>
      </c>
      <c r="BI69" s="185"/>
      <c r="BJ69" s="185">
        <f>22989+6098</f>
        <v>29087</v>
      </c>
      <c r="BK69" s="185">
        <v>100</v>
      </c>
      <c r="BL69" s="185">
        <v>48</v>
      </c>
      <c r="BM69" s="185"/>
      <c r="BN69" s="185">
        <v>156714</v>
      </c>
      <c r="BO69" s="185"/>
      <c r="BP69" s="185"/>
      <c r="BQ69" s="185"/>
      <c r="BR69" s="185">
        <v>42545</v>
      </c>
      <c r="BS69" s="185"/>
      <c r="BT69" s="185"/>
      <c r="BU69" s="185"/>
      <c r="BV69" s="185">
        <v>420</v>
      </c>
      <c r="BW69" s="185"/>
      <c r="BX69" s="185"/>
      <c r="BY69" s="185">
        <v>5967</v>
      </c>
      <c r="BZ69" s="185"/>
      <c r="CA69" s="185"/>
      <c r="CB69" s="185">
        <v>88</v>
      </c>
      <c r="CC69" s="185"/>
      <c r="CD69" s="188">
        <f>327341</f>
        <v>327341</v>
      </c>
      <c r="CE69" s="195">
        <f t="shared" si="0"/>
        <v>662428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670144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97501</v>
      </c>
      <c r="AZ70" s="185"/>
      <c r="BA70" s="185">
        <v>1125</v>
      </c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233469</v>
      </c>
      <c r="CE70" s="195">
        <f t="shared" si="0"/>
        <v>1002239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3140179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1138554</v>
      </c>
      <c r="Q71" s="195">
        <f t="shared" si="5"/>
        <v>0</v>
      </c>
      <c r="R71" s="195">
        <f t="shared" si="5"/>
        <v>411438</v>
      </c>
      <c r="S71" s="195">
        <f t="shared" si="5"/>
        <v>41411</v>
      </c>
      <c r="T71" s="195">
        <f t="shared" si="5"/>
        <v>0</v>
      </c>
      <c r="U71" s="195">
        <f t="shared" si="5"/>
        <v>1516101</v>
      </c>
      <c r="V71" s="195">
        <f t="shared" si="5"/>
        <v>31553</v>
      </c>
      <c r="W71" s="195">
        <f t="shared" si="5"/>
        <v>160781</v>
      </c>
      <c r="X71" s="195">
        <f t="shared" si="5"/>
        <v>120112</v>
      </c>
      <c r="Y71" s="195">
        <f t="shared" si="5"/>
        <v>1521409</v>
      </c>
      <c r="Z71" s="195">
        <f t="shared" si="5"/>
        <v>0</v>
      </c>
      <c r="AA71" s="195">
        <f t="shared" si="5"/>
        <v>114259</v>
      </c>
      <c r="AB71" s="195">
        <f t="shared" si="5"/>
        <v>198344</v>
      </c>
      <c r="AC71" s="195">
        <f t="shared" si="5"/>
        <v>208098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2551923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687159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1830860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70110</v>
      </c>
      <c r="AW71" s="195">
        <f t="shared" si="6"/>
        <v>0</v>
      </c>
      <c r="AX71" s="195">
        <f t="shared" si="6"/>
        <v>0</v>
      </c>
      <c r="AY71" s="195">
        <f t="shared" si="6"/>
        <v>634256</v>
      </c>
      <c r="AZ71" s="195">
        <f t="shared" si="6"/>
        <v>0</v>
      </c>
      <c r="BA71" s="195">
        <f t="shared" si="6"/>
        <v>110134</v>
      </c>
      <c r="BB71" s="195">
        <f t="shared" si="6"/>
        <v>0</v>
      </c>
      <c r="BC71" s="195">
        <f t="shared" si="6"/>
        <v>0</v>
      </c>
      <c r="BD71" s="195">
        <f t="shared" si="6"/>
        <v>242184</v>
      </c>
      <c r="BE71" s="195">
        <f t="shared" si="6"/>
        <v>759763</v>
      </c>
      <c r="BF71" s="195">
        <f t="shared" si="6"/>
        <v>180541</v>
      </c>
      <c r="BG71" s="195">
        <f t="shared" si="6"/>
        <v>0</v>
      </c>
      <c r="BH71" s="195">
        <f t="shared" si="6"/>
        <v>530214</v>
      </c>
      <c r="BI71" s="195">
        <f t="shared" si="6"/>
        <v>0</v>
      </c>
      <c r="BJ71" s="195">
        <f t="shared" si="6"/>
        <v>709159</v>
      </c>
      <c r="BK71" s="195">
        <f t="shared" si="6"/>
        <v>790496</v>
      </c>
      <c r="BL71" s="195">
        <f t="shared" si="6"/>
        <v>563558</v>
      </c>
      <c r="BM71" s="195">
        <f t="shared" si="6"/>
        <v>0</v>
      </c>
      <c r="BN71" s="195">
        <f t="shared" si="6"/>
        <v>1542319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332605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570152</v>
      </c>
      <c r="BW71" s="195">
        <f t="shared" si="7"/>
        <v>0</v>
      </c>
      <c r="BX71" s="195">
        <f t="shared" si="7"/>
        <v>0</v>
      </c>
      <c r="BY71" s="195">
        <f t="shared" si="7"/>
        <v>651732</v>
      </c>
      <c r="BZ71" s="195">
        <f t="shared" si="7"/>
        <v>0</v>
      </c>
      <c r="CA71" s="195">
        <f t="shared" si="7"/>
        <v>0</v>
      </c>
      <c r="CB71" s="195">
        <f t="shared" si="7"/>
        <v>92169</v>
      </c>
      <c r="CC71" s="195">
        <f t="shared" si="7"/>
        <v>0</v>
      </c>
      <c r="CD71" s="244">
        <f>CD69-CD70</f>
        <v>93872</v>
      </c>
      <c r="CE71" s="195">
        <f>SUM(CE61:CE69)-CE70</f>
        <v>21545445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911580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2089389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48784</v>
      </c>
      <c r="Q73" s="185"/>
      <c r="R73" s="185">
        <v>30847</v>
      </c>
      <c r="S73" s="185">
        <v>21760</v>
      </c>
      <c r="T73" s="185"/>
      <c r="U73" s="185">
        <v>457645</v>
      </c>
      <c r="V73" s="185">
        <v>22764</v>
      </c>
      <c r="W73" s="185">
        <v>36419</v>
      </c>
      <c r="X73" s="185">
        <v>461869</v>
      </c>
      <c r="Y73" s="185">
        <v>260199</v>
      </c>
      <c r="Z73" s="185"/>
      <c r="AA73" s="185"/>
      <c r="AB73" s="185">
        <v>308814</v>
      </c>
      <c r="AC73" s="185">
        <v>181750</v>
      </c>
      <c r="AD73" s="185"/>
      <c r="AE73" s="185"/>
      <c r="AF73" s="185"/>
      <c r="AG73" s="185">
        <v>117746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4037986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f>1149339+8520+92</f>
        <v>1157951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2183492</v>
      </c>
      <c r="Q74" s="185"/>
      <c r="R74" s="185">
        <v>954281</v>
      </c>
      <c r="S74" s="185">
        <v>340043</v>
      </c>
      <c r="T74" s="185"/>
      <c r="U74" s="185">
        <v>4642768</v>
      </c>
      <c r="V74" s="185">
        <v>287929</v>
      </c>
      <c r="W74" s="185">
        <v>1429504</v>
      </c>
      <c r="X74" s="185">
        <v>6276377</v>
      </c>
      <c r="Y74" s="185">
        <v>3998400</v>
      </c>
      <c r="Z74" s="185"/>
      <c r="AA74" s="185">
        <v>353449</v>
      </c>
      <c r="AB74" s="185">
        <v>720797</v>
      </c>
      <c r="AC74" s="185">
        <v>104579</v>
      </c>
      <c r="AD74" s="185"/>
      <c r="AE74" s="185"/>
      <c r="AF74" s="185"/>
      <c r="AG74" s="185">
        <v>6776731</v>
      </c>
      <c r="AH74" s="185"/>
      <c r="AI74" s="185"/>
      <c r="AJ74" s="185">
        <v>733797</v>
      </c>
      <c r="AK74" s="185"/>
      <c r="AL74" s="185"/>
      <c r="AM74" s="185"/>
      <c r="AN74" s="185"/>
      <c r="AO74" s="185"/>
      <c r="AP74" s="185">
        <v>1432934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31393032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3247340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2232276</v>
      </c>
      <c r="Q75" s="195">
        <f t="shared" si="9"/>
        <v>0</v>
      </c>
      <c r="R75" s="195">
        <f t="shared" si="9"/>
        <v>985128</v>
      </c>
      <c r="S75" s="195">
        <f t="shared" si="9"/>
        <v>361803</v>
      </c>
      <c r="T75" s="195">
        <f t="shared" si="9"/>
        <v>0</v>
      </c>
      <c r="U75" s="195">
        <f t="shared" si="9"/>
        <v>5100413</v>
      </c>
      <c r="V75" s="195">
        <f t="shared" si="9"/>
        <v>310693</v>
      </c>
      <c r="W75" s="195">
        <f t="shared" si="9"/>
        <v>1465923</v>
      </c>
      <c r="X75" s="195">
        <f t="shared" si="9"/>
        <v>6738246</v>
      </c>
      <c r="Y75" s="195">
        <f t="shared" si="9"/>
        <v>4258599</v>
      </c>
      <c r="Z75" s="195">
        <f t="shared" si="9"/>
        <v>0</v>
      </c>
      <c r="AA75" s="195">
        <f t="shared" si="9"/>
        <v>353449</v>
      </c>
      <c r="AB75" s="195">
        <f t="shared" si="9"/>
        <v>1029611</v>
      </c>
      <c r="AC75" s="195">
        <f t="shared" si="9"/>
        <v>286329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6894477</v>
      </c>
      <c r="AH75" s="195">
        <f t="shared" si="9"/>
        <v>0</v>
      </c>
      <c r="AI75" s="195">
        <f t="shared" si="9"/>
        <v>0</v>
      </c>
      <c r="AJ75" s="195">
        <f t="shared" si="9"/>
        <v>733797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1432934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35431018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4509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3063</v>
      </c>
      <c r="Q76" s="185"/>
      <c r="R76" s="185">
        <v>63</v>
      </c>
      <c r="S76" s="185"/>
      <c r="T76" s="185"/>
      <c r="U76" s="185">
        <v>1128</v>
      </c>
      <c r="V76" s="185">
        <v>178</v>
      </c>
      <c r="W76" s="185"/>
      <c r="X76" s="185"/>
      <c r="Y76" s="185">
        <v>2914</v>
      </c>
      <c r="Z76" s="185"/>
      <c r="AA76" s="185"/>
      <c r="AB76" s="185">
        <v>468</v>
      </c>
      <c r="AC76" s="185">
        <v>358</v>
      </c>
      <c r="AD76" s="185"/>
      <c r="AE76" s="185"/>
      <c r="AF76" s="185"/>
      <c r="AG76" s="185">
        <v>1804</v>
      </c>
      <c r="AH76" s="185"/>
      <c r="AI76" s="185"/>
      <c r="AJ76" s="185">
        <v>668</v>
      </c>
      <c r="AK76" s="185"/>
      <c r="AL76" s="185"/>
      <c r="AM76" s="185"/>
      <c r="AN76" s="185"/>
      <c r="AO76" s="185"/>
      <c r="AP76" s="185">
        <v>1432</v>
      </c>
      <c r="AQ76" s="185"/>
      <c r="AR76" s="185"/>
      <c r="AS76" s="185"/>
      <c r="AT76" s="185"/>
      <c r="AU76" s="185"/>
      <c r="AV76" s="185"/>
      <c r="AW76" s="185"/>
      <c r="AX76" s="185"/>
      <c r="AY76" s="185">
        <v>1764</v>
      </c>
      <c r="AZ76" s="185"/>
      <c r="BA76" s="185">
        <v>884</v>
      </c>
      <c r="BB76" s="185"/>
      <c r="BC76" s="185"/>
      <c r="BD76" s="185">
        <v>1080</v>
      </c>
      <c r="BE76" s="185">
        <v>2050</v>
      </c>
      <c r="BF76" s="185">
        <v>109</v>
      </c>
      <c r="BG76" s="185"/>
      <c r="BH76" s="185">
        <v>793</v>
      </c>
      <c r="BI76" s="185"/>
      <c r="BJ76" s="185">
        <v>845</v>
      </c>
      <c r="BK76" s="185">
        <v>806</v>
      </c>
      <c r="BL76" s="185">
        <v>488</v>
      </c>
      <c r="BM76" s="185"/>
      <c r="BN76" s="185">
        <v>1349</v>
      </c>
      <c r="BO76" s="185"/>
      <c r="BP76" s="185"/>
      <c r="BQ76" s="185"/>
      <c r="BR76" s="185">
        <v>455</v>
      </c>
      <c r="BS76" s="185"/>
      <c r="BT76" s="185"/>
      <c r="BU76" s="185"/>
      <c r="BV76" s="185">
        <v>1240</v>
      </c>
      <c r="BW76" s="185"/>
      <c r="BX76" s="185"/>
      <c r="BY76" s="185">
        <v>238</v>
      </c>
      <c r="BZ76" s="185"/>
      <c r="CA76" s="185"/>
      <c r="CB76" s="185">
        <v>200</v>
      </c>
      <c r="CC76" s="185"/>
      <c r="CD76" s="248" t="s">
        <v>221</v>
      </c>
      <c r="CE76" s="195">
        <f t="shared" si="8"/>
        <v>28886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2220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2220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1103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749</v>
      </c>
      <c r="Q78" s="184"/>
      <c r="R78" s="184">
        <v>15</v>
      </c>
      <c r="S78" s="184"/>
      <c r="T78" s="184"/>
      <c r="U78" s="184">
        <v>276</v>
      </c>
      <c r="V78" s="184">
        <v>44</v>
      </c>
      <c r="W78" s="184"/>
      <c r="X78" s="184"/>
      <c r="Y78" s="184">
        <v>713</v>
      </c>
      <c r="Z78" s="184"/>
      <c r="AA78" s="184"/>
      <c r="AB78" s="184">
        <v>114</v>
      </c>
      <c r="AC78" s="184">
        <v>88</v>
      </c>
      <c r="AD78" s="184"/>
      <c r="AE78" s="184"/>
      <c r="AF78" s="184"/>
      <c r="AG78" s="184">
        <v>441</v>
      </c>
      <c r="AH78" s="184"/>
      <c r="AI78" s="184"/>
      <c r="AJ78" s="184">
        <v>163</v>
      </c>
      <c r="AK78" s="184"/>
      <c r="AL78" s="184"/>
      <c r="AM78" s="184"/>
      <c r="AN78" s="184"/>
      <c r="AO78" s="184"/>
      <c r="AP78" s="184">
        <v>350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303</v>
      </c>
      <c r="BW78" s="184"/>
      <c r="BX78" s="184"/>
      <c r="BY78" s="184">
        <v>58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4417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53745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7360</v>
      </c>
      <c r="Q79" s="184"/>
      <c r="R79" s="184"/>
      <c r="S79" s="184"/>
      <c r="T79" s="184"/>
      <c r="U79" s="184">
        <v>461</v>
      </c>
      <c r="V79" s="184"/>
      <c r="W79" s="184"/>
      <c r="X79" s="184"/>
      <c r="Y79" s="184">
        <v>8646</v>
      </c>
      <c r="Z79" s="184"/>
      <c r="AA79" s="184"/>
      <c r="AB79" s="184"/>
      <c r="AC79" s="184"/>
      <c r="AD79" s="184"/>
      <c r="AE79" s="184"/>
      <c r="AF79" s="184"/>
      <c r="AG79" s="184">
        <v>28781</v>
      </c>
      <c r="AH79" s="184"/>
      <c r="AI79" s="184"/>
      <c r="AJ79" s="184"/>
      <c r="AK79" s="184"/>
      <c r="AL79" s="184"/>
      <c r="AM79" s="184"/>
      <c r="AN79" s="184"/>
      <c r="AO79" s="184"/>
      <c r="AP79" s="184">
        <v>236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99229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25.77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3.54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1.94</v>
      </c>
      <c r="AC80" s="187">
        <v>0.95</v>
      </c>
      <c r="AD80" s="187"/>
      <c r="AE80" s="187"/>
      <c r="AF80" s="187"/>
      <c r="AG80" s="187">
        <v>7.49</v>
      </c>
      <c r="AH80" s="187"/>
      <c r="AI80" s="187"/>
      <c r="AJ80" s="187">
        <v>2.5299999999999998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42.220000000000006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1267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1281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255</v>
      </c>
      <c r="D111" s="174">
        <v>740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192</v>
      </c>
      <c r="C138" s="189">
        <v>29</v>
      </c>
      <c r="D138" s="174">
        <v>34</v>
      </c>
      <c r="E138" s="175">
        <f>SUM(B138:D138)</f>
        <v>255</v>
      </c>
    </row>
    <row r="139" spans="1:6" ht="12.6" customHeight="1" x14ac:dyDescent="0.25">
      <c r="A139" s="173" t="s">
        <v>215</v>
      </c>
      <c r="B139" s="174">
        <v>571</v>
      </c>
      <c r="C139" s="189">
        <v>66</v>
      </c>
      <c r="D139" s="174">
        <v>103</v>
      </c>
      <c r="E139" s="175">
        <f>SUM(B139:D139)</f>
        <v>740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2809644</v>
      </c>
      <c r="C141" s="189">
        <v>500723</v>
      </c>
      <c r="D141" s="174">
        <v>727619</v>
      </c>
      <c r="E141" s="175">
        <f>SUM(B141:D141)</f>
        <v>4037986</v>
      </c>
      <c r="F141" s="199"/>
    </row>
    <row r="142" spans="1:6" ht="12.6" customHeight="1" x14ac:dyDescent="0.25">
      <c r="A142" s="173" t="s">
        <v>246</v>
      </c>
      <c r="B142" s="174">
        <v>15217438</v>
      </c>
      <c r="C142" s="189">
        <v>6187007</v>
      </c>
      <c r="D142" s="174">
        <v>9988587</v>
      </c>
      <c r="E142" s="175">
        <f>SUM(B142:D142)</f>
        <v>31393032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761945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828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21559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1452829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211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643467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1986046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199294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5066179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28960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81609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110569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57844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9154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66998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13851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185844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199695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60648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60648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34261</v>
      </c>
      <c r="C195" s="189"/>
      <c r="D195" s="174"/>
      <c r="E195" s="175">
        <f t="shared" ref="E195:E203" si="10">SUM(B195:C195)-D195</f>
        <v>34261</v>
      </c>
    </row>
    <row r="196" spans="1:8" ht="12.6" customHeight="1" x14ac:dyDescent="0.25">
      <c r="A196" s="173" t="s">
        <v>333</v>
      </c>
      <c r="B196" s="174">
        <v>200810</v>
      </c>
      <c r="C196" s="189"/>
      <c r="D196" s="174"/>
      <c r="E196" s="175">
        <f t="shared" si="10"/>
        <v>200810</v>
      </c>
    </row>
    <row r="197" spans="1:8" ht="12.6" customHeight="1" x14ac:dyDescent="0.25">
      <c r="A197" s="173" t="s">
        <v>334</v>
      </c>
      <c r="B197" s="174">
        <v>7127073</v>
      </c>
      <c r="C197" s="189"/>
      <c r="D197" s="174"/>
      <c r="E197" s="175">
        <f t="shared" si="10"/>
        <v>7127073</v>
      </c>
    </row>
    <row r="198" spans="1:8" ht="12.6" customHeight="1" x14ac:dyDescent="0.25">
      <c r="A198" s="173" t="s">
        <v>335</v>
      </c>
      <c r="B198" s="174">
        <v>569761</v>
      </c>
      <c r="C198" s="189">
        <v>17664</v>
      </c>
      <c r="D198" s="174">
        <v>32145</v>
      </c>
      <c r="E198" s="175">
        <f t="shared" si="10"/>
        <v>555280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4511958</v>
      </c>
      <c r="C200" s="189">
        <f>112847+16324</f>
        <v>129171</v>
      </c>
      <c r="D200" s="174">
        <v>62908</v>
      </c>
      <c r="E200" s="175">
        <f t="shared" si="10"/>
        <v>4578221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3635</v>
      </c>
      <c r="C203" s="189"/>
      <c r="D203" s="174">
        <v>3635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12447498</v>
      </c>
      <c r="C204" s="191">
        <f>SUM(C195:C203)</f>
        <v>146835</v>
      </c>
      <c r="D204" s="175">
        <f>SUM(D195:D203)</f>
        <v>98688</v>
      </c>
      <c r="E204" s="175">
        <f>SUM(E195:E203)</f>
        <v>12495645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194780</v>
      </c>
      <c r="C209" s="189">
        <v>2146</v>
      </c>
      <c r="D209" s="174"/>
      <c r="E209" s="175">
        <f t="shared" ref="E209:E216" si="11">SUM(B209:C209)-D209</f>
        <v>196926</v>
      </c>
      <c r="H209" s="258"/>
    </row>
    <row r="210" spans="1:8" ht="12.6" customHeight="1" x14ac:dyDescent="0.25">
      <c r="A210" s="173" t="s">
        <v>334</v>
      </c>
      <c r="B210" s="174">
        <v>5300656</v>
      </c>
      <c r="C210" s="189">
        <f>288565</f>
        <v>288565</v>
      </c>
      <c r="D210" s="174"/>
      <c r="E210" s="175">
        <f t="shared" si="11"/>
        <v>5589221</v>
      </c>
      <c r="H210" s="258"/>
    </row>
    <row r="211" spans="1:8" ht="12.6" customHeight="1" x14ac:dyDescent="0.25">
      <c r="A211" s="173" t="s">
        <v>335</v>
      </c>
      <c r="B211" s="174">
        <v>464476</v>
      </c>
      <c r="C211" s="189">
        <v>15615</v>
      </c>
      <c r="D211" s="174">
        <v>32145</v>
      </c>
      <c r="E211" s="175">
        <f t="shared" si="11"/>
        <v>447946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3701869</v>
      </c>
      <c r="C213" s="189">
        <v>254000</v>
      </c>
      <c r="D213" s="174">
        <f>62908-1</f>
        <v>62907</v>
      </c>
      <c r="E213" s="175">
        <f t="shared" si="11"/>
        <v>3892962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9661781</v>
      </c>
      <c r="C217" s="191">
        <f>SUM(C208:C216)</f>
        <v>560326</v>
      </c>
      <c r="D217" s="175">
        <f>SUM(D208:D216)</f>
        <v>95052</v>
      </c>
      <c r="E217" s="175">
        <f>SUM(E208:E216)</f>
        <v>10127055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652432</v>
      </c>
      <c r="D221" s="172">
        <f>C221</f>
        <v>652432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7690710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3781023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-2902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2661201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14130032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5991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69325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392847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462172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174684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236238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410922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15655558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3459020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5341933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3101101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191720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164308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64201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6120081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1035590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1035590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34261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200810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7127073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555280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4578221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12495645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10127055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2368590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321848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321848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15357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15357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9861466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178829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1411683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3063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2904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331355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517006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2444840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32432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236024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1127453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4979625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6375534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517006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5858528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1558098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9861466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9861466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4037986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31393032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35431018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652432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14130032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462172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410922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15655558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19775460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1002239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911580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1913819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21689279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11223939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5066179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1329409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1466729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350204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1777901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566423-6098+1</f>
        <v>560326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110569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66998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199695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60648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328990+6098-1</f>
        <v>335087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22547684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-858405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-858405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-858405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Willapa Harbor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255</v>
      </c>
      <c r="C414" s="194">
        <f>E138</f>
        <v>255</v>
      </c>
      <c r="D414" s="179"/>
    </row>
    <row r="415" spans="1:5" ht="12.6" customHeight="1" x14ac:dyDescent="0.25">
      <c r="A415" s="179" t="s">
        <v>464</v>
      </c>
      <c r="B415" s="179">
        <f>D111</f>
        <v>740</v>
      </c>
      <c r="C415" s="179">
        <f>E139</f>
        <v>740</v>
      </c>
      <c r="D415" s="194">
        <f>SUM(C59:H59)+N59</f>
        <v>740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11223939</v>
      </c>
      <c r="C427" s="179">
        <f t="shared" ref="C427:C434" si="13">CE61</f>
        <v>11223939</v>
      </c>
      <c r="D427" s="179"/>
    </row>
    <row r="428" spans="1:7" ht="12.6" customHeight="1" x14ac:dyDescent="0.25">
      <c r="A428" s="179" t="s">
        <v>3</v>
      </c>
      <c r="B428" s="179">
        <f t="shared" si="12"/>
        <v>5066179</v>
      </c>
      <c r="C428" s="179">
        <f t="shared" si="13"/>
        <v>5066178</v>
      </c>
      <c r="D428" s="179">
        <f>D173</f>
        <v>5066179</v>
      </c>
    </row>
    <row r="429" spans="1:7" ht="12.6" customHeight="1" x14ac:dyDescent="0.25">
      <c r="A429" s="179" t="s">
        <v>236</v>
      </c>
      <c r="B429" s="179">
        <f t="shared" si="12"/>
        <v>1329409</v>
      </c>
      <c r="C429" s="179">
        <f t="shared" si="13"/>
        <v>1329409</v>
      </c>
      <c r="D429" s="179"/>
    </row>
    <row r="430" spans="1:7" ht="12.6" customHeight="1" x14ac:dyDescent="0.25">
      <c r="A430" s="179" t="s">
        <v>237</v>
      </c>
      <c r="B430" s="179">
        <f t="shared" si="12"/>
        <v>1466729</v>
      </c>
      <c r="C430" s="179">
        <f t="shared" si="13"/>
        <v>1466729</v>
      </c>
      <c r="D430" s="179"/>
    </row>
    <row r="431" spans="1:7" ht="12.6" customHeight="1" x14ac:dyDescent="0.25">
      <c r="A431" s="179" t="s">
        <v>444</v>
      </c>
      <c r="B431" s="179">
        <f t="shared" si="12"/>
        <v>350204</v>
      </c>
      <c r="C431" s="179">
        <f t="shared" si="13"/>
        <v>350204</v>
      </c>
      <c r="D431" s="179"/>
    </row>
    <row r="432" spans="1:7" ht="12.6" customHeight="1" x14ac:dyDescent="0.25">
      <c r="A432" s="179" t="s">
        <v>445</v>
      </c>
      <c r="B432" s="179">
        <f t="shared" si="12"/>
        <v>1777901</v>
      </c>
      <c r="C432" s="179">
        <f t="shared" si="13"/>
        <v>1777901</v>
      </c>
      <c r="D432" s="179"/>
    </row>
    <row r="433" spans="1:7" ht="12.6" customHeight="1" x14ac:dyDescent="0.25">
      <c r="A433" s="179" t="s">
        <v>6</v>
      </c>
      <c r="B433" s="179">
        <f t="shared" si="12"/>
        <v>560326</v>
      </c>
      <c r="C433" s="179">
        <f t="shared" si="13"/>
        <v>560327</v>
      </c>
      <c r="D433" s="179">
        <f>C217</f>
        <v>560326</v>
      </c>
    </row>
    <row r="434" spans="1:7" ht="12.6" customHeight="1" x14ac:dyDescent="0.25">
      <c r="A434" s="179" t="s">
        <v>474</v>
      </c>
      <c r="B434" s="179">
        <f t="shared" si="12"/>
        <v>110569</v>
      </c>
      <c r="C434" s="179">
        <f t="shared" si="13"/>
        <v>110569</v>
      </c>
      <c r="D434" s="179">
        <f>D177</f>
        <v>110569</v>
      </c>
    </row>
    <row r="435" spans="1:7" ht="12.6" customHeight="1" x14ac:dyDescent="0.25">
      <c r="A435" s="179" t="s">
        <v>447</v>
      </c>
      <c r="B435" s="179">
        <f t="shared" si="12"/>
        <v>66998</v>
      </c>
      <c r="C435" s="179"/>
      <c r="D435" s="179">
        <f>D181</f>
        <v>66998</v>
      </c>
    </row>
    <row r="436" spans="1:7" ht="12.6" customHeight="1" x14ac:dyDescent="0.25">
      <c r="A436" s="179" t="s">
        <v>475</v>
      </c>
      <c r="B436" s="179">
        <f t="shared" si="12"/>
        <v>199695</v>
      </c>
      <c r="C436" s="179"/>
      <c r="D436" s="179">
        <f>D186</f>
        <v>199695</v>
      </c>
    </row>
    <row r="437" spans="1:7" ht="12.6" customHeight="1" x14ac:dyDescent="0.25">
      <c r="A437" s="194" t="s">
        <v>449</v>
      </c>
      <c r="B437" s="194">
        <f t="shared" si="12"/>
        <v>60648</v>
      </c>
      <c r="C437" s="194"/>
      <c r="D437" s="194">
        <f>D190</f>
        <v>60648</v>
      </c>
    </row>
    <row r="438" spans="1:7" ht="12.6" customHeight="1" x14ac:dyDescent="0.25">
      <c r="A438" s="194" t="s">
        <v>476</v>
      </c>
      <c r="B438" s="194">
        <f>C386+C387+C388</f>
        <v>327341</v>
      </c>
      <c r="C438" s="194">
        <f>CD69</f>
        <v>327341</v>
      </c>
      <c r="D438" s="194">
        <f>D181+D186+D190</f>
        <v>327341</v>
      </c>
    </row>
    <row r="439" spans="1:7" ht="12.6" customHeight="1" x14ac:dyDescent="0.25">
      <c r="A439" s="179" t="s">
        <v>451</v>
      </c>
      <c r="B439" s="194">
        <f>C389</f>
        <v>335087</v>
      </c>
      <c r="C439" s="194">
        <f>SUM(C69:CC69)</f>
        <v>335087</v>
      </c>
      <c r="D439" s="179"/>
    </row>
    <row r="440" spans="1:7" ht="12.6" customHeight="1" x14ac:dyDescent="0.25">
      <c r="A440" s="179" t="s">
        <v>477</v>
      </c>
      <c r="B440" s="194">
        <f>B438+B439</f>
        <v>662428</v>
      </c>
      <c r="C440" s="194">
        <f>CE69</f>
        <v>662428</v>
      </c>
      <c r="D440" s="179"/>
    </row>
    <row r="441" spans="1:7" ht="12.6" customHeight="1" x14ac:dyDescent="0.25">
      <c r="A441" s="179" t="s">
        <v>478</v>
      </c>
      <c r="B441" s="179">
        <f>D390</f>
        <v>22547684</v>
      </c>
      <c r="C441" s="179">
        <f>SUM(C427:C437)+C440</f>
        <v>22547684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652432</v>
      </c>
      <c r="C444" s="179">
        <f>C363</f>
        <v>652432</v>
      </c>
      <c r="D444" s="179"/>
    </row>
    <row r="445" spans="1:7" ht="12.6" customHeight="1" x14ac:dyDescent="0.25">
      <c r="A445" s="179" t="s">
        <v>343</v>
      </c>
      <c r="B445" s="179">
        <f>D229</f>
        <v>14130032</v>
      </c>
      <c r="C445" s="179">
        <f>C364</f>
        <v>14130032</v>
      </c>
      <c r="D445" s="179"/>
    </row>
    <row r="446" spans="1:7" ht="12.6" customHeight="1" x14ac:dyDescent="0.25">
      <c r="A446" s="179" t="s">
        <v>351</v>
      </c>
      <c r="B446" s="179">
        <f>D236</f>
        <v>462172</v>
      </c>
      <c r="C446" s="179">
        <f>C365</f>
        <v>462172</v>
      </c>
      <c r="D446" s="179"/>
    </row>
    <row r="447" spans="1:7" ht="12.6" customHeight="1" x14ac:dyDescent="0.25">
      <c r="A447" s="179" t="s">
        <v>356</v>
      </c>
      <c r="B447" s="179">
        <f>D240</f>
        <v>410922</v>
      </c>
      <c r="C447" s="179">
        <f>C366</f>
        <v>410922</v>
      </c>
      <c r="D447" s="179"/>
    </row>
    <row r="448" spans="1:7" ht="12.6" customHeight="1" x14ac:dyDescent="0.25">
      <c r="A448" s="179" t="s">
        <v>358</v>
      </c>
      <c r="B448" s="179">
        <f>D242</f>
        <v>15655558</v>
      </c>
      <c r="C448" s="179">
        <f>D367</f>
        <v>15655558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5991</v>
      </c>
    </row>
    <row r="454" spans="1:7" ht="12.6" customHeight="1" x14ac:dyDescent="0.25">
      <c r="A454" s="179" t="s">
        <v>168</v>
      </c>
      <c r="B454" s="179">
        <f>C233</f>
        <v>69325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392847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1002239</v>
      </c>
      <c r="C458" s="194">
        <f>CE70</f>
        <v>1002239</v>
      </c>
      <c r="D458" s="194"/>
    </row>
    <row r="459" spans="1:7" ht="12.6" customHeight="1" x14ac:dyDescent="0.25">
      <c r="A459" s="179" t="s">
        <v>244</v>
      </c>
      <c r="B459" s="194">
        <f>C371</f>
        <v>911580</v>
      </c>
      <c r="C459" s="194">
        <f>CE72</f>
        <v>911580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4037986</v>
      </c>
      <c r="C463" s="194">
        <f>CE73</f>
        <v>4037986</v>
      </c>
      <c r="D463" s="194">
        <f>E141+E147+E153</f>
        <v>4037986</v>
      </c>
    </row>
    <row r="464" spans="1:7" ht="12.6" customHeight="1" x14ac:dyDescent="0.25">
      <c r="A464" s="179" t="s">
        <v>246</v>
      </c>
      <c r="B464" s="194">
        <f>C360</f>
        <v>31393032</v>
      </c>
      <c r="C464" s="194">
        <f>CE74</f>
        <v>31393032</v>
      </c>
      <c r="D464" s="194">
        <f>E142+E148+E154</f>
        <v>31393032</v>
      </c>
    </row>
    <row r="465" spans="1:7" ht="12.6" customHeight="1" x14ac:dyDescent="0.25">
      <c r="A465" s="179" t="s">
        <v>247</v>
      </c>
      <c r="B465" s="194">
        <f>D361</f>
        <v>35431018</v>
      </c>
      <c r="C465" s="194">
        <f>CE75</f>
        <v>35431018</v>
      </c>
      <c r="D465" s="194">
        <f>D463+D464</f>
        <v>35431018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34261</v>
      </c>
      <c r="C468" s="179">
        <f>E195</f>
        <v>34261</v>
      </c>
      <c r="D468" s="179"/>
    </row>
    <row r="469" spans="1:7" ht="12.6" customHeight="1" x14ac:dyDescent="0.25">
      <c r="A469" s="179" t="s">
        <v>333</v>
      </c>
      <c r="B469" s="179">
        <f t="shared" si="14"/>
        <v>200810</v>
      </c>
      <c r="C469" s="179">
        <f>E196</f>
        <v>200810</v>
      </c>
      <c r="D469" s="179"/>
    </row>
    <row r="470" spans="1:7" ht="12.6" customHeight="1" x14ac:dyDescent="0.25">
      <c r="A470" s="179" t="s">
        <v>334</v>
      </c>
      <c r="B470" s="179">
        <f t="shared" si="14"/>
        <v>7127073</v>
      </c>
      <c r="C470" s="179">
        <f>E197</f>
        <v>7127073</v>
      </c>
      <c r="D470" s="179"/>
    </row>
    <row r="471" spans="1:7" ht="12.6" customHeight="1" x14ac:dyDescent="0.25">
      <c r="A471" s="179" t="s">
        <v>494</v>
      </c>
      <c r="B471" s="179">
        <f t="shared" si="14"/>
        <v>555280</v>
      </c>
      <c r="C471" s="179">
        <f>E198</f>
        <v>555280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4578221</v>
      </c>
      <c r="C473" s="179">
        <f>SUM(E200:E201)</f>
        <v>4578221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12495645</v>
      </c>
      <c r="C476" s="179">
        <f>E204</f>
        <v>12495645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10127055</v>
      </c>
      <c r="C478" s="179">
        <f>E217</f>
        <v>10127055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9861466</v>
      </c>
    </row>
    <row r="482" spans="1:12" ht="12.6" customHeight="1" x14ac:dyDescent="0.25">
      <c r="A482" s="180" t="s">
        <v>499</v>
      </c>
      <c r="C482" s="180">
        <f>D339</f>
        <v>9861466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056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2786975</v>
      </c>
      <c r="C498" s="239">
        <f>E71</f>
        <v>3140179</v>
      </c>
      <c r="D498" s="239">
        <f>'Prior Year'!E59</f>
        <v>714</v>
      </c>
      <c r="E498" s="180">
        <f>E59</f>
        <v>740</v>
      </c>
      <c r="F498" s="262">
        <f t="shared" si="15"/>
        <v>3903.326330532213</v>
      </c>
      <c r="G498" s="262">
        <f t="shared" si="15"/>
        <v>4243.4851351351354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1005236</v>
      </c>
      <c r="C509" s="239">
        <f>P71</f>
        <v>1138554</v>
      </c>
      <c r="D509" s="239">
        <f>'Prior Year'!P59</f>
        <v>14777</v>
      </c>
      <c r="E509" s="180">
        <f>P59</f>
        <v>25490</v>
      </c>
      <c r="F509" s="262">
        <f t="shared" si="15"/>
        <v>68.027069093862082</v>
      </c>
      <c r="G509" s="262">
        <f t="shared" si="15"/>
        <v>44.666692820714005</v>
      </c>
      <c r="H509" s="264">
        <f t="shared" si="16"/>
        <v>-0.3433982469671889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0</v>
      </c>
      <c r="C510" s="239">
        <f>Q71</f>
        <v>0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404437</v>
      </c>
      <c r="C511" s="239">
        <f>R71</f>
        <v>411438</v>
      </c>
      <c r="D511" s="239">
        <f>'Prior Year'!R59</f>
        <v>23844</v>
      </c>
      <c r="E511" s="180">
        <f>R59</f>
        <v>32209</v>
      </c>
      <c r="F511" s="262">
        <f t="shared" si="15"/>
        <v>16.961793323267909</v>
      </c>
      <c r="G511" s="262">
        <f t="shared" si="15"/>
        <v>12.774007265050141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35493</v>
      </c>
      <c r="C512" s="239">
        <f>S71</f>
        <v>41411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1256303</v>
      </c>
      <c r="C514" s="239">
        <f>U71</f>
        <v>1516101</v>
      </c>
      <c r="D514" s="239">
        <f>'Prior Year'!U59</f>
        <v>68151</v>
      </c>
      <c r="E514" s="180">
        <f>U59</f>
        <v>73541</v>
      </c>
      <c r="F514" s="262">
        <f t="shared" si="17"/>
        <v>18.434109550850319</v>
      </c>
      <c r="G514" s="262">
        <f t="shared" si="17"/>
        <v>20.61572456180906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36347</v>
      </c>
      <c r="C515" s="239">
        <f>V71</f>
        <v>31553</v>
      </c>
      <c r="D515" s="239">
        <f>'Prior Year'!V59</f>
        <v>1836</v>
      </c>
      <c r="E515" s="180">
        <f>V59</f>
        <v>0</v>
      </c>
      <c r="F515" s="262">
        <f t="shared" si="17"/>
        <v>19.796840958605664</v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129040</v>
      </c>
      <c r="C516" s="239">
        <f>W71</f>
        <v>160781</v>
      </c>
      <c r="D516" s="239">
        <f>'Prior Year'!W59</f>
        <v>284</v>
      </c>
      <c r="E516" s="180">
        <f>W59</f>
        <v>0</v>
      </c>
      <c r="F516" s="262">
        <f t="shared" si="17"/>
        <v>454.36619718309856</v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143752</v>
      </c>
      <c r="C517" s="239">
        <f>X71</f>
        <v>120112</v>
      </c>
      <c r="D517" s="239">
        <f>'Prior Year'!X59</f>
        <v>1657</v>
      </c>
      <c r="E517" s="180">
        <f>X59</f>
        <v>0</v>
      </c>
      <c r="F517" s="262">
        <f t="shared" si="17"/>
        <v>86.754375377187685</v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1369368</v>
      </c>
      <c r="C518" s="239">
        <f>Y71</f>
        <v>1521409</v>
      </c>
      <c r="D518" s="239">
        <f>'Prior Year'!Y59</f>
        <v>5632</v>
      </c>
      <c r="E518" s="180">
        <f>Y59</f>
        <v>0</v>
      </c>
      <c r="F518" s="262">
        <f t="shared" si="17"/>
        <v>243.140625</v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98189</v>
      </c>
      <c r="C520" s="239">
        <f>AA71</f>
        <v>114259</v>
      </c>
      <c r="D520" s="239">
        <f>'Prior Year'!AA59</f>
        <v>52</v>
      </c>
      <c r="E520" s="180">
        <f>AA59</f>
        <v>0</v>
      </c>
      <c r="F520" s="262">
        <f t="shared" si="17"/>
        <v>1888.25</v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581502</v>
      </c>
      <c r="C521" s="239">
        <f>AB71</f>
        <v>198344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176324</v>
      </c>
      <c r="C522" s="239">
        <f>AC71</f>
        <v>208098</v>
      </c>
      <c r="D522" s="239">
        <f>'Prior Year'!AC59</f>
        <v>1436</v>
      </c>
      <c r="E522" s="180">
        <f>AC59</f>
        <v>1033</v>
      </c>
      <c r="F522" s="262">
        <f t="shared" si="17"/>
        <v>122.7883008356546</v>
      </c>
      <c r="G522" s="262">
        <f t="shared" si="17"/>
        <v>201.45014520813166</v>
      </c>
      <c r="H522" s="264">
        <f t="shared" si="16"/>
        <v>0.64062979809258569</v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0</v>
      </c>
      <c r="C524" s="239">
        <f>AE71</f>
        <v>0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2205363</v>
      </c>
      <c r="C526" s="239">
        <f>AG71</f>
        <v>2551923</v>
      </c>
      <c r="D526" s="239">
        <f>'Prior Year'!AG59</f>
        <v>4277</v>
      </c>
      <c r="E526" s="180">
        <f>AG59</f>
        <v>4143</v>
      </c>
      <c r="F526" s="262">
        <f t="shared" si="17"/>
        <v>515.63315407996254</v>
      </c>
      <c r="G526" s="262">
        <f t="shared" si="17"/>
        <v>615.96017378711076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584615</v>
      </c>
      <c r="C529" s="239">
        <f>AJ71</f>
        <v>687159</v>
      </c>
      <c r="D529" s="239">
        <f>'Prior Year'!AJ59</f>
        <v>2858</v>
      </c>
      <c r="E529" s="180">
        <f>AJ59</f>
        <v>2703</v>
      </c>
      <c r="F529" s="262">
        <f t="shared" si="18"/>
        <v>204.55388383484956</v>
      </c>
      <c r="G529" s="262">
        <f t="shared" si="18"/>
        <v>254.22086570477248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1659120</v>
      </c>
      <c r="C535" s="239">
        <f>AP71</f>
        <v>1830860</v>
      </c>
      <c r="D535" s="239">
        <f>'Prior Year'!AP59</f>
        <v>6985</v>
      </c>
      <c r="E535" s="180">
        <f>AP59</f>
        <v>7351</v>
      </c>
      <c r="F535" s="262">
        <f t="shared" si="18"/>
        <v>237.52612741589118</v>
      </c>
      <c r="G535" s="262">
        <f t="shared" si="18"/>
        <v>249.0627125561148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70110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602993</v>
      </c>
      <c r="C544" s="239">
        <f>AY71</f>
        <v>634256</v>
      </c>
      <c r="D544" s="239">
        <f>'Prior Year'!AY59</f>
        <v>2646</v>
      </c>
      <c r="E544" s="180">
        <f>AY59</f>
        <v>2220</v>
      </c>
      <c r="F544" s="262">
        <f t="shared" ref="F544:G550" si="19">IF(B544=0,"",IF(D544=0,"",B544/D544))</f>
        <v>227.88851095993954</v>
      </c>
      <c r="G544" s="262">
        <f t="shared" si="19"/>
        <v>285.70090090090088</v>
      </c>
      <c r="H544" s="264">
        <f t="shared" si="16"/>
        <v>0.25368716350568521</v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97607</v>
      </c>
      <c r="C546" s="239">
        <f>BA71</f>
        <v>110134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236472</v>
      </c>
      <c r="C549" s="239">
        <f>BD71</f>
        <v>242184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697771</v>
      </c>
      <c r="C550" s="239">
        <f>BE71</f>
        <v>759763</v>
      </c>
      <c r="D550" s="239">
        <f>'Prior Year'!BE59</f>
        <v>33293</v>
      </c>
      <c r="E550" s="180">
        <f>BE59</f>
        <v>28886</v>
      </c>
      <c r="F550" s="262">
        <f t="shared" si="19"/>
        <v>20.958489772624876</v>
      </c>
      <c r="G550" s="262">
        <f t="shared" si="19"/>
        <v>26.302118673405801</v>
      </c>
      <c r="H550" s="264">
        <f t="shared" si="16"/>
        <v>0.25496249771586865</v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158726</v>
      </c>
      <c r="C551" s="239">
        <f>BF71</f>
        <v>180541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528116</v>
      </c>
      <c r="C553" s="239">
        <f>BH71</f>
        <v>530214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693651</v>
      </c>
      <c r="C555" s="239">
        <f>BJ71</f>
        <v>709159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682670</v>
      </c>
      <c r="C556" s="239">
        <f>BK71</f>
        <v>790496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514319</v>
      </c>
      <c r="C557" s="239">
        <f>BL71</f>
        <v>563558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1286903</v>
      </c>
      <c r="C559" s="239">
        <f>BN71</f>
        <v>1542319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291210</v>
      </c>
      <c r="C563" s="239">
        <f>BR71</f>
        <v>332605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511265</v>
      </c>
      <c r="C567" s="239">
        <f>BV71</f>
        <v>570152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553553</v>
      </c>
      <c r="C570" s="239">
        <f>BY71</f>
        <v>651732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86397</v>
      </c>
      <c r="C573" s="239">
        <f>CB71</f>
        <v>92169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286163</v>
      </c>
      <c r="C575" s="239">
        <f>CD71</f>
        <v>93872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26836</v>
      </c>
      <c r="E612" s="180">
        <f>SUM(C624:D647)+SUM(C668:D713)</f>
        <v>19125646.48002683</v>
      </c>
      <c r="F612" s="180">
        <f>CE64-(AX64+BD64+BE64+BG64+BJ64+BN64+BP64+BQ64+CB64+CC64+CD64)</f>
        <v>1419736</v>
      </c>
      <c r="G612" s="180">
        <f>CE77-(AX77+AY77+BD77+BE77+BG77+BJ77+BN77+BP77+BQ77+CB77+CC77+CD77)</f>
        <v>2220</v>
      </c>
      <c r="H612" s="197">
        <f>CE60-(AX60+AY60+AZ60+BD60+BE60+BG60+BJ60+BN60+BO60+BP60+BQ60+BR60+CB60+CC60+CD60)</f>
        <v>100.08999999999999</v>
      </c>
      <c r="I612" s="180">
        <f>CE78-(AX78+AY78+AZ78+BD78+BE78+BF78+BG78+BJ78+BN78+BO78+BP78+BQ78+BR78+CB78+CC78+CD78)</f>
        <v>4417</v>
      </c>
      <c r="J612" s="180">
        <f>CE79-(AX79+AY79+AZ79+BA79+BD79+BE79+BF79+BG79+BJ79+BN79+BO79+BP79+BQ79+BR79+CB79+CC79+CD79)</f>
        <v>99229</v>
      </c>
      <c r="K612" s="180">
        <f>CE75-(AW75+AX75+AY75+AZ75+BA75+BB75+BC75+BD75+BE75+BF75+BG75+BH75+BI75+BJ75+BK75+BL75+BM75+BN75+BO75+BP75+BQ75+BR75+BS75+BT75+BU75+BV75+BW75+BX75+CB75+CC75+CD75)</f>
        <v>35431018</v>
      </c>
      <c r="L612" s="197">
        <f>CE80-(AW80+AX80+AY80+AZ80+BA80+BB80+BC80+BD80+BE80+BF80+BG80+BH80+BI80+BJ80+BK80+BL80+BM80+BN80+BO80+BP80+BQ80+BR80+BS80+BT80+BU80+BV80+BW80+BX80+BY80+BZ80+CA80+CB80+CC80+CD80)</f>
        <v>42.220000000000006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759763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93872</v>
      </c>
      <c r="D615" s="265">
        <f>SUM(C614:C615)</f>
        <v>853635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709159</v>
      </c>
      <c r="D617" s="180">
        <f>(D615/D612)*BJ76</f>
        <v>26878.878186018781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1542319</v>
      </c>
      <c r="D619" s="180">
        <f>(D615/D612)*BN76</f>
        <v>42910.77712773886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92169</v>
      </c>
      <c r="D622" s="180">
        <f>(D615/D612)*CB76</f>
        <v>6361.8646594127295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2419798.5199731705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242184</v>
      </c>
      <c r="D624" s="180">
        <f>(D615/D612)*BD76</f>
        <v>34354.069160828738</v>
      </c>
      <c r="E624" s="180">
        <f>(E623/E612)*SUM(C624:D624)</f>
        <v>34987.910665944342</v>
      </c>
      <c r="F624" s="180">
        <f>SUM(C624:E624)</f>
        <v>311525.97982677305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634256</v>
      </c>
      <c r="D625" s="180">
        <f>(D615/D612)*AY76</f>
        <v>56111.64629602027</v>
      </c>
      <c r="E625" s="180">
        <f>(E623/E612)*SUM(C625:D625)</f>
        <v>87346.098888163047</v>
      </c>
      <c r="F625" s="180">
        <f>(F624/F612)*AY64</f>
        <v>33963.743109625357</v>
      </c>
      <c r="G625" s="180">
        <f>SUM(C625:F625)</f>
        <v>811677.48829380865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332605</v>
      </c>
      <c r="D626" s="180">
        <f>(D615/D612)*BR76</f>
        <v>14473.24210016396</v>
      </c>
      <c r="E626" s="180">
        <f>(E623/E612)*SUM(C626:D626)</f>
        <v>43912.733482025978</v>
      </c>
      <c r="F626" s="180">
        <f>(F624/F612)*BR64</f>
        <v>960.42448293329574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391951.40006512322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180541</v>
      </c>
      <c r="D629" s="180">
        <f>(D615/D612)*BF76</f>
        <v>3467.2162393799372</v>
      </c>
      <c r="E629" s="180">
        <f>(E623/E612)*SUM(C629:D629)</f>
        <v>23280.928557575749</v>
      </c>
      <c r="F629" s="180">
        <f>(F624/F612)*BF64</f>
        <v>7154.580920841453</v>
      </c>
      <c r="G629" s="180">
        <f>(G625/G612)*BF77</f>
        <v>0</v>
      </c>
      <c r="H629" s="180">
        <f>(H628/H612)*BF60</f>
        <v>9789.9740250055766</v>
      </c>
      <c r="I629" s="180">
        <f>SUM(C629:H629)</f>
        <v>224233.69974280271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110134</v>
      </c>
      <c r="D630" s="180">
        <f>(D615/D612)*BA76</f>
        <v>28119.441794604263</v>
      </c>
      <c r="E630" s="180">
        <f>(E623/E612)*SUM(C630:D630)</f>
        <v>17491.982515997595</v>
      </c>
      <c r="F630" s="180">
        <f>(F624/F612)*BA64</f>
        <v>2466.9985061958064</v>
      </c>
      <c r="G630" s="180">
        <f>(G625/G612)*BA77</f>
        <v>0</v>
      </c>
      <c r="H630" s="180">
        <f>(H628/H612)*BA60</f>
        <v>5756.5047267032787</v>
      </c>
      <c r="I630" s="180">
        <f>(I629/I612)*BA78</f>
        <v>0</v>
      </c>
      <c r="J630" s="180">
        <f>SUM(C630:I630)</f>
        <v>163968.92754350096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790496</v>
      </c>
      <c r="D635" s="180">
        <f>(D615/D612)*BK76</f>
        <v>25638.314577433299</v>
      </c>
      <c r="E635" s="180">
        <f>(E623/E612)*SUM(C635:D635)</f>
        <v>103258.24063391454</v>
      </c>
      <c r="F635" s="180">
        <f>(F624/F612)*BK64</f>
        <v>3859.6908052996737</v>
      </c>
      <c r="G635" s="180">
        <f>(G625/G612)*BK77</f>
        <v>0</v>
      </c>
      <c r="H635" s="180">
        <f>(H628/H612)*BK60</f>
        <v>28860.843425716441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530214</v>
      </c>
      <c r="D636" s="180">
        <f>(D615/D612)*BH76</f>
        <v>25224.793374571473</v>
      </c>
      <c r="E636" s="180">
        <f>(E623/E612)*SUM(C636:D636)</f>
        <v>70274.747133231867</v>
      </c>
      <c r="F636" s="180">
        <f>(F624/F612)*BH64</f>
        <v>3902.9175869167311</v>
      </c>
      <c r="G636" s="180">
        <f>(G625/G612)*BH77</f>
        <v>0</v>
      </c>
      <c r="H636" s="180">
        <f>(H628/H612)*BH60</f>
        <v>8145.2583888046402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563558</v>
      </c>
      <c r="D637" s="180">
        <f>(D615/D612)*BL76</f>
        <v>15522.949768967059</v>
      </c>
      <c r="E637" s="180">
        <f>(E623/E612)*SUM(C637:D637)</f>
        <v>73265.979618464567</v>
      </c>
      <c r="F637" s="180">
        <f>(F624/F612)*BL64</f>
        <v>3488.6426443126502</v>
      </c>
      <c r="G637" s="180">
        <f>(G625/G612)*BL77</f>
        <v>0</v>
      </c>
      <c r="H637" s="180">
        <f>(H628/H612)*BL60</f>
        <v>28743.363737416374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570152</v>
      </c>
      <c r="D642" s="180">
        <f>(D615/D612)*BV76</f>
        <v>39443.560888358923</v>
      </c>
      <c r="E642" s="180">
        <f>(E623/E612)*SUM(C642:D642)</f>
        <v>77126.722882822854</v>
      </c>
      <c r="F642" s="180">
        <f>(F624/F612)*BV64</f>
        <v>1157.687816302506</v>
      </c>
      <c r="G642" s="180">
        <f>(G625/G612)*BV77</f>
        <v>0</v>
      </c>
      <c r="H642" s="180">
        <f>(H628/H612)*BV60</f>
        <v>23574.257452213427</v>
      </c>
      <c r="I642" s="180">
        <f>(I629/I612)*BV78</f>
        <v>15382.117052766407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3001290.0877875136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651732</v>
      </c>
      <c r="D645" s="180">
        <f>(D615/D612)*BY76</f>
        <v>7570.6189447011475</v>
      </c>
      <c r="E645" s="180">
        <f>(E623/E612)*SUM(C645:D645)</f>
        <v>83415.716336851634</v>
      </c>
      <c r="F645" s="180">
        <f>(F624/F612)*BY64</f>
        <v>2044.1659773832723</v>
      </c>
      <c r="G645" s="180">
        <f>(G625/G612)*BY77</f>
        <v>0</v>
      </c>
      <c r="H645" s="180">
        <f>(H628/H612)*BY60</f>
        <v>13275.204777907562</v>
      </c>
      <c r="I645" s="180">
        <f>(I629/I612)*BY78</f>
        <v>2944.431647064197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760982.13768390776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7803154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3140179</v>
      </c>
      <c r="D670" s="180">
        <f>(D615/D612)*E76</f>
        <v>143428.23874645997</v>
      </c>
      <c r="E670" s="180">
        <f>(E623/E612)*SUM(C670:D670)</f>
        <v>415445.71812459466</v>
      </c>
      <c r="F670" s="180">
        <f>(F624/F612)*E64</f>
        <v>10764.565749084219</v>
      </c>
      <c r="G670" s="180">
        <f>(G625/G612)*E77</f>
        <v>811677.48829380865</v>
      </c>
      <c r="H670" s="180">
        <f>(H628/H612)*E60</f>
        <v>100915.05224975749</v>
      </c>
      <c r="I670" s="180">
        <f>(I629/I612)*E78</f>
        <v>55994.967357100155</v>
      </c>
      <c r="J670" s="180">
        <f>(J630/J612)*E79</f>
        <v>88809.823850139161</v>
      </c>
      <c r="K670" s="180">
        <f>(K644/K612)*E75</f>
        <v>275075.62310729834</v>
      </c>
      <c r="L670" s="180">
        <f>(L647/L612)*E80</f>
        <v>464483.88650199672</v>
      </c>
      <c r="M670" s="180">
        <f t="shared" si="20"/>
        <v>2366595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1138554</v>
      </c>
      <c r="D681" s="180">
        <f>(D615/D612)*P76</f>
        <v>97431.957258905953</v>
      </c>
      <c r="E681" s="180">
        <f>(E623/E612)*SUM(C681:D681)</f>
        <v>156378.34743029965</v>
      </c>
      <c r="F681" s="180">
        <f>(F624/F612)*P64</f>
        <v>25039.716671220711</v>
      </c>
      <c r="G681" s="180">
        <f>(G625/G612)*P77</f>
        <v>0</v>
      </c>
      <c r="H681" s="180">
        <f>(H628/H612)*P60</f>
        <v>16838.755323009591</v>
      </c>
      <c r="I681" s="180">
        <f>(I629/I612)*P78</f>
        <v>38023.781097432475</v>
      </c>
      <c r="J681" s="180">
        <f>(J630/J612)*P79</f>
        <v>12161.881171030314</v>
      </c>
      <c r="K681" s="180">
        <f>(K644/K612)*P75</f>
        <v>189091.59855372939</v>
      </c>
      <c r="L681" s="180">
        <f>(L647/L612)*P80</f>
        <v>63805.702685955308</v>
      </c>
      <c r="M681" s="180">
        <f t="shared" si="20"/>
        <v>598772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411438</v>
      </c>
      <c r="D683" s="180">
        <f>(D615/D612)*R76</f>
        <v>2003.9873677150097</v>
      </c>
      <c r="E683" s="180">
        <f>(E623/E612)*SUM(C683:D683)</f>
        <v>52309.149924523728</v>
      </c>
      <c r="F683" s="180">
        <f>(F624/F612)*R64</f>
        <v>1598.0743681067381</v>
      </c>
      <c r="G683" s="180">
        <f>(G625/G612)*R77</f>
        <v>0</v>
      </c>
      <c r="H683" s="180">
        <f>(H628/H612)*R60</f>
        <v>0</v>
      </c>
      <c r="I683" s="180">
        <f>(I629/I612)*R78</f>
        <v>761.49094320625784</v>
      </c>
      <c r="J683" s="180">
        <f>(J630/J612)*R79</f>
        <v>0</v>
      </c>
      <c r="K683" s="180">
        <f>(K644/K612)*R75</f>
        <v>83448.206359804215</v>
      </c>
      <c r="L683" s="180">
        <f>(L647/L612)*R80</f>
        <v>0</v>
      </c>
      <c r="M683" s="180">
        <f t="shared" si="20"/>
        <v>140121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41411</v>
      </c>
      <c r="D684" s="180">
        <f>(D615/D612)*S76</f>
        <v>0</v>
      </c>
      <c r="E684" s="180">
        <f>(E623/E612)*SUM(C684:D684)</f>
        <v>5239.3667641643233</v>
      </c>
      <c r="F684" s="180">
        <f>(F624/F612)*S64</f>
        <v>8914.1523004718165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30647.602550730709</v>
      </c>
      <c r="L684" s="180">
        <f>(L647/L612)*S80</f>
        <v>0</v>
      </c>
      <c r="M684" s="180">
        <f t="shared" si="20"/>
        <v>44801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1516101</v>
      </c>
      <c r="D686" s="180">
        <f>(D615/D612)*U76</f>
        <v>35880.916679087793</v>
      </c>
      <c r="E686" s="180">
        <f>(E623/E612)*SUM(C686:D686)</f>
        <v>196358.51519722916</v>
      </c>
      <c r="F686" s="180">
        <f>(F624/F612)*U64</f>
        <v>77960.488060155898</v>
      </c>
      <c r="G686" s="180">
        <f>(G625/G612)*U77</f>
        <v>0</v>
      </c>
      <c r="H686" s="180">
        <f>(H628/H612)*U60</f>
        <v>33560.030957719115</v>
      </c>
      <c r="I686" s="180">
        <f>(I629/I612)*U78</f>
        <v>14011.433354995144</v>
      </c>
      <c r="J686" s="180">
        <f>(J630/J612)*U79</f>
        <v>761.77000269632811</v>
      </c>
      <c r="K686" s="180">
        <f>(K644/K612)*U75</f>
        <v>432045.7001975663</v>
      </c>
      <c r="L686" s="180">
        <f>(L647/L612)*U80</f>
        <v>0</v>
      </c>
      <c r="M686" s="180">
        <f t="shared" si="20"/>
        <v>790579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31553</v>
      </c>
      <c r="D687" s="180">
        <f>(D615/D612)*V76</f>
        <v>5662.059546877329</v>
      </c>
      <c r="E687" s="180">
        <f>(E623/E612)*SUM(C687:D687)</f>
        <v>4708.4916113183772</v>
      </c>
      <c r="F687" s="180">
        <f>(F624/F612)*V64</f>
        <v>104.66586208800139</v>
      </c>
      <c r="G687" s="180">
        <f>(G625/G612)*V77</f>
        <v>0</v>
      </c>
      <c r="H687" s="180">
        <f>(H628/H612)*V60</f>
        <v>0</v>
      </c>
      <c r="I687" s="180">
        <f>(I629/I612)*V78</f>
        <v>2233.7067667383562</v>
      </c>
      <c r="J687" s="180">
        <f>(J630/J612)*V79</f>
        <v>0</v>
      </c>
      <c r="K687" s="180">
        <f>(K644/K612)*V75</f>
        <v>26318.177514542935</v>
      </c>
      <c r="L687" s="180">
        <f>(L647/L612)*V80</f>
        <v>0</v>
      </c>
      <c r="M687" s="180">
        <f t="shared" si="20"/>
        <v>39027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160781</v>
      </c>
      <c r="D688" s="180">
        <f>(D615/D612)*W76</f>
        <v>0</v>
      </c>
      <c r="E688" s="180">
        <f>(E623/E612)*SUM(C688:D688)</f>
        <v>20342.194772140352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124175.38128200932</v>
      </c>
      <c r="L688" s="180">
        <f>(L647/L612)*W80</f>
        <v>0</v>
      </c>
      <c r="M688" s="180">
        <f t="shared" si="20"/>
        <v>144518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120112</v>
      </c>
      <c r="D689" s="180">
        <f>(D615/D612)*X76</f>
        <v>0</v>
      </c>
      <c r="E689" s="180">
        <f>(E623/E612)*SUM(C689:D689)</f>
        <v>15196.706690910754</v>
      </c>
      <c r="F689" s="180">
        <f>(F624/F612)*X64</f>
        <v>2724.8232188863758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570783.23092138814</v>
      </c>
      <c r="L689" s="180">
        <f>(L647/L612)*X80</f>
        <v>0</v>
      </c>
      <c r="M689" s="180">
        <f t="shared" si="20"/>
        <v>588705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1521409</v>
      </c>
      <c r="D690" s="180">
        <f>(D615/D612)*Y76</f>
        <v>92692.368087643466</v>
      </c>
      <c r="E690" s="180">
        <f>(E623/E612)*SUM(C690:D690)</f>
        <v>204217.93875903901</v>
      </c>
      <c r="F690" s="180">
        <f>(F624/F612)*Y64</f>
        <v>2029.0256325529326</v>
      </c>
      <c r="G690" s="180">
        <f>(G625/G612)*Y77</f>
        <v>0</v>
      </c>
      <c r="H690" s="180">
        <f>(H628/H612)*Y60</f>
        <v>28273.444984216105</v>
      </c>
      <c r="I690" s="180">
        <f>(I629/I612)*Y78</f>
        <v>36196.202833737458</v>
      </c>
      <c r="J690" s="180">
        <f>(J630/J612)*Y79</f>
        <v>14286.905516946754</v>
      </c>
      <c r="K690" s="180">
        <f>(K644/K612)*Y75</f>
        <v>360737.33378368686</v>
      </c>
      <c r="L690" s="180">
        <f>(L647/L612)*Y80</f>
        <v>0</v>
      </c>
      <c r="M690" s="180">
        <f t="shared" si="20"/>
        <v>738433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114259</v>
      </c>
      <c r="D692" s="180">
        <f>(D615/D612)*AA76</f>
        <v>0</v>
      </c>
      <c r="E692" s="180">
        <f>(E623/E612)*SUM(C692:D692)</f>
        <v>14456.178481723491</v>
      </c>
      <c r="F692" s="180">
        <f>(F624/F612)*AA64</f>
        <v>1987.7736785224415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29939.952056652983</v>
      </c>
      <c r="L692" s="180">
        <f>(L647/L612)*AA80</f>
        <v>0</v>
      </c>
      <c r="M692" s="180">
        <f t="shared" si="20"/>
        <v>46384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198344</v>
      </c>
      <c r="D693" s="180">
        <f>(D615/D612)*AB76</f>
        <v>14886.763303025786</v>
      </c>
      <c r="E693" s="180">
        <f>(E623/E612)*SUM(C693:D693)</f>
        <v>26978.198409776705</v>
      </c>
      <c r="F693" s="180">
        <f>(F624/F612)*AB64</f>
        <v>74262.513691667249</v>
      </c>
      <c r="G693" s="180">
        <f>(G625/G612)*AB77</f>
        <v>0</v>
      </c>
      <c r="H693" s="180">
        <f>(H628/H612)*AB60</f>
        <v>7597.0198434043268</v>
      </c>
      <c r="I693" s="180">
        <f>(I629/I612)*AB78</f>
        <v>5787.3311683675593</v>
      </c>
      <c r="J693" s="180">
        <f>(J630/J612)*AB79</f>
        <v>0</v>
      </c>
      <c r="K693" s="180">
        <f>(K644/K612)*AB75</f>
        <v>87216.271589401964</v>
      </c>
      <c r="L693" s="180">
        <f>(L647/L612)*AB80</f>
        <v>34966.967008687374</v>
      </c>
      <c r="M693" s="180">
        <f t="shared" si="20"/>
        <v>251695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208098</v>
      </c>
      <c r="D694" s="180">
        <f>(D615/D612)*AC76</f>
        <v>11387.737740348784</v>
      </c>
      <c r="E694" s="180">
        <f>(E623/E612)*SUM(C694:D694)</f>
        <v>27769.584881429346</v>
      </c>
      <c r="F694" s="180">
        <f>(F624/F612)*AC64</f>
        <v>14406.147818712039</v>
      </c>
      <c r="G694" s="180">
        <f>(G625/G612)*AC77</f>
        <v>0</v>
      </c>
      <c r="H694" s="180">
        <f>(H628/H612)*AC60</f>
        <v>2545.39324650145</v>
      </c>
      <c r="I694" s="180">
        <f>(I629/I612)*AC78</f>
        <v>4467.4135334767125</v>
      </c>
      <c r="J694" s="180">
        <f>(J630/J612)*AC79</f>
        <v>0</v>
      </c>
      <c r="K694" s="180">
        <f>(K644/K612)*AC75</f>
        <v>24254.352204785959</v>
      </c>
      <c r="L694" s="180">
        <f>(L647/L612)*AC80</f>
        <v>17122.999308377835</v>
      </c>
      <c r="M694" s="180">
        <f t="shared" si="20"/>
        <v>101954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2551923</v>
      </c>
      <c r="D698" s="180">
        <f>(D615/D612)*AG76</f>
        <v>57384.01922790282</v>
      </c>
      <c r="E698" s="180">
        <f>(E623/E612)*SUM(C698:D698)</f>
        <v>330132.48832540517</v>
      </c>
      <c r="F698" s="180">
        <f>(F624/F612)*AG64</f>
        <v>12990.85471500636</v>
      </c>
      <c r="G698" s="180">
        <f>(G625/G612)*AG77</f>
        <v>0</v>
      </c>
      <c r="H698" s="180">
        <f>(H628/H612)*AG60</f>
        <v>29330.76217891671</v>
      </c>
      <c r="I698" s="180">
        <f>(I629/I612)*AG78</f>
        <v>22387.833730263981</v>
      </c>
      <c r="J698" s="180">
        <f>(J630/J612)*AG79</f>
        <v>47558.573639052105</v>
      </c>
      <c r="K698" s="180">
        <f>(K644/K612)*AG75</f>
        <v>584017.24389005685</v>
      </c>
      <c r="L698" s="180">
        <f>(L647/L612)*AG80</f>
        <v>135001.33138921054</v>
      </c>
      <c r="M698" s="180">
        <f t="shared" si="20"/>
        <v>1218803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687159</v>
      </c>
      <c r="D701" s="180">
        <f>(D615/D612)*AJ76</f>
        <v>21248.627962438517</v>
      </c>
      <c r="E701" s="180">
        <f>(E623/E612)*SUM(C701:D701)</f>
        <v>89628.537862569981</v>
      </c>
      <c r="F701" s="180">
        <f>(F624/F612)*AJ64</f>
        <v>6710.6835644388811</v>
      </c>
      <c r="G701" s="180">
        <f>(G625/G612)*AJ77</f>
        <v>0</v>
      </c>
      <c r="H701" s="180">
        <f>(H628/H612)*AJ60</f>
        <v>14058.402699908007</v>
      </c>
      <c r="I701" s="180">
        <f>(I629/I612)*AJ78</f>
        <v>8274.8682495080011</v>
      </c>
      <c r="J701" s="180">
        <f>(J630/J612)*AJ79</f>
        <v>0</v>
      </c>
      <c r="K701" s="180">
        <f>(K644/K612)*AJ75</f>
        <v>62158.464161210781</v>
      </c>
      <c r="L701" s="180">
        <f>(L647/L612)*AJ80</f>
        <v>45601.250789679922</v>
      </c>
      <c r="M701" s="180">
        <f t="shared" si="20"/>
        <v>247681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1830860</v>
      </c>
      <c r="D707" s="180">
        <f>(D615/D612)*AP76</f>
        <v>45550.950961395138</v>
      </c>
      <c r="E707" s="180">
        <f>(E623/E612)*SUM(C707:D707)</f>
        <v>237405.64517594615</v>
      </c>
      <c r="F707" s="180">
        <f>(F624/F612)*AP64</f>
        <v>11082.293565233958</v>
      </c>
      <c r="G707" s="180">
        <f>(G625/G612)*AP77</f>
        <v>0</v>
      </c>
      <c r="H707" s="180">
        <f>(H628/H612)*AP60</f>
        <v>39512.335164922508</v>
      </c>
      <c r="I707" s="180">
        <f>(I629/I612)*AP78</f>
        <v>17768.122008146016</v>
      </c>
      <c r="J707" s="180">
        <f>(J630/J612)*AP79</f>
        <v>389.97336363629813</v>
      </c>
      <c r="K707" s="180">
        <f>(K644/K612)*AP75</f>
        <v>121380.94961464875</v>
      </c>
      <c r="L707" s="180">
        <f>(L647/L612)*AP80</f>
        <v>0</v>
      </c>
      <c r="M707" s="180">
        <f t="shared" si="20"/>
        <v>473090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70110</v>
      </c>
      <c r="D713" s="180">
        <f>(D615/D612)*AV76</f>
        <v>0</v>
      </c>
      <c r="E713" s="180">
        <f>(E623/E612)*SUM(C713:D713)</f>
        <v>8870.3968471073076</v>
      </c>
      <c r="F713" s="180">
        <f>(F624/F612)*AV64</f>
        <v>1951.3490808146673</v>
      </c>
      <c r="G713" s="180">
        <f>(G625/G612)*AV77</f>
        <v>0</v>
      </c>
      <c r="H713" s="180">
        <f>(H628/H612)*AV60</f>
        <v>1174.7968830006691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11997</v>
      </c>
      <c r="N713" s="199" t="s">
        <v>741</v>
      </c>
    </row>
    <row r="715" spans="1:15" ht="12.6" customHeight="1" x14ac:dyDescent="0.25">
      <c r="C715" s="180">
        <f>SUM(C614:C647)+SUM(C668:C713)</f>
        <v>21545445</v>
      </c>
      <c r="D715" s="180">
        <f>SUM(D616:D647)+SUM(D668:D713)</f>
        <v>853635</v>
      </c>
      <c r="E715" s="180">
        <f>SUM(E624:E647)+SUM(E668:E713)</f>
        <v>2419798.51997317</v>
      </c>
      <c r="F715" s="180">
        <f>SUM(F625:F648)+SUM(F668:F713)</f>
        <v>311525.97982677305</v>
      </c>
      <c r="G715" s="180">
        <f>SUM(G626:G647)+SUM(G668:G713)</f>
        <v>811677.48829380865</v>
      </c>
      <c r="H715" s="180">
        <f>SUM(H629:H647)+SUM(H668:H713)</f>
        <v>391951.40006512322</v>
      </c>
      <c r="I715" s="180">
        <f>SUM(I630:I647)+SUM(I668:I713)</f>
        <v>224233.69974280271</v>
      </c>
      <c r="J715" s="180">
        <f>SUM(J631:J647)+SUM(J668:J713)</f>
        <v>163968.92754350096</v>
      </c>
      <c r="K715" s="180">
        <f>SUM(K668:K713)</f>
        <v>3001290.0877875136</v>
      </c>
      <c r="L715" s="180">
        <f>SUM(L668:L713)</f>
        <v>760982.13768390764</v>
      </c>
      <c r="M715" s="180">
        <f>SUM(M668:M713)</f>
        <v>7803155</v>
      </c>
      <c r="N715" s="198" t="s">
        <v>742</v>
      </c>
    </row>
    <row r="716" spans="1:15" ht="12.6" customHeight="1" x14ac:dyDescent="0.25">
      <c r="C716" s="180">
        <f>CE71</f>
        <v>21545445</v>
      </c>
      <c r="D716" s="180">
        <f>D615</f>
        <v>853635</v>
      </c>
      <c r="E716" s="180">
        <f>E623</f>
        <v>2419798.5199731705</v>
      </c>
      <c r="F716" s="180">
        <f>F624</f>
        <v>311525.97982677305</v>
      </c>
      <c r="G716" s="180">
        <f>G625</f>
        <v>811677.48829380865</v>
      </c>
      <c r="H716" s="180">
        <f>H628</f>
        <v>391951.40006512322</v>
      </c>
      <c r="I716" s="180">
        <f>I629</f>
        <v>224233.69974280271</v>
      </c>
      <c r="J716" s="180">
        <f>J630</f>
        <v>163968.92754350096</v>
      </c>
      <c r="K716" s="180">
        <f>K644</f>
        <v>3001290.0877875136</v>
      </c>
      <c r="L716" s="180">
        <f>L647</f>
        <v>760982.13768390776</v>
      </c>
      <c r="M716" s="180">
        <f>C648</f>
        <v>7803154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C53" transitionEvaluation="1" transitionEntry="1" codeName="Sheet10">
    <pageSetUpPr autoPageBreaks="0" fitToPage="1"/>
  </sheetPr>
  <dimension ref="A1:CF817"/>
  <sheetViews>
    <sheetView showGridLines="0" topLeftCell="BC53" zoomScale="75" workbookViewId="0">
      <selection activeCell="BD69" sqref="BD6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3389727+1326</f>
        <v>3391053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607393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197579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166980</v>
      </c>
      <c r="V48" s="195">
        <f>ROUND(((B48/CE61)*V61),0)</f>
        <v>6239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258463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56062</v>
      </c>
      <c r="AC48" s="195">
        <f>ROUND(((B48/CE61)*AC61),0)</f>
        <v>13949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340121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122052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343926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110360</v>
      </c>
      <c r="AZ48" s="195">
        <f>ROUND(((B48/CE61)*AZ61),0)</f>
        <v>0</v>
      </c>
      <c r="BA48" s="195">
        <f>ROUND(((B48/CE61)*BA61),0)</f>
        <v>18087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53225</v>
      </c>
      <c r="BE48" s="195">
        <f>ROUND(((B48/CE61)*BE61),0)</f>
        <v>86413</v>
      </c>
      <c r="BF48" s="195">
        <f>ROUND(((B48/CE61)*BF61),0)</f>
        <v>29335</v>
      </c>
      <c r="BG48" s="195">
        <f>ROUND(((B48/CE61)*BG61),0)</f>
        <v>0</v>
      </c>
      <c r="BH48" s="195">
        <f>ROUND(((B48/CE61)*BH61),0)</f>
        <v>55952</v>
      </c>
      <c r="BI48" s="195">
        <f>ROUND(((B48/CE61)*BI61),0)</f>
        <v>0</v>
      </c>
      <c r="BJ48" s="195">
        <f>ROUND(((B48/CE61)*BJ61),0)</f>
        <v>127808</v>
      </c>
      <c r="BK48" s="195">
        <f>ROUND(((B48/CE61)*BK61),0)</f>
        <v>130894</v>
      </c>
      <c r="BL48" s="195">
        <f>ROUND(((B48/CE61)*BL61),0)</f>
        <v>115873</v>
      </c>
      <c r="BM48" s="195">
        <f>ROUND(((B48/CE61)*BM61),0)</f>
        <v>0</v>
      </c>
      <c r="BN48" s="195">
        <f>ROUND(((B48/CE61)*BN61),0)</f>
        <v>250795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51996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107079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122865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17607</v>
      </c>
      <c r="CC48" s="195">
        <f>ROUND(((B48/CE61)*CC61),0)</f>
        <v>0</v>
      </c>
      <c r="CD48" s="195"/>
      <c r="CE48" s="195">
        <f>SUM(C48:CD48)</f>
        <v>3391053</v>
      </c>
    </row>
    <row r="49" spans="1:84" ht="12.6" customHeight="1" x14ac:dyDescent="0.25">
      <c r="A49" s="175" t="s">
        <v>206</v>
      </c>
      <c r="B49" s="195">
        <f>B47+B48</f>
        <v>3391053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350745</v>
      </c>
      <c r="C51" s="184"/>
      <c r="D51" s="184"/>
      <c r="E51" s="184">
        <v>66817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11401</v>
      </c>
      <c r="Q51" s="184"/>
      <c r="R51" s="184">
        <v>2466</v>
      </c>
      <c r="S51" s="184">
        <v>2085</v>
      </c>
      <c r="T51" s="184"/>
      <c r="U51" s="184">
        <v>11202</v>
      </c>
      <c r="V51" s="184">
        <v>1337</v>
      </c>
      <c r="W51" s="184"/>
      <c r="X51" s="184">
        <v>14144</v>
      </c>
      <c r="Y51" s="184">
        <v>93176</v>
      </c>
      <c r="Z51" s="184"/>
      <c r="AA51" s="184"/>
      <c r="AB51" s="184">
        <v>250</v>
      </c>
      <c r="AC51" s="184">
        <v>113</v>
      </c>
      <c r="AD51" s="184"/>
      <c r="AE51" s="184"/>
      <c r="AF51" s="184"/>
      <c r="AG51" s="184">
        <v>4521</v>
      </c>
      <c r="AH51" s="184"/>
      <c r="AI51" s="184"/>
      <c r="AJ51" s="184">
        <v>10855</v>
      </c>
      <c r="AK51" s="184"/>
      <c r="AL51" s="184"/>
      <c r="AM51" s="184"/>
      <c r="AN51" s="184"/>
      <c r="AO51" s="184"/>
      <c r="AP51" s="184">
        <v>5287</v>
      </c>
      <c r="AQ51" s="184"/>
      <c r="AR51" s="184"/>
      <c r="AS51" s="184"/>
      <c r="AT51" s="184"/>
      <c r="AU51" s="184"/>
      <c r="AV51" s="184"/>
      <c r="AW51" s="184"/>
      <c r="AX51" s="184"/>
      <c r="AY51" s="184">
        <v>1704</v>
      </c>
      <c r="AZ51" s="184"/>
      <c r="BA51" s="184"/>
      <c r="BB51" s="184"/>
      <c r="BC51" s="184"/>
      <c r="BD51" s="184"/>
      <c r="BE51" s="184"/>
      <c r="BF51" s="184"/>
      <c r="BG51" s="184"/>
      <c r="BH51" s="184">
        <v>121838</v>
      </c>
      <c r="BI51" s="184"/>
      <c r="BJ51" s="184"/>
      <c r="BK51" s="184"/>
      <c r="BL51" s="184"/>
      <c r="BM51" s="184"/>
      <c r="BN51" s="184">
        <v>2076</v>
      </c>
      <c r="BO51" s="184"/>
      <c r="BP51" s="184"/>
      <c r="BQ51" s="184"/>
      <c r="BR51" s="184">
        <v>1473</v>
      </c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350745</v>
      </c>
    </row>
    <row r="52" spans="1:84" ht="12.6" customHeight="1" x14ac:dyDescent="0.25">
      <c r="A52" s="171" t="s">
        <v>208</v>
      </c>
      <c r="B52" s="184">
        <v>325720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48722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35504</v>
      </c>
      <c r="Q52" s="195">
        <f>ROUND((B52/(CE76+CF76)*Q76),0)</f>
        <v>0</v>
      </c>
      <c r="R52" s="195">
        <f>ROUND((B52/(CE76+CF76)*R76),0)</f>
        <v>753</v>
      </c>
      <c r="S52" s="195">
        <f>ROUND((B52/(CE76+CF76)*S76),0)</f>
        <v>1076</v>
      </c>
      <c r="T52" s="195">
        <f>ROUND((B52/(CE76+CF76)*T76),0)</f>
        <v>0</v>
      </c>
      <c r="U52" s="195">
        <f>ROUND((B52/(CE76+CF76)*U76),0)</f>
        <v>13462</v>
      </c>
      <c r="V52" s="195">
        <f>ROUND((B52/(CE76+CF76)*V76),0)</f>
        <v>2123</v>
      </c>
      <c r="W52" s="195">
        <f>ROUND((B52/(CE76+CF76)*W76),0)</f>
        <v>0</v>
      </c>
      <c r="X52" s="195">
        <f>ROUND((B52/(CE76+CF76)*X76),0)</f>
        <v>3913</v>
      </c>
      <c r="Y52" s="195">
        <f>ROUND((B52/(CE76+CF76)*Y76),0)</f>
        <v>30886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4833</v>
      </c>
      <c r="AC52" s="195">
        <f>ROUND((B52/(CE76+CF76)*AC76),0)</f>
        <v>4275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25183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8737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23324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18951</v>
      </c>
      <c r="AZ52" s="195">
        <f>ROUND((B52/(CE76+CF76)*AZ76),0)</f>
        <v>0</v>
      </c>
      <c r="BA52" s="195">
        <f>ROUND((B52/(CE76+CF76)*BA76),0)</f>
        <v>8649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10566</v>
      </c>
      <c r="BE52" s="195">
        <f>ROUND((B52/(CE76+CF76)*BE76),0)</f>
        <v>19254</v>
      </c>
      <c r="BF52" s="195">
        <f>ROUND((B52/(CE76+CF76)*BF76),0)</f>
        <v>1066</v>
      </c>
      <c r="BG52" s="195">
        <f>ROUND((B52/(CE76+CF76)*BG76),0)</f>
        <v>0</v>
      </c>
      <c r="BH52" s="195">
        <f>ROUND((B52/(CE76+CF76)*BH76),0)</f>
        <v>3610</v>
      </c>
      <c r="BI52" s="195">
        <f>ROUND((B52/(CE76+CF76)*BI76),0)</f>
        <v>0</v>
      </c>
      <c r="BJ52" s="195">
        <f>ROUND((B52/(CE76+CF76)*BJ76),0)</f>
        <v>8267</v>
      </c>
      <c r="BK52" s="195">
        <f>ROUND((B52/(CE76+CF76)*BK76),0)</f>
        <v>10331</v>
      </c>
      <c r="BL52" s="195">
        <f>ROUND((B52/(CE76+CF76)*BL76),0)</f>
        <v>5831</v>
      </c>
      <c r="BM52" s="195">
        <f>ROUND((B52/(CE76+CF76)*BM76),0)</f>
        <v>0</v>
      </c>
      <c r="BN52" s="195">
        <f>ROUND((B52/(CE76+CF76)*BN76),0)</f>
        <v>13452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4451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12797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3747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1957</v>
      </c>
      <c r="CC52" s="195">
        <f>ROUND((B52/(CE76+CF76)*CC76),0)</f>
        <v>0</v>
      </c>
      <c r="CD52" s="195"/>
      <c r="CE52" s="195">
        <f>SUM(C52:CD52)</f>
        <v>325720</v>
      </c>
    </row>
    <row r="53" spans="1:84" ht="12.6" customHeight="1" x14ac:dyDescent="0.25">
      <c r="A53" s="175" t="s">
        <v>206</v>
      </c>
      <c r="B53" s="195">
        <f>B51+B52</f>
        <v>676465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714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14777</v>
      </c>
      <c r="Q59" s="185"/>
      <c r="R59" s="185">
        <v>23844</v>
      </c>
      <c r="S59" s="247"/>
      <c r="T59" s="247"/>
      <c r="U59" s="224">
        <v>68151</v>
      </c>
      <c r="V59" s="185">
        <v>1836</v>
      </c>
      <c r="W59" s="185">
        <v>284</v>
      </c>
      <c r="X59" s="185">
        <v>1657</v>
      </c>
      <c r="Y59" s="185">
        <v>5632</v>
      </c>
      <c r="Z59" s="185"/>
      <c r="AA59" s="185">
        <v>52</v>
      </c>
      <c r="AB59" s="247"/>
      <c r="AC59" s="185">
        <v>1436</v>
      </c>
      <c r="AD59" s="185"/>
      <c r="AE59" s="185"/>
      <c r="AF59" s="185"/>
      <c r="AG59" s="185">
        <v>4277</v>
      </c>
      <c r="AH59" s="185"/>
      <c r="AI59" s="185"/>
      <c r="AJ59" s="185">
        <v>2858</v>
      </c>
      <c r="AK59" s="185"/>
      <c r="AL59" s="185"/>
      <c r="AM59" s="185"/>
      <c r="AN59" s="185"/>
      <c r="AO59" s="185"/>
      <c r="AP59" s="185">
        <v>6985</v>
      </c>
      <c r="AQ59" s="185"/>
      <c r="AR59" s="185"/>
      <c r="AS59" s="185"/>
      <c r="AT59" s="185"/>
      <c r="AU59" s="185"/>
      <c r="AV59" s="247"/>
      <c r="AW59" s="247"/>
      <c r="AX59" s="247"/>
      <c r="AY59" s="185">
        <v>2646</v>
      </c>
      <c r="AZ59" s="185"/>
      <c r="BA59" s="247"/>
      <c r="BB59" s="247"/>
      <c r="BC59" s="247"/>
      <c r="BD59" s="247"/>
      <c r="BE59" s="185">
        <v>33293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26.99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4.3099999999999996</v>
      </c>
      <c r="Q60" s="221"/>
      <c r="R60" s="221"/>
      <c r="S60" s="221"/>
      <c r="T60" s="221"/>
      <c r="U60" s="221">
        <v>7.5</v>
      </c>
      <c r="V60" s="221">
        <v>0.25</v>
      </c>
      <c r="W60" s="221"/>
      <c r="X60" s="221"/>
      <c r="Y60" s="221">
        <v>11.3</v>
      </c>
      <c r="Z60" s="221"/>
      <c r="AA60" s="221"/>
      <c r="AB60" s="221">
        <v>1.72</v>
      </c>
      <c r="AC60" s="221">
        <v>0.52</v>
      </c>
      <c r="AD60" s="221"/>
      <c r="AE60" s="221"/>
      <c r="AF60" s="221"/>
      <c r="AG60" s="221">
        <v>8.83</v>
      </c>
      <c r="AH60" s="221"/>
      <c r="AI60" s="221"/>
      <c r="AJ60" s="221">
        <v>3.63</v>
      </c>
      <c r="AK60" s="221"/>
      <c r="AL60" s="221"/>
      <c r="AM60" s="221"/>
      <c r="AN60" s="221"/>
      <c r="AO60" s="221"/>
      <c r="AP60" s="221">
        <v>9.1</v>
      </c>
      <c r="AQ60" s="221"/>
      <c r="AR60" s="221"/>
      <c r="AS60" s="221"/>
      <c r="AT60" s="221"/>
      <c r="AU60" s="221"/>
      <c r="AV60" s="221"/>
      <c r="AW60" s="221"/>
      <c r="AX60" s="221"/>
      <c r="AY60" s="221">
        <v>7.36</v>
      </c>
      <c r="AZ60" s="221"/>
      <c r="BA60" s="221">
        <v>1.48</v>
      </c>
      <c r="BB60" s="221"/>
      <c r="BC60" s="221"/>
      <c r="BD60" s="221">
        <v>3.09</v>
      </c>
      <c r="BE60" s="221">
        <v>6.28</v>
      </c>
      <c r="BF60" s="221">
        <v>2.5099999999999998</v>
      </c>
      <c r="BG60" s="221"/>
      <c r="BH60" s="221">
        <v>2.0099999999999998</v>
      </c>
      <c r="BI60" s="221"/>
      <c r="BJ60" s="221">
        <v>4.05</v>
      </c>
      <c r="BK60" s="221">
        <v>7.37</v>
      </c>
      <c r="BL60" s="221">
        <v>8.08</v>
      </c>
      <c r="BM60" s="221"/>
      <c r="BN60" s="221">
        <v>7.19</v>
      </c>
      <c r="BO60" s="221"/>
      <c r="BP60" s="221"/>
      <c r="BQ60" s="221"/>
      <c r="BR60" s="221">
        <v>2.0699999999999998</v>
      </c>
      <c r="BS60" s="221"/>
      <c r="BT60" s="221"/>
      <c r="BU60" s="221"/>
      <c r="BV60" s="221">
        <v>6.08</v>
      </c>
      <c r="BW60" s="221"/>
      <c r="BX60" s="221"/>
      <c r="BY60" s="221">
        <v>3.31</v>
      </c>
      <c r="BZ60" s="221"/>
      <c r="CA60" s="221"/>
      <c r="CB60" s="221">
        <v>0.61</v>
      </c>
      <c r="CC60" s="221"/>
      <c r="CD60" s="248" t="s">
        <v>221</v>
      </c>
      <c r="CE60" s="250">
        <f t="shared" ref="CE60:CE70" si="0">SUM(C60:CD60)</f>
        <v>135.64000000000001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1983121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645089</v>
      </c>
      <c r="Q61" s="185"/>
      <c r="R61" s="185"/>
      <c r="S61" s="185"/>
      <c r="T61" s="185"/>
      <c r="U61" s="185">
        <v>545185</v>
      </c>
      <c r="V61" s="185">
        <v>20370</v>
      </c>
      <c r="W61" s="185"/>
      <c r="X61" s="185"/>
      <c r="Y61" s="185">
        <v>843875</v>
      </c>
      <c r="Z61" s="185"/>
      <c r="AA61" s="185"/>
      <c r="AB61" s="185">
        <v>183040</v>
      </c>
      <c r="AC61" s="185">
        <v>45543</v>
      </c>
      <c r="AD61" s="185"/>
      <c r="AE61" s="185"/>
      <c r="AF61" s="185"/>
      <c r="AG61" s="185">
        <v>1110485</v>
      </c>
      <c r="AH61" s="185"/>
      <c r="AI61" s="185"/>
      <c r="AJ61" s="185">
        <v>398498</v>
      </c>
      <c r="AK61" s="185"/>
      <c r="AL61" s="185"/>
      <c r="AM61" s="185"/>
      <c r="AN61" s="185"/>
      <c r="AO61" s="185"/>
      <c r="AP61" s="185">
        <v>1122910</v>
      </c>
      <c r="AQ61" s="185"/>
      <c r="AR61" s="185"/>
      <c r="AS61" s="185"/>
      <c r="AT61" s="185"/>
      <c r="AU61" s="185"/>
      <c r="AV61" s="185"/>
      <c r="AW61" s="185"/>
      <c r="AX61" s="185"/>
      <c r="AY61" s="185">
        <v>360323</v>
      </c>
      <c r="AZ61" s="185"/>
      <c r="BA61" s="185">
        <v>59052</v>
      </c>
      <c r="BB61" s="185"/>
      <c r="BC61" s="185"/>
      <c r="BD61" s="185">
        <v>173778</v>
      </c>
      <c r="BE61" s="185">
        <v>282137</v>
      </c>
      <c r="BF61" s="185">
        <v>95777</v>
      </c>
      <c r="BG61" s="185"/>
      <c r="BH61" s="185">
        <v>182683</v>
      </c>
      <c r="BI61" s="185"/>
      <c r="BJ61" s="185">
        <v>417290</v>
      </c>
      <c r="BK61" s="185">
        <v>427364</v>
      </c>
      <c r="BL61" s="185">
        <v>378321</v>
      </c>
      <c r="BM61" s="185"/>
      <c r="BN61" s="185">
        <v>818840</v>
      </c>
      <c r="BO61" s="185"/>
      <c r="BP61" s="185"/>
      <c r="BQ61" s="185"/>
      <c r="BR61" s="185">
        <v>169766</v>
      </c>
      <c r="BS61" s="185"/>
      <c r="BT61" s="185"/>
      <c r="BU61" s="185"/>
      <c r="BV61" s="185">
        <v>349610</v>
      </c>
      <c r="BW61" s="185"/>
      <c r="BX61" s="185"/>
      <c r="BY61" s="185">
        <v>401152</v>
      </c>
      <c r="BZ61" s="185"/>
      <c r="CA61" s="185"/>
      <c r="CB61" s="185">
        <v>57486</v>
      </c>
      <c r="CC61" s="185"/>
      <c r="CD61" s="248" t="s">
        <v>221</v>
      </c>
      <c r="CE61" s="195">
        <f t="shared" si="0"/>
        <v>11071695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607393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197579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166980</v>
      </c>
      <c r="V62" s="195">
        <f t="shared" si="1"/>
        <v>6239</v>
      </c>
      <c r="W62" s="195">
        <f t="shared" si="1"/>
        <v>0</v>
      </c>
      <c r="X62" s="195">
        <f t="shared" si="1"/>
        <v>0</v>
      </c>
      <c r="Y62" s="195">
        <f t="shared" si="1"/>
        <v>258463</v>
      </c>
      <c r="Z62" s="195">
        <f t="shared" si="1"/>
        <v>0</v>
      </c>
      <c r="AA62" s="195">
        <f t="shared" si="1"/>
        <v>0</v>
      </c>
      <c r="AB62" s="195">
        <f t="shared" si="1"/>
        <v>56062</v>
      </c>
      <c r="AC62" s="195">
        <f t="shared" si="1"/>
        <v>13949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340121</v>
      </c>
      <c r="AH62" s="195">
        <f t="shared" si="1"/>
        <v>0</v>
      </c>
      <c r="AI62" s="195">
        <f t="shared" si="1"/>
        <v>0</v>
      </c>
      <c r="AJ62" s="195">
        <f t="shared" si="1"/>
        <v>122052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343926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110360</v>
      </c>
      <c r="AZ62" s="195">
        <f>ROUND(AZ47+AZ48,0)</f>
        <v>0</v>
      </c>
      <c r="BA62" s="195">
        <f>ROUND(BA47+BA48,0)</f>
        <v>18087</v>
      </c>
      <c r="BB62" s="195">
        <f t="shared" si="1"/>
        <v>0</v>
      </c>
      <c r="BC62" s="195">
        <f t="shared" si="1"/>
        <v>0</v>
      </c>
      <c r="BD62" s="195">
        <f t="shared" si="1"/>
        <v>53225</v>
      </c>
      <c r="BE62" s="195">
        <f t="shared" si="1"/>
        <v>86413</v>
      </c>
      <c r="BF62" s="195">
        <f t="shared" si="1"/>
        <v>29335</v>
      </c>
      <c r="BG62" s="195">
        <f t="shared" si="1"/>
        <v>0</v>
      </c>
      <c r="BH62" s="195">
        <f t="shared" si="1"/>
        <v>55952</v>
      </c>
      <c r="BI62" s="195">
        <f t="shared" si="1"/>
        <v>0</v>
      </c>
      <c r="BJ62" s="195">
        <f t="shared" si="1"/>
        <v>127808</v>
      </c>
      <c r="BK62" s="195">
        <f t="shared" si="1"/>
        <v>130894</v>
      </c>
      <c r="BL62" s="195">
        <f t="shared" si="1"/>
        <v>115873</v>
      </c>
      <c r="BM62" s="195">
        <f t="shared" si="1"/>
        <v>0</v>
      </c>
      <c r="BN62" s="195">
        <f t="shared" si="1"/>
        <v>250795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51996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107079</v>
      </c>
      <c r="BW62" s="195">
        <f t="shared" si="2"/>
        <v>0</v>
      </c>
      <c r="BX62" s="195">
        <f t="shared" si="2"/>
        <v>0</v>
      </c>
      <c r="BY62" s="195">
        <f t="shared" si="2"/>
        <v>122865</v>
      </c>
      <c r="BZ62" s="195">
        <f t="shared" si="2"/>
        <v>0</v>
      </c>
      <c r="CA62" s="195">
        <f t="shared" si="2"/>
        <v>0</v>
      </c>
      <c r="CB62" s="195">
        <f t="shared" si="2"/>
        <v>17607</v>
      </c>
      <c r="CC62" s="195">
        <f t="shared" si="2"/>
        <v>0</v>
      </c>
      <c r="CD62" s="248" t="s">
        <v>221</v>
      </c>
      <c r="CE62" s="195">
        <f t="shared" si="0"/>
        <v>3391053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11211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372900</v>
      </c>
      <c r="S63" s="185"/>
      <c r="T63" s="185"/>
      <c r="U63" s="185"/>
      <c r="V63" s="185">
        <v>1800</v>
      </c>
      <c r="W63" s="185">
        <v>240</v>
      </c>
      <c r="X63" s="185">
        <v>525</v>
      </c>
      <c r="Y63" s="185">
        <v>330</v>
      </c>
      <c r="Z63" s="185"/>
      <c r="AA63" s="185">
        <v>168</v>
      </c>
      <c r="AB63" s="185"/>
      <c r="AC63" s="185"/>
      <c r="AD63" s="185"/>
      <c r="AE63" s="185"/>
      <c r="AF63" s="185"/>
      <c r="AG63" s="185">
        <v>591609</v>
      </c>
      <c r="AH63" s="185"/>
      <c r="AI63" s="185"/>
      <c r="AJ63" s="185"/>
      <c r="AK63" s="185"/>
      <c r="AL63" s="185"/>
      <c r="AM63" s="185"/>
      <c r="AN63" s="185"/>
      <c r="AO63" s="185"/>
      <c r="AP63" s="185">
        <v>856</v>
      </c>
      <c r="AQ63" s="185"/>
      <c r="AR63" s="185"/>
      <c r="AS63" s="185"/>
      <c r="AT63" s="185"/>
      <c r="AU63" s="185"/>
      <c r="AV63" s="185"/>
      <c r="AW63" s="185"/>
      <c r="AX63" s="185"/>
      <c r="AY63" s="185">
        <v>50980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47032</v>
      </c>
      <c r="BK63" s="185">
        <v>40856</v>
      </c>
      <c r="BL63" s="185"/>
      <c r="BM63" s="185"/>
      <c r="BN63" s="185"/>
      <c r="BO63" s="185"/>
      <c r="BP63" s="185"/>
      <c r="BQ63" s="185"/>
      <c r="BR63" s="185">
        <v>3624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1122131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44151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96470</v>
      </c>
      <c r="Q64" s="185"/>
      <c r="R64" s="185">
        <v>8962</v>
      </c>
      <c r="S64" s="185">
        <v>32248</v>
      </c>
      <c r="T64" s="185"/>
      <c r="U64" s="185">
        <v>261810</v>
      </c>
      <c r="V64" s="185">
        <v>1703</v>
      </c>
      <c r="W64" s="185"/>
      <c r="X64" s="185">
        <v>12758</v>
      </c>
      <c r="Y64" s="185">
        <v>6076</v>
      </c>
      <c r="Z64" s="185"/>
      <c r="AA64" s="185">
        <v>8321</v>
      </c>
      <c r="AB64" s="185">
        <v>195425</v>
      </c>
      <c r="AC64" s="185">
        <v>50814</v>
      </c>
      <c r="AD64" s="185"/>
      <c r="AE64" s="185"/>
      <c r="AF64" s="185"/>
      <c r="AG64" s="185">
        <v>55134</v>
      </c>
      <c r="AH64" s="185"/>
      <c r="AI64" s="185"/>
      <c r="AJ64" s="185">
        <v>33976</v>
      </c>
      <c r="AK64" s="185"/>
      <c r="AL64" s="185"/>
      <c r="AM64" s="185"/>
      <c r="AN64" s="185"/>
      <c r="AO64" s="185"/>
      <c r="AP64" s="185">
        <v>47902</v>
      </c>
      <c r="AQ64" s="185"/>
      <c r="AR64" s="185"/>
      <c r="AS64" s="185"/>
      <c r="AT64" s="185"/>
      <c r="AU64" s="185"/>
      <c r="AV64" s="185"/>
      <c r="AW64" s="185"/>
      <c r="AX64" s="185"/>
      <c r="AY64" s="185">
        <v>156391</v>
      </c>
      <c r="AZ64" s="185"/>
      <c r="BA64" s="185">
        <v>10088</v>
      </c>
      <c r="BB64" s="185"/>
      <c r="BC64" s="185"/>
      <c r="BD64" s="185">
        <v>899</v>
      </c>
      <c r="BE64" s="185">
        <v>36744</v>
      </c>
      <c r="BF64" s="185">
        <v>32548</v>
      </c>
      <c r="BG64" s="185"/>
      <c r="BH64" s="185">
        <v>36165</v>
      </c>
      <c r="BI64" s="185"/>
      <c r="BJ64" s="185">
        <v>4779</v>
      </c>
      <c r="BK64" s="185">
        <v>16493</v>
      </c>
      <c r="BL64" s="185">
        <v>13727</v>
      </c>
      <c r="BM64" s="185"/>
      <c r="BN64" s="185">
        <v>13403</v>
      </c>
      <c r="BO64" s="185"/>
      <c r="BP64" s="185"/>
      <c r="BQ64" s="185"/>
      <c r="BR64" s="185">
        <v>4680</v>
      </c>
      <c r="BS64" s="185"/>
      <c r="BT64" s="185"/>
      <c r="BU64" s="185"/>
      <c r="BV64" s="185">
        <v>3444</v>
      </c>
      <c r="BW64" s="185"/>
      <c r="BX64" s="185"/>
      <c r="BY64" s="185">
        <v>2792</v>
      </c>
      <c r="BZ64" s="185"/>
      <c r="CA64" s="185"/>
      <c r="CB64" s="185">
        <v>6258</v>
      </c>
      <c r="CC64" s="185"/>
      <c r="CD64" s="248" t="s">
        <v>221</v>
      </c>
      <c r="CE64" s="195">
        <f t="shared" si="0"/>
        <v>1194161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4299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>
        <v>5442</v>
      </c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10183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>
        <v>0</v>
      </c>
      <c r="BB65" s="185"/>
      <c r="BC65" s="185"/>
      <c r="BD65" s="185"/>
      <c r="BE65" s="185">
        <v>196981</v>
      </c>
      <c r="BF65" s="185"/>
      <c r="BG65" s="185"/>
      <c r="BH65" s="185">
        <v>33372</v>
      </c>
      <c r="BI65" s="185"/>
      <c r="BJ65" s="185">
        <v>55512</v>
      </c>
      <c r="BK65" s="185"/>
      <c r="BL65" s="185"/>
      <c r="BM65" s="185"/>
      <c r="BN65" s="185">
        <v>4816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900</v>
      </c>
      <c r="BZ65" s="185"/>
      <c r="CA65" s="185"/>
      <c r="CB65" s="185"/>
      <c r="CC65" s="185"/>
      <c r="CD65" s="248" t="s">
        <v>221</v>
      </c>
      <c r="CE65" s="195">
        <f t="shared" si="0"/>
        <v>311505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10089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16695</v>
      </c>
      <c r="Q66" s="185"/>
      <c r="R66" s="185">
        <v>2314</v>
      </c>
      <c r="S66" s="184">
        <v>84</v>
      </c>
      <c r="T66" s="184"/>
      <c r="U66" s="185">
        <v>245215</v>
      </c>
      <c r="V66" s="185">
        <v>2775</v>
      </c>
      <c r="W66" s="185">
        <v>128800</v>
      </c>
      <c r="X66" s="185">
        <v>112412</v>
      </c>
      <c r="Y66" s="185">
        <v>134948</v>
      </c>
      <c r="Z66" s="185"/>
      <c r="AA66" s="185">
        <v>83000</v>
      </c>
      <c r="AB66" s="185">
        <v>75528</v>
      </c>
      <c r="AC66" s="185">
        <v>61345</v>
      </c>
      <c r="AD66" s="185"/>
      <c r="AE66" s="185"/>
      <c r="AF66" s="185"/>
      <c r="AG66" s="185">
        <v>77191</v>
      </c>
      <c r="AH66" s="185"/>
      <c r="AI66" s="185"/>
      <c r="AJ66" s="185">
        <v>200</v>
      </c>
      <c r="AK66" s="185"/>
      <c r="AL66" s="185"/>
      <c r="AM66" s="185"/>
      <c r="AN66" s="185"/>
      <c r="AO66" s="185"/>
      <c r="AP66" s="185">
        <v>31926</v>
      </c>
      <c r="AQ66" s="185"/>
      <c r="AR66" s="185"/>
      <c r="AS66" s="185"/>
      <c r="AT66" s="185"/>
      <c r="AU66" s="185"/>
      <c r="AV66" s="185"/>
      <c r="AW66" s="185"/>
      <c r="AX66" s="185"/>
      <c r="AY66" s="185">
        <v>1023</v>
      </c>
      <c r="AZ66" s="185"/>
      <c r="BA66" s="185">
        <v>2808</v>
      </c>
      <c r="BB66" s="185"/>
      <c r="BC66" s="185"/>
      <c r="BD66" s="185">
        <v>14</v>
      </c>
      <c r="BE66" s="185">
        <v>70263</v>
      </c>
      <c r="BF66" s="185"/>
      <c r="BG66" s="185"/>
      <c r="BH66" s="185">
        <v>168363</v>
      </c>
      <c r="BI66" s="185"/>
      <c r="BJ66" s="185">
        <v>250</v>
      </c>
      <c r="BK66" s="185">
        <v>52105</v>
      </c>
      <c r="BL66" s="185">
        <v>521</v>
      </c>
      <c r="BM66" s="185"/>
      <c r="BN66" s="185">
        <v>54414</v>
      </c>
      <c r="BO66" s="185"/>
      <c r="BP66" s="185"/>
      <c r="BQ66" s="185"/>
      <c r="BR66" s="185">
        <v>25850</v>
      </c>
      <c r="BS66" s="185"/>
      <c r="BT66" s="185"/>
      <c r="BU66" s="185"/>
      <c r="BV66" s="185">
        <v>41746</v>
      </c>
      <c r="BW66" s="185"/>
      <c r="BX66" s="185"/>
      <c r="BY66" s="185">
        <v>20546</v>
      </c>
      <c r="BZ66" s="185"/>
      <c r="CA66" s="185"/>
      <c r="CB66" s="185">
        <v>3089</v>
      </c>
      <c r="CC66" s="185"/>
      <c r="CD66" s="248" t="s">
        <v>221</v>
      </c>
      <c r="CE66" s="195">
        <f t="shared" si="0"/>
        <v>1423514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115539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46905</v>
      </c>
      <c r="Q67" s="195">
        <f t="shared" si="3"/>
        <v>0</v>
      </c>
      <c r="R67" s="195">
        <f t="shared" si="3"/>
        <v>3219</v>
      </c>
      <c r="S67" s="195">
        <f t="shared" si="3"/>
        <v>3161</v>
      </c>
      <c r="T67" s="195">
        <f t="shared" si="3"/>
        <v>0</v>
      </c>
      <c r="U67" s="195">
        <f t="shared" si="3"/>
        <v>24664</v>
      </c>
      <c r="V67" s="195">
        <f t="shared" si="3"/>
        <v>3460</v>
      </c>
      <c r="W67" s="195">
        <f t="shared" si="3"/>
        <v>0</v>
      </c>
      <c r="X67" s="195">
        <f t="shared" si="3"/>
        <v>18057</v>
      </c>
      <c r="Y67" s="195">
        <f t="shared" si="3"/>
        <v>124062</v>
      </c>
      <c r="Z67" s="195">
        <f t="shared" si="3"/>
        <v>0</v>
      </c>
      <c r="AA67" s="195">
        <f t="shared" si="3"/>
        <v>0</v>
      </c>
      <c r="AB67" s="195">
        <f t="shared" si="3"/>
        <v>5083</v>
      </c>
      <c r="AC67" s="195">
        <f t="shared" si="3"/>
        <v>4388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29704</v>
      </c>
      <c r="AH67" s="195">
        <f t="shared" si="3"/>
        <v>0</v>
      </c>
      <c r="AI67" s="195">
        <f t="shared" si="3"/>
        <v>0</v>
      </c>
      <c r="AJ67" s="195">
        <f t="shared" si="3"/>
        <v>19592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28611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20655</v>
      </c>
      <c r="AZ67" s="195">
        <f>ROUND(AZ51+AZ52,0)</f>
        <v>0</v>
      </c>
      <c r="BA67" s="195">
        <f>ROUND(BA51+BA52,0)</f>
        <v>8649</v>
      </c>
      <c r="BB67" s="195">
        <f t="shared" si="3"/>
        <v>0</v>
      </c>
      <c r="BC67" s="195">
        <f t="shared" si="3"/>
        <v>0</v>
      </c>
      <c r="BD67" s="195">
        <f t="shared" si="3"/>
        <v>10566</v>
      </c>
      <c r="BE67" s="195">
        <f t="shared" si="3"/>
        <v>19254</v>
      </c>
      <c r="BF67" s="195">
        <f t="shared" si="3"/>
        <v>1066</v>
      </c>
      <c r="BG67" s="195">
        <f t="shared" si="3"/>
        <v>0</v>
      </c>
      <c r="BH67" s="195">
        <f t="shared" si="3"/>
        <v>125448</v>
      </c>
      <c r="BI67" s="195">
        <f t="shared" si="3"/>
        <v>0</v>
      </c>
      <c r="BJ67" s="195">
        <f t="shared" si="3"/>
        <v>8267</v>
      </c>
      <c r="BK67" s="195">
        <f t="shared" si="3"/>
        <v>10331</v>
      </c>
      <c r="BL67" s="195">
        <f t="shared" si="3"/>
        <v>5831</v>
      </c>
      <c r="BM67" s="195">
        <f t="shared" si="3"/>
        <v>0</v>
      </c>
      <c r="BN67" s="195">
        <f t="shared" si="3"/>
        <v>15528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5924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12797</v>
      </c>
      <c r="BW67" s="195">
        <f t="shared" si="4"/>
        <v>0</v>
      </c>
      <c r="BX67" s="195">
        <f t="shared" si="4"/>
        <v>0</v>
      </c>
      <c r="BY67" s="195">
        <f t="shared" si="4"/>
        <v>3747</v>
      </c>
      <c r="BZ67" s="195">
        <f t="shared" si="4"/>
        <v>0</v>
      </c>
      <c r="CA67" s="195">
        <f t="shared" si="4"/>
        <v>0</v>
      </c>
      <c r="CB67" s="195">
        <f t="shared" si="4"/>
        <v>1957</v>
      </c>
      <c r="CC67" s="195">
        <f t="shared" si="4"/>
        <v>0</v>
      </c>
      <c r="CD67" s="248" t="s">
        <v>221</v>
      </c>
      <c r="CE67" s="195">
        <f t="shared" si="0"/>
        <v>676465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650</v>
      </c>
      <c r="Q68" s="185"/>
      <c r="R68" s="185">
        <v>11600</v>
      </c>
      <c r="S68" s="185"/>
      <c r="T68" s="185"/>
      <c r="U68" s="185">
        <v>11994</v>
      </c>
      <c r="V68" s="185"/>
      <c r="W68" s="185"/>
      <c r="X68" s="185"/>
      <c r="Y68" s="185"/>
      <c r="Z68" s="185"/>
      <c r="AA68" s="185"/>
      <c r="AB68" s="185">
        <v>71767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416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3360</v>
      </c>
      <c r="BF68" s="185"/>
      <c r="BG68" s="185"/>
      <c r="BH68" s="185"/>
      <c r="BI68" s="185"/>
      <c r="BJ68" s="185"/>
      <c r="BK68" s="185">
        <v>4522</v>
      </c>
      <c r="BL68" s="185"/>
      <c r="BM68" s="185"/>
      <c r="BN68" s="185">
        <v>4760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109069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11172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1848</v>
      </c>
      <c r="Q69" s="185"/>
      <c r="R69" s="224"/>
      <c r="S69" s="185"/>
      <c r="T69" s="184"/>
      <c r="U69" s="185">
        <v>455</v>
      </c>
      <c r="V69" s="185"/>
      <c r="W69" s="184"/>
      <c r="X69" s="185"/>
      <c r="Y69" s="185">
        <v>1614</v>
      </c>
      <c r="Z69" s="185"/>
      <c r="AA69" s="185">
        <v>6700</v>
      </c>
      <c r="AB69" s="185">
        <v>4037</v>
      </c>
      <c r="AC69" s="185">
        <v>285</v>
      </c>
      <c r="AD69" s="185"/>
      <c r="AE69" s="185"/>
      <c r="AF69" s="185"/>
      <c r="AG69" s="185">
        <v>1119</v>
      </c>
      <c r="AH69" s="185"/>
      <c r="AI69" s="185"/>
      <c r="AJ69" s="185">
        <v>10297</v>
      </c>
      <c r="AK69" s="185"/>
      <c r="AL69" s="185"/>
      <c r="AM69" s="185"/>
      <c r="AN69" s="185"/>
      <c r="AO69" s="184"/>
      <c r="AP69" s="185">
        <v>72412</v>
      </c>
      <c r="AQ69" s="184"/>
      <c r="AR69" s="184"/>
      <c r="AS69" s="184"/>
      <c r="AT69" s="184"/>
      <c r="AU69" s="185"/>
      <c r="AV69" s="185"/>
      <c r="AW69" s="185"/>
      <c r="AX69" s="185"/>
      <c r="AY69" s="185">
        <v>2361</v>
      </c>
      <c r="AZ69" s="185"/>
      <c r="BA69" s="185"/>
      <c r="BB69" s="185"/>
      <c r="BC69" s="185"/>
      <c r="BD69" s="185">
        <f>107+14016</f>
        <v>14123</v>
      </c>
      <c r="BE69" s="185">
        <v>2619</v>
      </c>
      <c r="BF69" s="185"/>
      <c r="BG69" s="185"/>
      <c r="BH69" s="224">
        <v>5252</v>
      </c>
      <c r="BI69" s="185"/>
      <c r="BJ69" s="185">
        <f>27293+5420</f>
        <v>32713</v>
      </c>
      <c r="BK69" s="185">
        <v>105</v>
      </c>
      <c r="BL69" s="185">
        <v>46</v>
      </c>
      <c r="BM69" s="185"/>
      <c r="BN69" s="185">
        <v>175519</v>
      </c>
      <c r="BO69" s="185"/>
      <c r="BP69" s="185"/>
      <c r="BQ69" s="185"/>
      <c r="BR69" s="185">
        <v>29370</v>
      </c>
      <c r="BS69" s="185"/>
      <c r="BT69" s="185"/>
      <c r="BU69" s="185"/>
      <c r="BV69" s="185">
        <v>383</v>
      </c>
      <c r="BW69" s="185"/>
      <c r="BX69" s="185"/>
      <c r="BY69" s="185">
        <v>1551</v>
      </c>
      <c r="BZ69" s="185"/>
      <c r="CA69" s="185"/>
      <c r="CB69" s="185"/>
      <c r="CC69" s="185"/>
      <c r="CD69" s="188">
        <v>331362</v>
      </c>
      <c r="CE69" s="195">
        <f t="shared" si="0"/>
        <v>705343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9440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22</v>
      </c>
      <c r="AQ70" s="185"/>
      <c r="AR70" s="185"/>
      <c r="AS70" s="185"/>
      <c r="AT70" s="185"/>
      <c r="AU70" s="185"/>
      <c r="AV70" s="185"/>
      <c r="AW70" s="185"/>
      <c r="AX70" s="185"/>
      <c r="AY70" s="185">
        <v>99100</v>
      </c>
      <c r="AZ70" s="185"/>
      <c r="BA70" s="185">
        <v>1077</v>
      </c>
      <c r="BB70" s="185"/>
      <c r="BC70" s="185"/>
      <c r="BD70" s="185">
        <v>16133</v>
      </c>
      <c r="BE70" s="185"/>
      <c r="BF70" s="185"/>
      <c r="BG70" s="185"/>
      <c r="BH70" s="185">
        <v>79119</v>
      </c>
      <c r="BI70" s="185"/>
      <c r="BJ70" s="185"/>
      <c r="BK70" s="185"/>
      <c r="BL70" s="185"/>
      <c r="BM70" s="185"/>
      <c r="BN70" s="185">
        <v>51172</v>
      </c>
      <c r="BO70" s="185"/>
      <c r="BP70" s="185"/>
      <c r="BQ70" s="185"/>
      <c r="BR70" s="185"/>
      <c r="BS70" s="185"/>
      <c r="BT70" s="185"/>
      <c r="BU70" s="185"/>
      <c r="BV70" s="185">
        <v>3794</v>
      </c>
      <c r="BW70" s="185"/>
      <c r="BX70" s="185"/>
      <c r="BY70" s="185"/>
      <c r="BZ70" s="185"/>
      <c r="CA70" s="185"/>
      <c r="CB70" s="185"/>
      <c r="CC70" s="185"/>
      <c r="CD70" s="188">
        <v>45199</v>
      </c>
      <c r="CE70" s="195">
        <f t="shared" si="0"/>
        <v>305056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2786975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1005236</v>
      </c>
      <c r="Q71" s="195">
        <f t="shared" si="5"/>
        <v>0</v>
      </c>
      <c r="R71" s="195">
        <f t="shared" si="5"/>
        <v>404437</v>
      </c>
      <c r="S71" s="195">
        <f t="shared" si="5"/>
        <v>35493</v>
      </c>
      <c r="T71" s="195">
        <f t="shared" si="5"/>
        <v>0</v>
      </c>
      <c r="U71" s="195">
        <f t="shared" si="5"/>
        <v>1256303</v>
      </c>
      <c r="V71" s="195">
        <f t="shared" si="5"/>
        <v>36347</v>
      </c>
      <c r="W71" s="195">
        <f t="shared" si="5"/>
        <v>129040</v>
      </c>
      <c r="X71" s="195">
        <f t="shared" si="5"/>
        <v>143752</v>
      </c>
      <c r="Y71" s="195">
        <f t="shared" si="5"/>
        <v>1369368</v>
      </c>
      <c r="Z71" s="195">
        <f t="shared" si="5"/>
        <v>0</v>
      </c>
      <c r="AA71" s="195">
        <f t="shared" si="5"/>
        <v>98189</v>
      </c>
      <c r="AB71" s="195">
        <f t="shared" si="5"/>
        <v>581502</v>
      </c>
      <c r="AC71" s="195">
        <f t="shared" si="5"/>
        <v>176324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2205363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584615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1659120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602993</v>
      </c>
      <c r="AZ71" s="195">
        <f t="shared" si="6"/>
        <v>0</v>
      </c>
      <c r="BA71" s="195">
        <f t="shared" si="6"/>
        <v>97607</v>
      </c>
      <c r="BB71" s="195">
        <f t="shared" si="6"/>
        <v>0</v>
      </c>
      <c r="BC71" s="195">
        <f t="shared" si="6"/>
        <v>0</v>
      </c>
      <c r="BD71" s="195">
        <f t="shared" si="6"/>
        <v>236472</v>
      </c>
      <c r="BE71" s="195">
        <f t="shared" si="6"/>
        <v>697771</v>
      </c>
      <c r="BF71" s="195">
        <f t="shared" si="6"/>
        <v>158726</v>
      </c>
      <c r="BG71" s="195">
        <f t="shared" si="6"/>
        <v>0</v>
      </c>
      <c r="BH71" s="195">
        <f t="shared" si="6"/>
        <v>528116</v>
      </c>
      <c r="BI71" s="195">
        <f t="shared" si="6"/>
        <v>0</v>
      </c>
      <c r="BJ71" s="195">
        <f t="shared" si="6"/>
        <v>693651</v>
      </c>
      <c r="BK71" s="195">
        <f t="shared" si="6"/>
        <v>682670</v>
      </c>
      <c r="BL71" s="195">
        <f t="shared" si="6"/>
        <v>514319</v>
      </c>
      <c r="BM71" s="195">
        <f t="shared" si="6"/>
        <v>0</v>
      </c>
      <c r="BN71" s="195">
        <f t="shared" si="6"/>
        <v>1286903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291210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511265</v>
      </c>
      <c r="BW71" s="195">
        <f t="shared" si="7"/>
        <v>0</v>
      </c>
      <c r="BX71" s="195">
        <f t="shared" si="7"/>
        <v>0</v>
      </c>
      <c r="BY71" s="195">
        <f t="shared" si="7"/>
        <v>553553</v>
      </c>
      <c r="BZ71" s="195">
        <f t="shared" si="7"/>
        <v>0</v>
      </c>
      <c r="CA71" s="195">
        <f t="shared" si="7"/>
        <v>0</v>
      </c>
      <c r="CB71" s="195">
        <f t="shared" si="7"/>
        <v>86397</v>
      </c>
      <c r="CC71" s="195">
        <f t="shared" si="7"/>
        <v>0</v>
      </c>
      <c r="CD71" s="244">
        <f>CD69-CD70</f>
        <v>286163</v>
      </c>
      <c r="CE71" s="195">
        <f>SUM(CE61:CE69)-CE70</f>
        <v>19699880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931756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1861706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135547</v>
      </c>
      <c r="Q73" s="185"/>
      <c r="R73" s="185">
        <v>68355</v>
      </c>
      <c r="S73" s="185">
        <v>35033</v>
      </c>
      <c r="T73" s="185"/>
      <c r="U73" s="185">
        <v>408695</v>
      </c>
      <c r="V73" s="185">
        <v>33395</v>
      </c>
      <c r="W73" s="185">
        <v>27130</v>
      </c>
      <c r="X73" s="185">
        <v>332028</v>
      </c>
      <c r="Y73" s="185">
        <v>201547</v>
      </c>
      <c r="Z73" s="185"/>
      <c r="AA73" s="185">
        <v>4290</v>
      </c>
      <c r="AB73" s="185">
        <v>294783</v>
      </c>
      <c r="AC73" s="185">
        <v>238368</v>
      </c>
      <c r="AD73" s="185"/>
      <c r="AE73" s="185"/>
      <c r="AF73" s="185"/>
      <c r="AG73" s="185">
        <v>93644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3734521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751777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1849411</v>
      </c>
      <c r="Q74" s="185"/>
      <c r="R74" s="185">
        <v>853989</v>
      </c>
      <c r="S74" s="185">
        <v>296864</v>
      </c>
      <c r="T74" s="185"/>
      <c r="U74" s="185">
        <v>4066151</v>
      </c>
      <c r="V74" s="185">
        <v>242963</v>
      </c>
      <c r="W74" s="185">
        <v>1031934</v>
      </c>
      <c r="X74" s="185">
        <v>5523737</v>
      </c>
      <c r="Y74" s="185">
        <v>3462180</v>
      </c>
      <c r="Z74" s="185"/>
      <c r="AA74" s="185">
        <v>276814</v>
      </c>
      <c r="AB74" s="185">
        <v>586938</v>
      </c>
      <c r="AC74" s="185">
        <v>79553</v>
      </c>
      <c r="AD74" s="185"/>
      <c r="AE74" s="185"/>
      <c r="AF74" s="185"/>
      <c r="AG74" s="185">
        <v>6253505</v>
      </c>
      <c r="AH74" s="185"/>
      <c r="AI74" s="185"/>
      <c r="AJ74" s="185">
        <v>626772</v>
      </c>
      <c r="AK74" s="185"/>
      <c r="AL74" s="185"/>
      <c r="AM74" s="185"/>
      <c r="AN74" s="185"/>
      <c r="AO74" s="185"/>
      <c r="AP74" s="185">
        <v>1231551</v>
      </c>
      <c r="AQ74" s="185"/>
      <c r="AR74" s="185"/>
      <c r="AS74" s="185"/>
      <c r="AT74" s="185"/>
      <c r="AU74" s="185"/>
      <c r="AV74" s="185">
        <v>9331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27143470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2613483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1984958</v>
      </c>
      <c r="Q75" s="195">
        <f t="shared" si="9"/>
        <v>0</v>
      </c>
      <c r="R75" s="195">
        <f t="shared" si="9"/>
        <v>922344</v>
      </c>
      <c r="S75" s="195">
        <f t="shared" si="9"/>
        <v>331897</v>
      </c>
      <c r="T75" s="195">
        <f t="shared" si="9"/>
        <v>0</v>
      </c>
      <c r="U75" s="195">
        <f t="shared" si="9"/>
        <v>4474846</v>
      </c>
      <c r="V75" s="195">
        <f t="shared" si="9"/>
        <v>276358</v>
      </c>
      <c r="W75" s="195">
        <f t="shared" si="9"/>
        <v>1059064</v>
      </c>
      <c r="X75" s="195">
        <f t="shared" si="9"/>
        <v>5855765</v>
      </c>
      <c r="Y75" s="195">
        <f t="shared" si="9"/>
        <v>3663727</v>
      </c>
      <c r="Z75" s="195">
        <f t="shared" si="9"/>
        <v>0</v>
      </c>
      <c r="AA75" s="195">
        <f t="shared" si="9"/>
        <v>281104</v>
      </c>
      <c r="AB75" s="195">
        <f t="shared" si="9"/>
        <v>881721</v>
      </c>
      <c r="AC75" s="195">
        <f t="shared" si="9"/>
        <v>317921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6347149</v>
      </c>
      <c r="AH75" s="195">
        <f t="shared" si="9"/>
        <v>0</v>
      </c>
      <c r="AI75" s="195">
        <f t="shared" si="9"/>
        <v>0</v>
      </c>
      <c r="AJ75" s="195">
        <f t="shared" si="9"/>
        <v>626772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1231551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9331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30877991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4980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3629</v>
      </c>
      <c r="Q76" s="185"/>
      <c r="R76" s="185">
        <v>77</v>
      </c>
      <c r="S76" s="185">
        <v>110</v>
      </c>
      <c r="T76" s="185"/>
      <c r="U76" s="185">
        <v>1376</v>
      </c>
      <c r="V76" s="185">
        <v>217</v>
      </c>
      <c r="W76" s="185"/>
      <c r="X76" s="185">
        <v>400</v>
      </c>
      <c r="Y76" s="185">
        <v>3157</v>
      </c>
      <c r="Z76" s="185"/>
      <c r="AA76" s="185"/>
      <c r="AB76" s="185">
        <v>494</v>
      </c>
      <c r="AC76" s="185">
        <v>437</v>
      </c>
      <c r="AD76" s="185"/>
      <c r="AE76" s="185"/>
      <c r="AF76" s="185"/>
      <c r="AG76" s="185">
        <v>2574</v>
      </c>
      <c r="AH76" s="185"/>
      <c r="AI76" s="185"/>
      <c r="AJ76" s="185">
        <v>893</v>
      </c>
      <c r="AK76" s="185"/>
      <c r="AL76" s="185"/>
      <c r="AM76" s="185"/>
      <c r="AN76" s="185"/>
      <c r="AO76" s="185"/>
      <c r="AP76" s="185">
        <v>2384</v>
      </c>
      <c r="AQ76" s="185"/>
      <c r="AR76" s="185"/>
      <c r="AS76" s="185"/>
      <c r="AT76" s="185"/>
      <c r="AU76" s="185"/>
      <c r="AV76" s="185"/>
      <c r="AW76" s="185"/>
      <c r="AX76" s="185"/>
      <c r="AY76" s="185">
        <v>1937</v>
      </c>
      <c r="AZ76" s="185"/>
      <c r="BA76" s="185">
        <v>884</v>
      </c>
      <c r="BB76" s="185"/>
      <c r="BC76" s="185"/>
      <c r="BD76" s="185">
        <v>1080</v>
      </c>
      <c r="BE76" s="185">
        <v>1968</v>
      </c>
      <c r="BF76" s="185">
        <v>109</v>
      </c>
      <c r="BG76" s="185"/>
      <c r="BH76" s="185">
        <v>369</v>
      </c>
      <c r="BI76" s="185"/>
      <c r="BJ76" s="185">
        <v>845</v>
      </c>
      <c r="BK76" s="185">
        <v>1056</v>
      </c>
      <c r="BL76" s="185">
        <v>596</v>
      </c>
      <c r="BM76" s="185"/>
      <c r="BN76" s="185">
        <v>1375</v>
      </c>
      <c r="BO76" s="185"/>
      <c r="BP76" s="185"/>
      <c r="BQ76" s="185"/>
      <c r="BR76" s="185">
        <v>455</v>
      </c>
      <c r="BS76" s="185"/>
      <c r="BT76" s="185"/>
      <c r="BU76" s="185"/>
      <c r="BV76" s="185">
        <v>1308</v>
      </c>
      <c r="BW76" s="185"/>
      <c r="BX76" s="185"/>
      <c r="BY76" s="185">
        <v>383</v>
      </c>
      <c r="BZ76" s="185"/>
      <c r="CA76" s="185"/>
      <c r="CB76" s="185">
        <v>200</v>
      </c>
      <c r="CC76" s="185"/>
      <c r="CD76" s="248" t="s">
        <v>221</v>
      </c>
      <c r="CE76" s="195">
        <f t="shared" si="8"/>
        <v>33293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2646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2646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1019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742</v>
      </c>
      <c r="Q78" s="184"/>
      <c r="R78" s="184">
        <v>16</v>
      </c>
      <c r="S78" s="184">
        <v>22</v>
      </c>
      <c r="T78" s="184"/>
      <c r="U78" s="184">
        <v>281</v>
      </c>
      <c r="V78" s="184">
        <v>44</v>
      </c>
      <c r="W78" s="184"/>
      <c r="X78" s="184">
        <v>82</v>
      </c>
      <c r="Y78" s="184">
        <v>646</v>
      </c>
      <c r="Z78" s="184"/>
      <c r="AA78" s="184"/>
      <c r="AB78" s="184">
        <v>101</v>
      </c>
      <c r="AC78" s="184">
        <v>89</v>
      </c>
      <c r="AD78" s="184"/>
      <c r="AE78" s="184"/>
      <c r="AF78" s="184"/>
      <c r="AG78" s="184">
        <v>526</v>
      </c>
      <c r="AH78" s="184"/>
      <c r="AI78" s="184"/>
      <c r="AJ78" s="184">
        <v>183</v>
      </c>
      <c r="AK78" s="184"/>
      <c r="AL78" s="184"/>
      <c r="AM78" s="184"/>
      <c r="AN78" s="184"/>
      <c r="AO78" s="184"/>
      <c r="AP78" s="184">
        <v>488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181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75</v>
      </c>
      <c r="BI78" s="184"/>
      <c r="BJ78" s="248" t="s">
        <v>221</v>
      </c>
      <c r="BK78" s="184">
        <v>216</v>
      </c>
      <c r="BL78" s="184">
        <v>122</v>
      </c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268</v>
      </c>
      <c r="BW78" s="184"/>
      <c r="BX78" s="184"/>
      <c r="BY78" s="184">
        <v>78</v>
      </c>
      <c r="BZ78" s="184"/>
      <c r="CA78" s="184"/>
      <c r="CB78" s="184">
        <v>41</v>
      </c>
      <c r="CC78" s="248" t="s">
        <v>221</v>
      </c>
      <c r="CD78" s="248" t="s">
        <v>221</v>
      </c>
      <c r="CE78" s="195">
        <f t="shared" si="8"/>
        <v>5220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51971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6245</v>
      </c>
      <c r="Q79" s="184"/>
      <c r="R79" s="184"/>
      <c r="S79" s="184"/>
      <c r="T79" s="184"/>
      <c r="U79" s="184">
        <v>255</v>
      </c>
      <c r="V79" s="184"/>
      <c r="W79" s="184"/>
      <c r="X79" s="184"/>
      <c r="Y79" s="184">
        <v>7775</v>
      </c>
      <c r="Z79" s="184"/>
      <c r="AA79" s="184"/>
      <c r="AB79" s="184"/>
      <c r="AC79" s="184"/>
      <c r="AD79" s="184"/>
      <c r="AE79" s="184"/>
      <c r="AF79" s="184"/>
      <c r="AG79" s="184">
        <v>25700</v>
      </c>
      <c r="AH79" s="184"/>
      <c r="AI79" s="184"/>
      <c r="AJ79" s="184"/>
      <c r="AK79" s="184"/>
      <c r="AL79" s="184"/>
      <c r="AM79" s="184"/>
      <c r="AN79" s="184"/>
      <c r="AO79" s="184"/>
      <c r="AP79" s="184">
        <v>255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92201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26.99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1.37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9.1199999999999992</v>
      </c>
      <c r="AH80" s="187"/>
      <c r="AI80" s="187"/>
      <c r="AJ80" s="187">
        <v>3.03</v>
      </c>
      <c r="AK80" s="187"/>
      <c r="AL80" s="187"/>
      <c r="AM80" s="187"/>
      <c r="AN80" s="187"/>
      <c r="AO80" s="187"/>
      <c r="AP80" s="187">
        <v>2.36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42.87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248</v>
      </c>
      <c r="D111" s="174">
        <v>714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192</v>
      </c>
      <c r="C138" s="189">
        <v>25</v>
      </c>
      <c r="D138" s="174">
        <v>31</v>
      </c>
      <c r="E138" s="175">
        <f>SUM(B138:D138)</f>
        <v>248</v>
      </c>
    </row>
    <row r="139" spans="1:6" ht="12.6" customHeight="1" x14ac:dyDescent="0.25">
      <c r="A139" s="173" t="s">
        <v>215</v>
      </c>
      <c r="B139" s="174">
        <v>579</v>
      </c>
      <c r="C139" s="189">
        <v>55</v>
      </c>
      <c r="D139" s="174">
        <v>80</v>
      </c>
      <c r="E139" s="175">
        <f>SUM(B139:D139)</f>
        <v>714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2731538</v>
      </c>
      <c r="C141" s="189">
        <v>373556</v>
      </c>
      <c r="D141" s="174">
        <f>624244+5183</f>
        <v>629427</v>
      </c>
      <c r="E141" s="175">
        <f>SUM(B141:D141)</f>
        <v>3734521</v>
      </c>
      <c r="F141" s="199"/>
    </row>
    <row r="142" spans="1:6" ht="12.6" customHeight="1" x14ac:dyDescent="0.25">
      <c r="A142" s="173" t="s">
        <v>246</v>
      </c>
      <c r="B142" s="174">
        <v>12660918</v>
      </c>
      <c r="C142" s="189">
        <v>6251883</v>
      </c>
      <c r="D142" s="174">
        <f>7006490+1224179</f>
        <v>8230669</v>
      </c>
      <c r="E142" s="175">
        <f>SUM(B142:D142)</f>
        <v>27143470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759277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14747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35745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1709650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674100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196154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1326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3391053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20020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89049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109069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60392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31766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92158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21626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141874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163500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75704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75704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34261</v>
      </c>
      <c r="C195" s="189"/>
      <c r="D195" s="174"/>
      <c r="E195" s="175">
        <f t="shared" ref="E195:E203" si="10">SUM(B195:C195)-D195</f>
        <v>34261</v>
      </c>
    </row>
    <row r="196" spans="1:8" ht="12.6" customHeight="1" x14ac:dyDescent="0.25">
      <c r="A196" s="173" t="s">
        <v>333</v>
      </c>
      <c r="B196" s="174">
        <v>200810</v>
      </c>
      <c r="C196" s="189"/>
      <c r="D196" s="174"/>
      <c r="E196" s="175">
        <f t="shared" si="10"/>
        <v>200810</v>
      </c>
    </row>
    <row r="197" spans="1:8" ht="12.6" customHeight="1" x14ac:dyDescent="0.25">
      <c r="A197" s="173" t="s">
        <v>334</v>
      </c>
      <c r="B197" s="174">
        <v>7127073</v>
      </c>
      <c r="C197" s="189"/>
      <c r="D197" s="174"/>
      <c r="E197" s="175">
        <f t="shared" si="10"/>
        <v>7127073</v>
      </c>
    </row>
    <row r="198" spans="1:8" ht="12.6" customHeight="1" x14ac:dyDescent="0.25">
      <c r="A198" s="173" t="s">
        <v>335</v>
      </c>
      <c r="B198" s="174">
        <v>569761</v>
      </c>
      <c r="C198" s="189"/>
      <c r="D198" s="174"/>
      <c r="E198" s="175">
        <f t="shared" si="10"/>
        <v>569761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4267497</v>
      </c>
      <c r="C200" s="189">
        <v>244460.95</v>
      </c>
      <c r="D200" s="174"/>
      <c r="E200" s="175">
        <f t="shared" si="10"/>
        <v>4511957.95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</v>
      </c>
      <c r="C203" s="189">
        <v>3635</v>
      </c>
      <c r="D203" s="174"/>
      <c r="E203" s="175">
        <f t="shared" si="10"/>
        <v>3635</v>
      </c>
    </row>
    <row r="204" spans="1:8" ht="12.6" customHeight="1" x14ac:dyDescent="0.25">
      <c r="A204" s="173" t="s">
        <v>203</v>
      </c>
      <c r="B204" s="175">
        <f>SUM(B195:B203)</f>
        <v>12199402</v>
      </c>
      <c r="C204" s="191">
        <f>SUM(C195:C203)</f>
        <v>248095.95</v>
      </c>
      <c r="D204" s="175">
        <f>SUM(D195:D203)</f>
        <v>0</v>
      </c>
      <c r="E204" s="175">
        <f>SUM(E195:E203)</f>
        <v>12447497.949999999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179321</v>
      </c>
      <c r="C209" s="189">
        <v>15459</v>
      </c>
      <c r="D209" s="174"/>
      <c r="E209" s="175">
        <f t="shared" ref="E209:E216" si="11">SUM(B209:C209)-D209</f>
        <v>194780</v>
      </c>
      <c r="H209" s="258"/>
    </row>
    <row r="210" spans="1:8" ht="12.6" customHeight="1" x14ac:dyDescent="0.25">
      <c r="A210" s="173" t="s">
        <v>334</v>
      </c>
      <c r="B210" s="174">
        <v>5005224</v>
      </c>
      <c r="C210" s="189">
        <v>295432</v>
      </c>
      <c r="D210" s="174"/>
      <c r="E210" s="175">
        <f t="shared" si="11"/>
        <v>5300656</v>
      </c>
      <c r="H210" s="258"/>
    </row>
    <row r="211" spans="1:8" ht="12.6" customHeight="1" x14ac:dyDescent="0.25">
      <c r="A211" s="173" t="s">
        <v>335</v>
      </c>
      <c r="B211" s="174">
        <v>449647</v>
      </c>
      <c r="C211" s="189">
        <v>14829</v>
      </c>
      <c r="D211" s="174"/>
      <c r="E211" s="175">
        <f t="shared" si="11"/>
        <v>464476</v>
      </c>
      <c r="H211" s="258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3351124</v>
      </c>
      <c r="C213" s="189">
        <v>350745</v>
      </c>
      <c r="D213" s="174"/>
      <c r="E213" s="175">
        <f t="shared" si="11"/>
        <v>3701869</v>
      </c>
      <c r="H213" s="258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8985316</v>
      </c>
      <c r="C217" s="191">
        <f>SUM(C208:C216)</f>
        <v>676465</v>
      </c>
      <c r="D217" s="175">
        <f>SUM(D208:D216)</f>
        <v>0</v>
      </c>
      <c r="E217" s="175">
        <f>SUM(E208:E216)</f>
        <v>9661781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529517</v>
      </c>
      <c r="D221" s="172">
        <f>C221</f>
        <v>529517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f>4778204</f>
        <v>4778204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382630-82937+3361689</f>
        <v>3661382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562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5417834-3361688</f>
        <v>2056146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10496294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249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57270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324532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381802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147819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147332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295151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11702764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1633750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5119453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2763626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415344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124457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156465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42908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4728751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1468742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1468742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34261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200810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7127073.0499999998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569761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4511958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3635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12447498.050000001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9661781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2785717.0500000007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274855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274855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21455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21455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9279520.0500000007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182897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485696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3953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53540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515566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1241652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41405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375569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1487031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4246410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6150415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515566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5634849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2403019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9279520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9279520.0500000007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3734521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27143470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30877991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529517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10496294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381802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295151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11702764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19175227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305056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931756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1236812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20412039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11071695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3391053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1122131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1194161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311505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1423514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681885-5420</f>
        <v>676465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109069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92158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163500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75704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368561+5420</f>
        <v>373981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20004936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407103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407103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407103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Willapa Harbor Hospital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248</v>
      </c>
      <c r="C414" s="194">
        <f>E138</f>
        <v>248</v>
      </c>
      <c r="D414" s="179"/>
    </row>
    <row r="415" spans="1:5" ht="12.6" customHeight="1" x14ac:dyDescent="0.25">
      <c r="A415" s="179" t="s">
        <v>464</v>
      </c>
      <c r="B415" s="179">
        <f>D111</f>
        <v>714</v>
      </c>
      <c r="C415" s="179">
        <f>E139</f>
        <v>714</v>
      </c>
      <c r="D415" s="194">
        <f>SUM(C59:H59)+N59</f>
        <v>714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11071695</v>
      </c>
      <c r="C427" s="179">
        <f t="shared" ref="C427:C434" si="13">CE61</f>
        <v>11071695</v>
      </c>
      <c r="D427" s="179"/>
    </row>
    <row r="428" spans="1:7" ht="12.6" customHeight="1" x14ac:dyDescent="0.25">
      <c r="A428" s="179" t="s">
        <v>3</v>
      </c>
      <c r="B428" s="179">
        <f t="shared" si="12"/>
        <v>3391053</v>
      </c>
      <c r="C428" s="179">
        <f t="shared" si="13"/>
        <v>3391053</v>
      </c>
      <c r="D428" s="179">
        <f>D173</f>
        <v>3391053</v>
      </c>
    </row>
    <row r="429" spans="1:7" ht="12.6" customHeight="1" x14ac:dyDescent="0.25">
      <c r="A429" s="179" t="s">
        <v>236</v>
      </c>
      <c r="B429" s="179">
        <f t="shared" si="12"/>
        <v>1122131</v>
      </c>
      <c r="C429" s="179">
        <f t="shared" si="13"/>
        <v>1122131</v>
      </c>
      <c r="D429" s="179"/>
    </row>
    <row r="430" spans="1:7" ht="12.6" customHeight="1" x14ac:dyDescent="0.25">
      <c r="A430" s="179" t="s">
        <v>237</v>
      </c>
      <c r="B430" s="179">
        <f t="shared" si="12"/>
        <v>1194161</v>
      </c>
      <c r="C430" s="179">
        <f t="shared" si="13"/>
        <v>1194161</v>
      </c>
      <c r="D430" s="179"/>
    </row>
    <row r="431" spans="1:7" ht="12.6" customHeight="1" x14ac:dyDescent="0.25">
      <c r="A431" s="179" t="s">
        <v>444</v>
      </c>
      <c r="B431" s="179">
        <f t="shared" si="12"/>
        <v>311505</v>
      </c>
      <c r="C431" s="179">
        <f t="shared" si="13"/>
        <v>311505</v>
      </c>
      <c r="D431" s="179"/>
    </row>
    <row r="432" spans="1:7" ht="12.6" customHeight="1" x14ac:dyDescent="0.25">
      <c r="A432" s="179" t="s">
        <v>445</v>
      </c>
      <c r="B432" s="179">
        <f t="shared" si="12"/>
        <v>1423514</v>
      </c>
      <c r="C432" s="179">
        <f t="shared" si="13"/>
        <v>1423514</v>
      </c>
      <c r="D432" s="179"/>
    </row>
    <row r="433" spans="1:7" ht="12.6" customHeight="1" x14ac:dyDescent="0.25">
      <c r="A433" s="179" t="s">
        <v>6</v>
      </c>
      <c r="B433" s="179">
        <f t="shared" si="12"/>
        <v>676465</v>
      </c>
      <c r="C433" s="179">
        <f t="shared" si="13"/>
        <v>676465</v>
      </c>
      <c r="D433" s="179">
        <f>C217</f>
        <v>676465</v>
      </c>
    </row>
    <row r="434" spans="1:7" ht="12.6" customHeight="1" x14ac:dyDescent="0.25">
      <c r="A434" s="179" t="s">
        <v>474</v>
      </c>
      <c r="B434" s="179">
        <f t="shared" si="12"/>
        <v>109069</v>
      </c>
      <c r="C434" s="179">
        <f t="shared" si="13"/>
        <v>109069</v>
      </c>
      <c r="D434" s="179">
        <f>D177</f>
        <v>109069</v>
      </c>
    </row>
    <row r="435" spans="1:7" ht="12.6" customHeight="1" x14ac:dyDescent="0.25">
      <c r="A435" s="179" t="s">
        <v>447</v>
      </c>
      <c r="B435" s="179">
        <f t="shared" si="12"/>
        <v>92158</v>
      </c>
      <c r="C435" s="179"/>
      <c r="D435" s="179">
        <f>D181</f>
        <v>92158</v>
      </c>
    </row>
    <row r="436" spans="1:7" ht="12.6" customHeight="1" x14ac:dyDescent="0.25">
      <c r="A436" s="179" t="s">
        <v>475</v>
      </c>
      <c r="B436" s="179">
        <f t="shared" si="12"/>
        <v>163500</v>
      </c>
      <c r="C436" s="179"/>
      <c r="D436" s="179">
        <f>D186</f>
        <v>163500</v>
      </c>
    </row>
    <row r="437" spans="1:7" ht="12.6" customHeight="1" x14ac:dyDescent="0.25">
      <c r="A437" s="194" t="s">
        <v>449</v>
      </c>
      <c r="B437" s="194">
        <f t="shared" si="12"/>
        <v>75704</v>
      </c>
      <c r="C437" s="194"/>
      <c r="D437" s="194">
        <f>D190</f>
        <v>75704</v>
      </c>
    </row>
    <row r="438" spans="1:7" ht="12.6" customHeight="1" x14ac:dyDescent="0.25">
      <c r="A438" s="194" t="s">
        <v>476</v>
      </c>
      <c r="B438" s="194">
        <f>C386+C387+C388</f>
        <v>331362</v>
      </c>
      <c r="C438" s="194">
        <f>CD69</f>
        <v>331362</v>
      </c>
      <c r="D438" s="194">
        <f>D181+D186+D190</f>
        <v>331362</v>
      </c>
    </row>
    <row r="439" spans="1:7" ht="12.6" customHeight="1" x14ac:dyDescent="0.25">
      <c r="A439" s="179" t="s">
        <v>451</v>
      </c>
      <c r="B439" s="194">
        <f>C389</f>
        <v>373981</v>
      </c>
      <c r="C439" s="194">
        <f>SUM(C69:CC69)</f>
        <v>373981</v>
      </c>
      <c r="D439" s="179"/>
    </row>
    <row r="440" spans="1:7" ht="12.6" customHeight="1" x14ac:dyDescent="0.25">
      <c r="A440" s="179" t="s">
        <v>477</v>
      </c>
      <c r="B440" s="194">
        <f>B438+B439</f>
        <v>705343</v>
      </c>
      <c r="C440" s="194">
        <f>CE69</f>
        <v>705343</v>
      </c>
      <c r="D440" s="179"/>
    </row>
    <row r="441" spans="1:7" ht="12.6" customHeight="1" x14ac:dyDescent="0.25">
      <c r="A441" s="179" t="s">
        <v>478</v>
      </c>
      <c r="B441" s="179">
        <f>D390</f>
        <v>20004936</v>
      </c>
      <c r="C441" s="179">
        <f>SUM(C427:C437)+C440</f>
        <v>20004936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529517</v>
      </c>
      <c r="C444" s="179">
        <f>C363</f>
        <v>529517</v>
      </c>
      <c r="D444" s="179"/>
    </row>
    <row r="445" spans="1:7" ht="12.6" customHeight="1" x14ac:dyDescent="0.25">
      <c r="A445" s="179" t="s">
        <v>343</v>
      </c>
      <c r="B445" s="179">
        <f>D229</f>
        <v>10496294</v>
      </c>
      <c r="C445" s="179">
        <f>C364</f>
        <v>10496294</v>
      </c>
      <c r="D445" s="179"/>
    </row>
    <row r="446" spans="1:7" ht="12.6" customHeight="1" x14ac:dyDescent="0.25">
      <c r="A446" s="179" t="s">
        <v>351</v>
      </c>
      <c r="B446" s="179">
        <f>D236</f>
        <v>381802</v>
      </c>
      <c r="C446" s="179">
        <f>C365</f>
        <v>381802</v>
      </c>
      <c r="D446" s="179"/>
    </row>
    <row r="447" spans="1:7" ht="12.6" customHeight="1" x14ac:dyDescent="0.25">
      <c r="A447" s="179" t="s">
        <v>356</v>
      </c>
      <c r="B447" s="179">
        <f>D240</f>
        <v>295151</v>
      </c>
      <c r="C447" s="179">
        <f>C366</f>
        <v>295151</v>
      </c>
      <c r="D447" s="179"/>
    </row>
    <row r="448" spans="1:7" ht="12.6" customHeight="1" x14ac:dyDescent="0.25">
      <c r="A448" s="179" t="s">
        <v>358</v>
      </c>
      <c r="B448" s="179">
        <f>D242</f>
        <v>11702764</v>
      </c>
      <c r="C448" s="179">
        <f>D367</f>
        <v>11702764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249</v>
      </c>
    </row>
    <row r="454" spans="1:7" ht="12.6" customHeight="1" x14ac:dyDescent="0.25">
      <c r="A454" s="179" t="s">
        <v>168</v>
      </c>
      <c r="B454" s="179">
        <f>C233</f>
        <v>57270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324532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305056</v>
      </c>
      <c r="C458" s="194">
        <f>CE70</f>
        <v>305056</v>
      </c>
      <c r="D458" s="194"/>
    </row>
    <row r="459" spans="1:7" ht="12.6" customHeight="1" x14ac:dyDescent="0.25">
      <c r="A459" s="179" t="s">
        <v>244</v>
      </c>
      <c r="B459" s="194">
        <f>C371</f>
        <v>931756</v>
      </c>
      <c r="C459" s="194">
        <f>CE72</f>
        <v>931756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3734521</v>
      </c>
      <c r="C463" s="194">
        <f>CE73</f>
        <v>3734521</v>
      </c>
      <c r="D463" s="194">
        <f>E141+E147+E153</f>
        <v>3734521</v>
      </c>
    </row>
    <row r="464" spans="1:7" ht="12.6" customHeight="1" x14ac:dyDescent="0.25">
      <c r="A464" s="179" t="s">
        <v>246</v>
      </c>
      <c r="B464" s="194">
        <f>C360</f>
        <v>27143470</v>
      </c>
      <c r="C464" s="194">
        <f>CE74</f>
        <v>27143470</v>
      </c>
      <c r="D464" s="194">
        <f>E142+E148+E154</f>
        <v>27143470</v>
      </c>
    </row>
    <row r="465" spans="1:7" ht="12.6" customHeight="1" x14ac:dyDescent="0.25">
      <c r="A465" s="179" t="s">
        <v>247</v>
      </c>
      <c r="B465" s="194">
        <f>D361</f>
        <v>30877991</v>
      </c>
      <c r="C465" s="194">
        <f>CE75</f>
        <v>30877991</v>
      </c>
      <c r="D465" s="194">
        <f>D463+D464</f>
        <v>30877991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34261</v>
      </c>
      <c r="C468" s="179">
        <f>E195</f>
        <v>34261</v>
      </c>
      <c r="D468" s="179"/>
    </row>
    <row r="469" spans="1:7" ht="12.6" customHeight="1" x14ac:dyDescent="0.25">
      <c r="A469" s="179" t="s">
        <v>333</v>
      </c>
      <c r="B469" s="179">
        <f t="shared" si="14"/>
        <v>200810</v>
      </c>
      <c r="C469" s="179">
        <f>E196</f>
        <v>200810</v>
      </c>
      <c r="D469" s="179"/>
    </row>
    <row r="470" spans="1:7" ht="12.6" customHeight="1" x14ac:dyDescent="0.25">
      <c r="A470" s="179" t="s">
        <v>334</v>
      </c>
      <c r="B470" s="179">
        <f t="shared" si="14"/>
        <v>7127073.0499999998</v>
      </c>
      <c r="C470" s="179">
        <f>E197</f>
        <v>7127073</v>
      </c>
      <c r="D470" s="179"/>
    </row>
    <row r="471" spans="1:7" ht="12.6" customHeight="1" x14ac:dyDescent="0.25">
      <c r="A471" s="179" t="s">
        <v>494</v>
      </c>
      <c r="B471" s="179">
        <f t="shared" si="14"/>
        <v>569761</v>
      </c>
      <c r="C471" s="179">
        <f>E198</f>
        <v>569761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4511958</v>
      </c>
      <c r="C473" s="179">
        <f>SUM(E200:E201)</f>
        <v>4511957.95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3635</v>
      </c>
      <c r="C475" s="179">
        <f>E203</f>
        <v>3635</v>
      </c>
      <c r="D475" s="179"/>
    </row>
    <row r="476" spans="1:7" ht="12.6" customHeight="1" x14ac:dyDescent="0.25">
      <c r="A476" s="179" t="s">
        <v>203</v>
      </c>
      <c r="B476" s="179">
        <f>D275</f>
        <v>12447498.050000001</v>
      </c>
      <c r="C476" s="179">
        <f>E204</f>
        <v>12447497.949999999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9661781</v>
      </c>
      <c r="C478" s="179">
        <f>E217</f>
        <v>9661781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9279520.0500000007</v>
      </c>
    </row>
    <row r="482" spans="1:12" ht="12.6" customHeight="1" x14ac:dyDescent="0.25">
      <c r="A482" s="180" t="s">
        <v>499</v>
      </c>
      <c r="C482" s="180">
        <f>D339</f>
        <v>9279520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Willapa Harbor Hospital   H-0     FYE 12/31/2017</v>
      </c>
      <c r="B493" s="260" t="s">
        <v>1266</v>
      </c>
      <c r="C493" s="260" t="str">
        <f>RIGHT(C82,4)</f>
        <v>2017</v>
      </c>
      <c r="D493" s="260" t="s">
        <v>1266</v>
      </c>
      <c r="E493" s="260" t="str">
        <f>RIGHT(C82,4)</f>
        <v>2017</v>
      </c>
      <c r="F493" s="260" t="s">
        <v>1266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0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2787955</v>
      </c>
      <c r="C498" s="239">
        <f>E71</f>
        <v>2786975</v>
      </c>
      <c r="D498" s="239">
        <v>906</v>
      </c>
      <c r="E498" s="180">
        <f>E59</f>
        <v>714</v>
      </c>
      <c r="F498" s="262">
        <f t="shared" si="15"/>
        <v>3077.2130242825606</v>
      </c>
      <c r="G498" s="262">
        <f t="shared" si="15"/>
        <v>3903.326330532213</v>
      </c>
      <c r="H498" s="264">
        <f t="shared" si="16"/>
        <v>0.26846152662513756</v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955597</v>
      </c>
      <c r="C509" s="239">
        <f>P71</f>
        <v>1005236</v>
      </c>
      <c r="D509" s="239">
        <v>12155</v>
      </c>
      <c r="E509" s="180">
        <f>P59</f>
        <v>14777</v>
      </c>
      <c r="F509" s="262">
        <f t="shared" si="15"/>
        <v>78.61760592348827</v>
      </c>
      <c r="G509" s="262">
        <f t="shared" si="15"/>
        <v>68.027069093862082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0</v>
      </c>
      <c r="C510" s="239">
        <f>Q71</f>
        <v>0</v>
      </c>
      <c r="D510" s="239"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403353.25</v>
      </c>
      <c r="C511" s="239">
        <f>R71</f>
        <v>404437</v>
      </c>
      <c r="D511" s="239">
        <v>19753</v>
      </c>
      <c r="E511" s="180">
        <f>R59</f>
        <v>23844</v>
      </c>
      <c r="F511" s="262">
        <f t="shared" si="15"/>
        <v>20.419847618083327</v>
      </c>
      <c r="G511" s="262">
        <f t="shared" si="15"/>
        <v>16.961793323267909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32468</v>
      </c>
      <c r="C512" s="239">
        <f>S71</f>
        <v>35493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1253610.3599999999</v>
      </c>
      <c r="C514" s="239">
        <f>U71</f>
        <v>1256303</v>
      </c>
      <c r="D514" s="239">
        <v>65754</v>
      </c>
      <c r="E514" s="180">
        <f>U59</f>
        <v>68151</v>
      </c>
      <c r="F514" s="262">
        <f t="shared" si="17"/>
        <v>19.065157404872707</v>
      </c>
      <c r="G514" s="262">
        <f t="shared" si="17"/>
        <v>18.434109550850319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39416</v>
      </c>
      <c r="C515" s="239">
        <f>V71</f>
        <v>36347</v>
      </c>
      <c r="D515" s="239">
        <v>1813</v>
      </c>
      <c r="E515" s="180">
        <f>V59</f>
        <v>1836</v>
      </c>
      <c r="F515" s="262">
        <f t="shared" si="17"/>
        <v>21.740761169332597</v>
      </c>
      <c r="G515" s="262">
        <f t="shared" si="17"/>
        <v>19.796840958605664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220623</v>
      </c>
      <c r="C516" s="239">
        <f>W71</f>
        <v>129040</v>
      </c>
      <c r="D516" s="239">
        <v>361</v>
      </c>
      <c r="E516" s="180">
        <f>W59</f>
        <v>284</v>
      </c>
      <c r="F516" s="262">
        <f t="shared" si="17"/>
        <v>611.1440443213296</v>
      </c>
      <c r="G516" s="262">
        <f t="shared" si="17"/>
        <v>454.36619718309856</v>
      </c>
      <c r="H516" s="264">
        <f t="shared" si="16"/>
        <v>-0.25653174336719842</v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446943</v>
      </c>
      <c r="C517" s="239">
        <f>X71</f>
        <v>143752</v>
      </c>
      <c r="D517" s="239">
        <v>1505</v>
      </c>
      <c r="E517" s="180">
        <f>X59</f>
        <v>1657</v>
      </c>
      <c r="F517" s="262">
        <f t="shared" si="17"/>
        <v>296.97209302325581</v>
      </c>
      <c r="G517" s="262">
        <f t="shared" si="17"/>
        <v>86.754375377187685</v>
      </c>
      <c r="H517" s="264">
        <f t="shared" si="16"/>
        <v>-0.70787027665123414</v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1025156.16</v>
      </c>
      <c r="C518" s="239">
        <f>Y71</f>
        <v>1369368</v>
      </c>
      <c r="D518" s="239">
        <v>5838</v>
      </c>
      <c r="E518" s="180">
        <f>Y59</f>
        <v>5632</v>
      </c>
      <c r="F518" s="262">
        <f t="shared" si="17"/>
        <v>175.60057553956835</v>
      </c>
      <c r="G518" s="262">
        <f t="shared" si="17"/>
        <v>243.140625</v>
      </c>
      <c r="H518" s="264">
        <f t="shared" si="16"/>
        <v>0.38462316682562769</v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118595</v>
      </c>
      <c r="C520" s="239">
        <f>AA71</f>
        <v>98189</v>
      </c>
      <c r="D520" s="239">
        <v>49</v>
      </c>
      <c r="E520" s="180">
        <f>AA59</f>
        <v>52</v>
      </c>
      <c r="F520" s="262">
        <f t="shared" si="17"/>
        <v>2420.3061224489797</v>
      </c>
      <c r="G520" s="262">
        <f t="shared" si="17"/>
        <v>1888.25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605768</v>
      </c>
      <c r="C521" s="239">
        <f>AB71</f>
        <v>581502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143066</v>
      </c>
      <c r="C522" s="239">
        <f>AC71</f>
        <v>176324</v>
      </c>
      <c r="D522" s="239">
        <v>2083</v>
      </c>
      <c r="E522" s="180">
        <f>AC59</f>
        <v>1436</v>
      </c>
      <c r="F522" s="262">
        <f t="shared" si="17"/>
        <v>68.682669227076332</v>
      </c>
      <c r="G522" s="262">
        <f t="shared" si="17"/>
        <v>122.7883008356546</v>
      </c>
      <c r="H522" s="264">
        <f t="shared" si="16"/>
        <v>0.78776250570134421</v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0</v>
      </c>
      <c r="C524" s="239">
        <f>AE71</f>
        <v>0</v>
      </c>
      <c r="D524" s="239"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2196836.87</v>
      </c>
      <c r="C526" s="239">
        <f>AG71</f>
        <v>2205363</v>
      </c>
      <c r="D526" s="239">
        <v>4575</v>
      </c>
      <c r="E526" s="180">
        <f>AG59</f>
        <v>4277</v>
      </c>
      <c r="F526" s="262">
        <f t="shared" si="17"/>
        <v>480.1829224043716</v>
      </c>
      <c r="G526" s="262">
        <f t="shared" si="17"/>
        <v>515.63315407996254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561137.48</v>
      </c>
      <c r="C529" s="239">
        <f>AJ71</f>
        <v>584615</v>
      </c>
      <c r="D529" s="239">
        <v>3053</v>
      </c>
      <c r="E529" s="180">
        <f>AJ59</f>
        <v>2858</v>
      </c>
      <c r="F529" s="262">
        <f t="shared" si="18"/>
        <v>183.79871601703243</v>
      </c>
      <c r="G529" s="262">
        <f t="shared" si="18"/>
        <v>204.55388383484956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1187713.3</v>
      </c>
      <c r="C535" s="239">
        <f>AP71</f>
        <v>1659120</v>
      </c>
      <c r="D535" s="239">
        <v>5471</v>
      </c>
      <c r="E535" s="180">
        <f>AP59</f>
        <v>6985</v>
      </c>
      <c r="F535" s="262">
        <f t="shared" si="18"/>
        <v>217.09254249680131</v>
      </c>
      <c r="G535" s="262">
        <f t="shared" si="18"/>
        <v>237.52612741589118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601788.44999999995</v>
      </c>
      <c r="C544" s="239">
        <f>AY71</f>
        <v>602993</v>
      </c>
      <c r="D544" s="239">
        <v>3339</v>
      </c>
      <c r="E544" s="180">
        <f>AY59</f>
        <v>2646</v>
      </c>
      <c r="F544" s="262">
        <f t="shared" ref="F544:G550" si="19">IF(B544=0,"",IF(D544=0,"",B544/D544))</f>
        <v>180.23014375561544</v>
      </c>
      <c r="G544" s="262">
        <f t="shared" si="19"/>
        <v>227.88851095993954</v>
      </c>
      <c r="H544" s="264">
        <f t="shared" si="16"/>
        <v>0.2644306119455071</v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0</v>
      </c>
      <c r="C545" s="239">
        <f>AZ71</f>
        <v>0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95887</v>
      </c>
      <c r="C546" s="239">
        <f>BA71</f>
        <v>97607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232151</v>
      </c>
      <c r="C549" s="239">
        <f>BD71</f>
        <v>236472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690583</v>
      </c>
      <c r="C550" s="239">
        <f>BE71</f>
        <v>697771</v>
      </c>
      <c r="D550" s="239">
        <v>33293</v>
      </c>
      <c r="E550" s="180">
        <f>BE59</f>
        <v>33293</v>
      </c>
      <c r="F550" s="262">
        <f t="shared" si="19"/>
        <v>20.742588532123872</v>
      </c>
      <c r="G550" s="262">
        <f t="shared" si="19"/>
        <v>20.958489772624876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157695</v>
      </c>
      <c r="C551" s="239">
        <f>BF71</f>
        <v>158726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810567</v>
      </c>
      <c r="C553" s="239">
        <f>BH71</f>
        <v>528116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634790</v>
      </c>
      <c r="C555" s="239">
        <f>BJ71</f>
        <v>693651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680301</v>
      </c>
      <c r="C556" s="239">
        <f>BK71</f>
        <v>682670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513488</v>
      </c>
      <c r="C557" s="239">
        <f>BL71</f>
        <v>514319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781757.91</v>
      </c>
      <c r="C559" s="239">
        <f>BN71</f>
        <v>1286903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289042</v>
      </c>
      <c r="C563" s="239">
        <f>BR71</f>
        <v>291210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527229</v>
      </c>
      <c r="C567" s="239">
        <f>BV71</f>
        <v>511265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889602</v>
      </c>
      <c r="C570" s="239">
        <f>BY71</f>
        <v>553553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79880</v>
      </c>
      <c r="C573" s="239">
        <f>CB71</f>
        <v>86397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0</v>
      </c>
      <c r="C575" s="239">
        <f>CD71</f>
        <v>286163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31325</v>
      </c>
      <c r="E612" s="180">
        <f>SUM(C624:D647)+SUM(C668:D713)</f>
        <v>17556915.583240226</v>
      </c>
      <c r="F612" s="180">
        <f>CE64-(AX64+BD64+BE64+BG64+BJ64+BN64+BP64+BQ64+CB64+CC64+CD64)</f>
        <v>1132078</v>
      </c>
      <c r="G612" s="180">
        <f>CE77-(AX77+AY77+BD77+BE77+BG77+BJ77+BN77+BP77+BQ77+CB77+CC77+CD77)</f>
        <v>2646</v>
      </c>
      <c r="H612" s="197">
        <f>CE60-(AX60+AY60+AZ60+BD60+BE60+BG60+BJ60+BN60+BO60+BP60+BQ60+BR60+CB60+CC60+CD60)</f>
        <v>104.99000000000001</v>
      </c>
      <c r="I612" s="180">
        <f>CE78-(AX78+AY78+AZ78+BD78+BE78+BF78+BG78+BJ78+BN78+BO78+BP78+BQ78+BR78+CB78+CC78+CD78)</f>
        <v>5179</v>
      </c>
      <c r="J612" s="180">
        <f>CE79-(AX79+AY79+AZ79+BA79+BD79+BE79+BF79+BG79+BJ79+BN79+BO79+BP79+BQ79+BR79+CB79+CC79+CD79)</f>
        <v>92201</v>
      </c>
      <c r="K612" s="180">
        <f>CE75-(AW75+AX75+AY75+AZ75+BA75+BB75+BC75+BD75+BE75+BF75+BG75+BH75+BI75+BJ75+BK75+BL75+BM75+BN75+BO75+BP75+BQ75+BR75+BS75+BT75+BU75+BV75+BW75+BX75+CB75+CC75+CD75)</f>
        <v>30877991</v>
      </c>
      <c r="L612" s="197">
        <f>CE80-(AW80+AX80+AY80+AZ80+BA80+BB80+BC80+BD80+BE80+BF80+BG80+BH80+BI80+BJ80+BK80+BL80+BM80+BN80+BO80+BP80+BQ80+BR80+BS80+BT80+BU80+BV80+BW80+BX80+BY80+BZ80+CA80+CB80+CC80+CD80)</f>
        <v>42.87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697771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286163</v>
      </c>
      <c r="D615" s="265">
        <f>SUM(C614:C615)</f>
        <v>983934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693651</v>
      </c>
      <c r="D617" s="180">
        <f>(D615/D612)*BJ76</f>
        <v>26541.874860335196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1286903</v>
      </c>
      <c r="D619" s="180">
        <f>(D615/D612)*BN76</f>
        <v>43189.441340782119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86397</v>
      </c>
      <c r="D622" s="180">
        <f>(D615/D612)*CB76</f>
        <v>6282.1005586592182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2142964.4167597764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236472</v>
      </c>
      <c r="D624" s="180">
        <f>(D615/D612)*BD76</f>
        <v>33923.343016759776</v>
      </c>
      <c r="E624" s="180">
        <f>(E623/E612)*SUM(C624:D624)</f>
        <v>33003.951963840911</v>
      </c>
      <c r="F624" s="180">
        <f>SUM(C624:E624)</f>
        <v>303399.29498060071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602993</v>
      </c>
      <c r="D625" s="180">
        <f>(D615/D612)*AY76</f>
        <v>60842.143910614526</v>
      </c>
      <c r="E625" s="180">
        <f>(E623/E612)*SUM(C625:D625)</f>
        <v>81026.481288834009</v>
      </c>
      <c r="F625" s="180">
        <f>(F624/F612)*AY64</f>
        <v>41913.118302193958</v>
      </c>
      <c r="G625" s="180">
        <f>SUM(C625:F625)</f>
        <v>786774.74350164249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291210</v>
      </c>
      <c r="D626" s="180">
        <f>(D615/D612)*BR76</f>
        <v>14291.778770949721</v>
      </c>
      <c r="E626" s="180">
        <f>(E623/E612)*SUM(C626:D626)</f>
        <v>37288.978127110051</v>
      </c>
      <c r="F626" s="180">
        <f>(F624/F612)*BR64</f>
        <v>1254.2498842917284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344045.00678235147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158726</v>
      </c>
      <c r="D629" s="180">
        <f>(D615/D612)*BF76</f>
        <v>3423.7448044692737</v>
      </c>
      <c r="E629" s="180">
        <f>(E623/E612)*SUM(C629:D629)</f>
        <v>19791.695850856653</v>
      </c>
      <c r="F629" s="180">
        <f>(F624/F612)*BF64</f>
        <v>8722.9327422921324</v>
      </c>
      <c r="G629" s="180">
        <f>(G625/G612)*BF77</f>
        <v>0</v>
      </c>
      <c r="H629" s="180">
        <f>(H628/H612)*BF60</f>
        <v>8225.0973142556632</v>
      </c>
      <c r="I629" s="180">
        <f>SUM(C629:H629)</f>
        <v>198889.47071187373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97607</v>
      </c>
      <c r="D630" s="180">
        <f>(D615/D612)*BA76</f>
        <v>27766.884469273744</v>
      </c>
      <c r="E630" s="180">
        <f>(E623/E612)*SUM(C630:D630)</f>
        <v>15302.902832492855</v>
      </c>
      <c r="F630" s="180">
        <f>(F624/F612)*BA64</f>
        <v>2703.605306139948</v>
      </c>
      <c r="G630" s="180">
        <f>(G625/G612)*BA77</f>
        <v>0</v>
      </c>
      <c r="H630" s="180">
        <f>(H628/H612)*BA60</f>
        <v>4849.858177330033</v>
      </c>
      <c r="I630" s="180">
        <f>(I629/I612)*BA78</f>
        <v>6950.9546628401513</v>
      </c>
      <c r="J630" s="180">
        <f>SUM(C630:I630)</f>
        <v>155181.20544807671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682670</v>
      </c>
      <c r="D635" s="180">
        <f>(D615/D612)*BK76</f>
        <v>33169.490949720668</v>
      </c>
      <c r="E635" s="180">
        <f>(E623/E612)*SUM(C635:D635)</f>
        <v>87374.035031589054</v>
      </c>
      <c r="F635" s="180">
        <f>(F624/F612)*BK64</f>
        <v>4420.1588336802306</v>
      </c>
      <c r="G635" s="180">
        <f>(G625/G612)*BK77</f>
        <v>0</v>
      </c>
      <c r="H635" s="180">
        <f>(H628/H612)*BK60</f>
        <v>24150.982950623205</v>
      </c>
      <c r="I635" s="180">
        <f>(I629/I612)*BK78</f>
        <v>8295.0619180854846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528116</v>
      </c>
      <c r="D636" s="180">
        <f>(D615/D612)*BH76</f>
        <v>11590.475530726257</v>
      </c>
      <c r="E636" s="180">
        <f>(E623/E612)*SUM(C636:D636)</f>
        <v>65875.56721302669</v>
      </c>
      <c r="F636" s="180">
        <f>(F624/F612)*BH64</f>
        <v>9692.2963814979394</v>
      </c>
      <c r="G636" s="180">
        <f>(G625/G612)*BH77</f>
        <v>0</v>
      </c>
      <c r="H636" s="180">
        <f>(H628/H612)*BH60</f>
        <v>6586.6317138063278</v>
      </c>
      <c r="I636" s="180">
        <f>(I629/I612)*BH78</f>
        <v>2880.2298326685709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514319</v>
      </c>
      <c r="D637" s="180">
        <f>(D615/D612)*BL76</f>
        <v>18720.659664804469</v>
      </c>
      <c r="E637" s="180">
        <f>(E623/E612)*SUM(C637:D637)</f>
        <v>65061.828085215544</v>
      </c>
      <c r="F637" s="180">
        <f>(F624/F612)*BL64</f>
        <v>3678.8649918103752</v>
      </c>
      <c r="G637" s="180">
        <f>(G625/G612)*BL77</f>
        <v>0</v>
      </c>
      <c r="H637" s="180">
        <f>(H628/H612)*BL60</f>
        <v>26477.604103261259</v>
      </c>
      <c r="I637" s="180">
        <f>(I629/I612)*BL78</f>
        <v>4685.1738611408755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511265</v>
      </c>
      <c r="D642" s="180">
        <f>(D615/D612)*BV76</f>
        <v>41084.937653631285</v>
      </c>
      <c r="E642" s="180">
        <f>(E623/E612)*SUM(C642:D642)</f>
        <v>67418.804651606159</v>
      </c>
      <c r="F642" s="180">
        <f>(F624/F612)*BV64</f>
        <v>922.99927382493865</v>
      </c>
      <c r="G642" s="180">
        <f>(G625/G612)*BV77</f>
        <v>0</v>
      </c>
      <c r="H642" s="180">
        <f>(H628/H612)*BV60</f>
        <v>19923.741701463918</v>
      </c>
      <c r="I642" s="180">
        <f>(I629/I612)*BV78</f>
        <v>10292.021268735693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2748671.5656109196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553553</v>
      </c>
      <c r="D645" s="180">
        <f>(D615/D612)*BY76</f>
        <v>12030.222569832402</v>
      </c>
      <c r="E645" s="180">
        <f>(E623/E612)*SUM(C645:D645)</f>
        <v>69034.034761804651</v>
      </c>
      <c r="F645" s="180">
        <f>(F624/F612)*BY64</f>
        <v>748.26189678258675</v>
      </c>
      <c r="G645" s="180">
        <f>(G625/G612)*BY77</f>
        <v>0</v>
      </c>
      <c r="H645" s="180">
        <f>(H628/H612)*BY60</f>
        <v>10846.6422749746</v>
      </c>
      <c r="I645" s="180">
        <f>(I629/I612)*BY78</f>
        <v>2995.4390259753136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649207.60052936943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7227816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2786975</v>
      </c>
      <c r="D670" s="180">
        <f>(D615/D612)*E76</f>
        <v>156424.30391061452</v>
      </c>
      <c r="E670" s="180">
        <f>(E623/E612)*SUM(C670:D670)</f>
        <v>359265.83702533471</v>
      </c>
      <c r="F670" s="180">
        <f>(F624/F612)*E64</f>
        <v>11832.561248154723</v>
      </c>
      <c r="G670" s="180">
        <f>(G625/G612)*E77</f>
        <v>786774.7435016426</v>
      </c>
      <c r="H670" s="180">
        <f>(H628/H612)*E60</f>
        <v>88444.373112255125</v>
      </c>
      <c r="I670" s="180">
        <f>(I629/I612)*E78</f>
        <v>39132.722659856983</v>
      </c>
      <c r="J670" s="180">
        <f>(J630/J612)*E79</f>
        <v>87471.094980987138</v>
      </c>
      <c r="K670" s="180">
        <f>(K644/K612)*E75</f>
        <v>232644.87671194421</v>
      </c>
      <c r="L670" s="180">
        <f>(L647/L612)*E80</f>
        <v>408726.68855347985</v>
      </c>
      <c r="M670" s="180">
        <f t="shared" si="20"/>
        <v>2170717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1005236</v>
      </c>
      <c r="D681" s="180">
        <f>(D615/D612)*P76</f>
        <v>113988.7146368715</v>
      </c>
      <c r="E681" s="180">
        <f>(E623/E612)*SUM(C681:D681)</f>
        <v>136610.48413962254</v>
      </c>
      <c r="F681" s="180">
        <f>(F624/F612)*P64</f>
        <v>25854.163747355353</v>
      </c>
      <c r="G681" s="180">
        <f>(G625/G612)*P77</f>
        <v>0</v>
      </c>
      <c r="H681" s="180">
        <f>(H628/H612)*P60</f>
        <v>14123.573475873271</v>
      </c>
      <c r="I681" s="180">
        <f>(I629/I612)*P78</f>
        <v>28495.073811201062</v>
      </c>
      <c r="J681" s="180">
        <f>(J630/J612)*P79</f>
        <v>10510.803874396581</v>
      </c>
      <c r="K681" s="180">
        <f>(K644/K612)*P75</f>
        <v>176695.35603957911</v>
      </c>
      <c r="L681" s="180">
        <f>(L647/L612)*P80</f>
        <v>20746.778929909873</v>
      </c>
      <c r="M681" s="180">
        <f t="shared" si="20"/>
        <v>527025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404437</v>
      </c>
      <c r="D683" s="180">
        <f>(D615/D612)*R76</f>
        <v>2418.6087150837989</v>
      </c>
      <c r="E683" s="180">
        <f>(E623/E612)*SUM(C683:D683)</f>
        <v>49660.037841034813</v>
      </c>
      <c r="F683" s="180">
        <f>(F624/F612)*R64</f>
        <v>2401.8349279962545</v>
      </c>
      <c r="G683" s="180">
        <f>(G625/G612)*R77</f>
        <v>0</v>
      </c>
      <c r="H683" s="180">
        <f>(H628/H612)*R60</f>
        <v>0</v>
      </c>
      <c r="I683" s="180">
        <f>(I629/I612)*R78</f>
        <v>614.44903096929511</v>
      </c>
      <c r="J683" s="180">
        <f>(J630/J612)*R79</f>
        <v>0</v>
      </c>
      <c r="K683" s="180">
        <f>(K644/K612)*R75</f>
        <v>82104.458366861945</v>
      </c>
      <c r="L683" s="180">
        <f>(L647/L612)*R80</f>
        <v>0</v>
      </c>
      <c r="M683" s="180">
        <f t="shared" si="20"/>
        <v>137199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35493</v>
      </c>
      <c r="D684" s="180">
        <f>(D615/D612)*S76</f>
        <v>3455.1553072625697</v>
      </c>
      <c r="E684" s="180">
        <f>(E623/E612)*SUM(C684:D684)</f>
        <v>4753.9392968074681</v>
      </c>
      <c r="F684" s="180">
        <f>(F624/F612)*S64</f>
        <v>8642.5321086836884</v>
      </c>
      <c r="G684" s="180">
        <f>(G625/G612)*S77</f>
        <v>0</v>
      </c>
      <c r="H684" s="180">
        <f>(H628/H612)*S60</f>
        <v>0</v>
      </c>
      <c r="I684" s="180">
        <f>(I629/I612)*S78</f>
        <v>844.86741758278072</v>
      </c>
      <c r="J684" s="180">
        <f>(J630/J612)*S79</f>
        <v>0</v>
      </c>
      <c r="K684" s="180">
        <f>(K644/K612)*S75</f>
        <v>29544.533729916799</v>
      </c>
      <c r="L684" s="180">
        <f>(L647/L612)*S80</f>
        <v>0</v>
      </c>
      <c r="M684" s="180">
        <f t="shared" si="20"/>
        <v>47241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1256303</v>
      </c>
      <c r="D686" s="180">
        <f>(D615/D612)*U76</f>
        <v>43220.851843575416</v>
      </c>
      <c r="E686" s="180">
        <f>(E623/E612)*SUM(C686:D686)</f>
        <v>158617.4610242917</v>
      </c>
      <c r="F686" s="180">
        <f>(F624/F612)*U64</f>
        <v>70165.632950089188</v>
      </c>
      <c r="G686" s="180">
        <f>(G625/G612)*U77</f>
        <v>0</v>
      </c>
      <c r="H686" s="180">
        <f>(H628/H612)*U60</f>
        <v>24576.984006740029</v>
      </c>
      <c r="I686" s="180">
        <f>(I629/I612)*U78</f>
        <v>10791.261106398246</v>
      </c>
      <c r="J686" s="180">
        <f>(J630/J612)*U79</f>
        <v>429.18414539169385</v>
      </c>
      <c r="K686" s="180">
        <f>(K644/K612)*U75</f>
        <v>398338.1548588365</v>
      </c>
      <c r="L686" s="180">
        <f>(L647/L612)*U80</f>
        <v>0</v>
      </c>
      <c r="M686" s="180">
        <f t="shared" si="20"/>
        <v>706140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36347</v>
      </c>
      <c r="D687" s="180">
        <f>(D615/D612)*V76</f>
        <v>6816.079106145251</v>
      </c>
      <c r="E687" s="180">
        <f>(E623/E612)*SUM(C687:D687)</f>
        <v>5268.405045505483</v>
      </c>
      <c r="F687" s="180">
        <f>(F624/F612)*V64</f>
        <v>456.40759678393454</v>
      </c>
      <c r="G687" s="180">
        <f>(G625/G612)*V77</f>
        <v>0</v>
      </c>
      <c r="H687" s="180">
        <f>(H628/H612)*V60</f>
        <v>819.2328002246677</v>
      </c>
      <c r="I687" s="180">
        <f>(I629/I612)*V78</f>
        <v>1689.7348351655614</v>
      </c>
      <c r="J687" s="180">
        <f>(J630/J612)*V79</f>
        <v>0</v>
      </c>
      <c r="K687" s="180">
        <f>(K644/K612)*V75</f>
        <v>24600.608780833652</v>
      </c>
      <c r="L687" s="180">
        <f>(L647/L612)*V80</f>
        <v>0</v>
      </c>
      <c r="M687" s="180">
        <f t="shared" si="20"/>
        <v>39650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129040</v>
      </c>
      <c r="D688" s="180">
        <f>(D615/D612)*W76</f>
        <v>0</v>
      </c>
      <c r="E688" s="180">
        <f>(E623/E612)*SUM(C688:D688)</f>
        <v>15750.38206612182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94274.88669720004</v>
      </c>
      <c r="L688" s="180">
        <f>(L647/L612)*W80</f>
        <v>0</v>
      </c>
      <c r="M688" s="180">
        <f t="shared" si="20"/>
        <v>110025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143752</v>
      </c>
      <c r="D689" s="180">
        <f>(D615/D612)*X76</f>
        <v>12564.201117318436</v>
      </c>
      <c r="E689" s="180">
        <f>(E623/E612)*SUM(C689:D689)</f>
        <v>19079.66437323701</v>
      </c>
      <c r="F689" s="180">
        <f>(F624/F612)*X64</f>
        <v>3419.1709452551008</v>
      </c>
      <c r="G689" s="180">
        <f>(G625/G612)*X77</f>
        <v>0</v>
      </c>
      <c r="H689" s="180">
        <f>(H628/H612)*X60</f>
        <v>0</v>
      </c>
      <c r="I689" s="180">
        <f>(I629/I612)*X78</f>
        <v>3149.0512837176375</v>
      </c>
      <c r="J689" s="180">
        <f>(J630/J612)*X79</f>
        <v>0</v>
      </c>
      <c r="K689" s="180">
        <f>(K644/K612)*X75</f>
        <v>521263.66480253282</v>
      </c>
      <c r="L689" s="180">
        <f>(L647/L612)*X80</f>
        <v>0</v>
      </c>
      <c r="M689" s="180">
        <f t="shared" si="20"/>
        <v>559476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1369368</v>
      </c>
      <c r="D690" s="180">
        <f>(D615/D612)*Y76</f>
        <v>99162.957318435758</v>
      </c>
      <c r="E690" s="180">
        <f>(E623/E612)*SUM(C690:D690)</f>
        <v>179246.15354690791</v>
      </c>
      <c r="F690" s="180">
        <f>(F624/F612)*Y64</f>
        <v>1628.3808326830219</v>
      </c>
      <c r="G690" s="180">
        <f>(G625/G612)*Y77</f>
        <v>0</v>
      </c>
      <c r="H690" s="180">
        <f>(H628/H612)*Y60</f>
        <v>37029.322570154982</v>
      </c>
      <c r="I690" s="180">
        <f>(I629/I612)*Y78</f>
        <v>24808.379625385289</v>
      </c>
      <c r="J690" s="180">
        <f>(J630/J612)*Y79</f>
        <v>13085.908746746743</v>
      </c>
      <c r="K690" s="180">
        <f>(K644/K612)*Y75</f>
        <v>326134.63191504258</v>
      </c>
      <c r="L690" s="180">
        <f>(L647/L612)*Y80</f>
        <v>0</v>
      </c>
      <c r="M690" s="180">
        <f t="shared" si="20"/>
        <v>681096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98189</v>
      </c>
      <c r="D692" s="180">
        <f>(D615/D612)*AA76</f>
        <v>0</v>
      </c>
      <c r="E692" s="180">
        <f>(E623/E612)*SUM(C692:D692)</f>
        <v>11984.766465362951</v>
      </c>
      <c r="F692" s="180">
        <f>(F624/F612)*AA64</f>
        <v>2230.045574186212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25023.084299088365</v>
      </c>
      <c r="L692" s="180">
        <f>(L647/L612)*AA80</f>
        <v>0</v>
      </c>
      <c r="M692" s="180">
        <f t="shared" si="20"/>
        <v>39238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581502</v>
      </c>
      <c r="D693" s="180">
        <f>(D615/D612)*AB76</f>
        <v>15516.788379888269</v>
      </c>
      <c r="E693" s="180">
        <f>(E623/E612)*SUM(C693:D693)</f>
        <v>72871.001376599263</v>
      </c>
      <c r="F693" s="180">
        <f>(F624/F612)*AB64</f>
        <v>52374.312743100651</v>
      </c>
      <c r="G693" s="180">
        <f>(G625/G612)*AB77</f>
        <v>0</v>
      </c>
      <c r="H693" s="180">
        <f>(H628/H612)*AB60</f>
        <v>5636.3216655457136</v>
      </c>
      <c r="I693" s="180">
        <f>(I629/I612)*AB78</f>
        <v>3878.7095079936753</v>
      </c>
      <c r="J693" s="180">
        <f>(J630/J612)*AB79</f>
        <v>0</v>
      </c>
      <c r="K693" s="180">
        <f>(K644/K612)*AB75</f>
        <v>78488.313618007902</v>
      </c>
      <c r="L693" s="180">
        <f>(L647/L612)*AB80</f>
        <v>0</v>
      </c>
      <c r="M693" s="180">
        <f t="shared" si="20"/>
        <v>228765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176324</v>
      </c>
      <c r="D694" s="180">
        <f>(D615/D612)*AC76</f>
        <v>13726.389720670391</v>
      </c>
      <c r="E694" s="180">
        <f>(E623/E612)*SUM(C694:D694)</f>
        <v>23197.196605051995</v>
      </c>
      <c r="F694" s="180">
        <f>(F624/F612)*AC64</f>
        <v>13618.259320598267</v>
      </c>
      <c r="G694" s="180">
        <f>(G625/G612)*AC77</f>
        <v>0</v>
      </c>
      <c r="H694" s="180">
        <f>(H628/H612)*AC60</f>
        <v>1704.0042244673089</v>
      </c>
      <c r="I694" s="180">
        <f>(I629/I612)*AC78</f>
        <v>3417.8727347667041</v>
      </c>
      <c r="J694" s="180">
        <f>(J630/J612)*AC79</f>
        <v>0</v>
      </c>
      <c r="K694" s="180">
        <f>(K644/K612)*AC75</f>
        <v>28300.429675317577</v>
      </c>
      <c r="L694" s="180">
        <f>(L647/L612)*AC80</f>
        <v>0</v>
      </c>
      <c r="M694" s="180">
        <f t="shared" si="20"/>
        <v>83964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2205363</v>
      </c>
      <c r="D698" s="180">
        <f>(D615/D612)*AG76</f>
        <v>80850.634189944132</v>
      </c>
      <c r="E698" s="180">
        <f>(E623/E612)*SUM(C698:D698)</f>
        <v>279050.97817164048</v>
      </c>
      <c r="F698" s="180">
        <f>(F624/F612)*AG64</f>
        <v>14776.028444559863</v>
      </c>
      <c r="G698" s="180">
        <f>(G625/G612)*AG77</f>
        <v>0</v>
      </c>
      <c r="H698" s="180">
        <f>(H628/H612)*AG60</f>
        <v>28935.302503935265</v>
      </c>
      <c r="I698" s="180">
        <f>(I629/I612)*AG78</f>
        <v>20200.011893115578</v>
      </c>
      <c r="J698" s="180">
        <f>(J630/J612)*AG79</f>
        <v>43255.029555162866</v>
      </c>
      <c r="K698" s="180">
        <f>(K644/K612)*AG75</f>
        <v>565005.28091337881</v>
      </c>
      <c r="L698" s="180">
        <f>(L647/L612)*AG80</f>
        <v>138109.94440932703</v>
      </c>
      <c r="M698" s="180">
        <f t="shared" si="20"/>
        <v>1170183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584615</v>
      </c>
      <c r="D701" s="180">
        <f>(D615/D612)*AJ76</f>
        <v>28049.578994413409</v>
      </c>
      <c r="E701" s="180">
        <f>(E623/E612)*SUM(C701:D701)</f>
        <v>74780.697439101699</v>
      </c>
      <c r="F701" s="180">
        <f>(F624/F612)*AJ64</f>
        <v>9105.6397582683257</v>
      </c>
      <c r="G701" s="180">
        <f>(G625/G612)*AJ77</f>
        <v>0</v>
      </c>
      <c r="H701" s="180">
        <f>(H628/H612)*AJ60</f>
        <v>11895.260259262175</v>
      </c>
      <c r="I701" s="180">
        <f>(I629/I612)*AJ78</f>
        <v>7027.7607917113128</v>
      </c>
      <c r="J701" s="180">
        <f>(J630/J612)*AJ79</f>
        <v>0</v>
      </c>
      <c r="K701" s="180">
        <f>(K644/K612)*AJ75</f>
        <v>55793.47356248297</v>
      </c>
      <c r="L701" s="180">
        <f>(L647/L612)*AJ80</f>
        <v>45885.211793888258</v>
      </c>
      <c r="M701" s="180">
        <f t="shared" si="20"/>
        <v>232538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1659120</v>
      </c>
      <c r="D707" s="180">
        <f>(D615/D612)*AP76</f>
        <v>74882.638659217875</v>
      </c>
      <c r="E707" s="180">
        <f>(E623/E612)*SUM(C707:D707)</f>
        <v>211649.13253677974</v>
      </c>
      <c r="F707" s="180">
        <f>(F624/F612)*AP64</f>
        <v>12837.837170372302</v>
      </c>
      <c r="G707" s="180">
        <f>(G625/G612)*AP77</f>
        <v>0</v>
      </c>
      <c r="H707" s="180">
        <f>(H628/H612)*AP60</f>
        <v>29820.073928177902</v>
      </c>
      <c r="I707" s="180">
        <f>(I629/I612)*AP78</f>
        <v>18740.695444563502</v>
      </c>
      <c r="J707" s="180">
        <f>(J630/J612)*AP79</f>
        <v>429.18414539169385</v>
      </c>
      <c r="K707" s="180">
        <f>(K644/K612)*AP75</f>
        <v>109629.19236875525</v>
      </c>
      <c r="L707" s="180">
        <f>(L647/L612)*AP80</f>
        <v>35738.976842764452</v>
      </c>
      <c r="M707" s="180">
        <f t="shared" si="20"/>
        <v>493728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830.61927114090713</v>
      </c>
      <c r="L713" s="180">
        <f>(L647/L612)*AV80</f>
        <v>0</v>
      </c>
      <c r="M713" s="180">
        <f t="shared" si="20"/>
        <v>831</v>
      </c>
      <c r="N713" s="199" t="s">
        <v>741</v>
      </c>
    </row>
    <row r="715" spans="1:83" ht="12.6" customHeight="1" x14ac:dyDescent="0.25">
      <c r="C715" s="180">
        <f>SUM(C614:C647)+SUM(C668:C713)</f>
        <v>19699880</v>
      </c>
      <c r="D715" s="180">
        <f>SUM(D616:D647)+SUM(D668:D713)</f>
        <v>983934</v>
      </c>
      <c r="E715" s="180">
        <f>SUM(E624:E647)+SUM(E668:E713)</f>
        <v>2142964.4167597764</v>
      </c>
      <c r="F715" s="180">
        <f>SUM(F625:F648)+SUM(F668:F713)</f>
        <v>303399.29498060071</v>
      </c>
      <c r="G715" s="180">
        <f>SUM(G626:G647)+SUM(G668:G713)</f>
        <v>786774.7435016426</v>
      </c>
      <c r="H715" s="180">
        <f>SUM(H629:H647)+SUM(H668:H713)</f>
        <v>344045.00678235147</v>
      </c>
      <c r="I715" s="180">
        <f>SUM(I630:I647)+SUM(I668:I713)</f>
        <v>198889.47071187367</v>
      </c>
      <c r="J715" s="180">
        <f>SUM(J631:J647)+SUM(J668:J713)</f>
        <v>155181.20544807671</v>
      </c>
      <c r="K715" s="180">
        <f>SUM(K668:K713)</f>
        <v>2748671.5656109191</v>
      </c>
      <c r="L715" s="180">
        <f>SUM(L668:L713)</f>
        <v>649207.60052936943</v>
      </c>
      <c r="M715" s="180">
        <f>SUM(M668:M713)</f>
        <v>7227816</v>
      </c>
      <c r="N715" s="198" t="s">
        <v>742</v>
      </c>
    </row>
    <row r="716" spans="1:83" ht="12.6" customHeight="1" x14ac:dyDescent="0.25">
      <c r="C716" s="180">
        <f>CE71</f>
        <v>19699880</v>
      </c>
      <c r="D716" s="180">
        <f>D615</f>
        <v>983934</v>
      </c>
      <c r="E716" s="180">
        <f>E623</f>
        <v>2142964.4167597764</v>
      </c>
      <c r="F716" s="180">
        <f>F624</f>
        <v>303399.29498060071</v>
      </c>
      <c r="G716" s="180">
        <f>G625</f>
        <v>786774.74350164249</v>
      </c>
      <c r="H716" s="180">
        <f>H628</f>
        <v>344045.00678235147</v>
      </c>
      <c r="I716" s="180">
        <f>I629</f>
        <v>198889.47071187373</v>
      </c>
      <c r="J716" s="180">
        <f>J630</f>
        <v>155181.20544807671</v>
      </c>
      <c r="K716" s="180">
        <f>K644</f>
        <v>2748671.5656109196</v>
      </c>
      <c r="L716" s="180">
        <f>L647</f>
        <v>649207.60052936943</v>
      </c>
      <c r="M716" s="180">
        <f>C648</f>
        <v>7227816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056*2017*A</v>
      </c>
      <c r="B722" s="274">
        <f>ROUND(C165,0)</f>
        <v>759277</v>
      </c>
      <c r="C722" s="274">
        <f>ROUND(C166,0)</f>
        <v>14747</v>
      </c>
      <c r="D722" s="274">
        <f>ROUND(C167,0)</f>
        <v>35745</v>
      </c>
      <c r="E722" s="274">
        <f>ROUND(C168,0)</f>
        <v>1709650</v>
      </c>
      <c r="F722" s="274">
        <f>ROUND(C169,0)</f>
        <v>54</v>
      </c>
      <c r="G722" s="274">
        <f>ROUND(C170,0)</f>
        <v>674100</v>
      </c>
      <c r="H722" s="274">
        <f>ROUND(C171+C172,0)</f>
        <v>197480</v>
      </c>
      <c r="I722" s="274">
        <f>ROUND(C175,0)</f>
        <v>20020</v>
      </c>
      <c r="J722" s="274">
        <f>ROUND(C176,0)</f>
        <v>89049</v>
      </c>
      <c r="K722" s="274">
        <f>ROUND(C179,0)</f>
        <v>60392</v>
      </c>
      <c r="L722" s="274">
        <f>ROUND(C180,0)</f>
        <v>31766</v>
      </c>
      <c r="M722" s="274">
        <f>ROUND(C183,0)</f>
        <v>21626</v>
      </c>
      <c r="N722" s="274">
        <f>ROUND(C184,0)</f>
        <v>141874</v>
      </c>
      <c r="O722" s="274">
        <f>ROUND(C185,0)</f>
        <v>0</v>
      </c>
      <c r="P722" s="274">
        <f>ROUND(C188,0)</f>
        <v>75704</v>
      </c>
      <c r="Q722" s="274">
        <f>ROUND(C189,0)</f>
        <v>0</v>
      </c>
      <c r="R722" s="274">
        <f>ROUND(B195,0)</f>
        <v>34261</v>
      </c>
      <c r="S722" s="274">
        <f>ROUND(C195,0)</f>
        <v>0</v>
      </c>
      <c r="T722" s="274">
        <f>ROUND(D195,0)</f>
        <v>0</v>
      </c>
      <c r="U722" s="274">
        <f>ROUND(B196,0)</f>
        <v>200810</v>
      </c>
      <c r="V722" s="274">
        <f>ROUND(C196,0)</f>
        <v>0</v>
      </c>
      <c r="W722" s="274">
        <f>ROUND(D196,0)</f>
        <v>0</v>
      </c>
      <c r="X722" s="274">
        <f>ROUND(B197,0)</f>
        <v>7127073</v>
      </c>
      <c r="Y722" s="274">
        <f>ROUND(C197,0)</f>
        <v>0</v>
      </c>
      <c r="Z722" s="274">
        <f>ROUND(D197,0)</f>
        <v>0</v>
      </c>
      <c r="AA722" s="274">
        <f>ROUND(B198,0)</f>
        <v>569761</v>
      </c>
      <c r="AB722" s="274">
        <f>ROUND(C198,0)</f>
        <v>0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4267497</v>
      </c>
      <c r="AH722" s="274">
        <f>ROUND(C200,0)</f>
        <v>244461</v>
      </c>
      <c r="AI722" s="274">
        <f>ROUND(D200,0)</f>
        <v>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0</v>
      </c>
      <c r="AQ722" s="274">
        <f>ROUND(C203,0)</f>
        <v>3635</v>
      </c>
      <c r="AR722" s="274">
        <f>ROUND(D203,0)</f>
        <v>0</v>
      </c>
      <c r="AS722" s="274"/>
      <c r="AT722" s="274"/>
      <c r="AU722" s="274"/>
      <c r="AV722" s="274">
        <f>ROUND(B209,0)</f>
        <v>179321</v>
      </c>
      <c r="AW722" s="274">
        <f>ROUND(C209,0)</f>
        <v>15459</v>
      </c>
      <c r="AX722" s="274">
        <f>ROUND(D209,0)</f>
        <v>0</v>
      </c>
      <c r="AY722" s="274">
        <f>ROUND(B210,0)</f>
        <v>5005224</v>
      </c>
      <c r="AZ722" s="274">
        <f>ROUND(C210,0)</f>
        <v>295432</v>
      </c>
      <c r="BA722" s="274">
        <f>ROUND(D210,0)</f>
        <v>0</v>
      </c>
      <c r="BB722" s="274">
        <f>ROUND(B211,0)</f>
        <v>449647</v>
      </c>
      <c r="BC722" s="274">
        <f>ROUND(C211,0)</f>
        <v>14829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3351124</v>
      </c>
      <c r="BI722" s="274">
        <f>ROUND(C213,0)</f>
        <v>350745</v>
      </c>
      <c r="BJ722" s="274">
        <f>ROUND(D213,0)</f>
        <v>0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4778204</v>
      </c>
      <c r="BU722" s="274">
        <f>ROUND(C224,0)</f>
        <v>3661382</v>
      </c>
      <c r="BV722" s="274">
        <f>ROUND(C225,0)</f>
        <v>562</v>
      </c>
      <c r="BW722" s="274">
        <f>ROUND(C226,0)</f>
        <v>0</v>
      </c>
      <c r="BX722" s="274">
        <f>ROUND(C227,0)</f>
        <v>2056146</v>
      </c>
      <c r="BY722" s="274">
        <f>ROUND(C228,0)</f>
        <v>0</v>
      </c>
      <c r="BZ722" s="274">
        <f>ROUND(C231,0)</f>
        <v>249</v>
      </c>
      <c r="CA722" s="274">
        <f>ROUND(C233,0)</f>
        <v>57270</v>
      </c>
      <c r="CB722" s="274">
        <f>ROUND(C234,0)</f>
        <v>324532</v>
      </c>
      <c r="CC722" s="274">
        <f>ROUND(C238+C239,0)</f>
        <v>295151</v>
      </c>
      <c r="CD722" s="274">
        <f>D221</f>
        <v>529517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056*2017*A</v>
      </c>
      <c r="B726" s="274">
        <f>ROUND(C111,0)</f>
        <v>248</v>
      </c>
      <c r="C726" s="274">
        <f>ROUND(C112,0)</f>
        <v>0</v>
      </c>
      <c r="D726" s="274">
        <f>ROUND(C113,0)</f>
        <v>0</v>
      </c>
      <c r="E726" s="274">
        <f>ROUND(C114,0)</f>
        <v>0</v>
      </c>
      <c r="F726" s="274">
        <f>ROUND(D111,0)</f>
        <v>714</v>
      </c>
      <c r="G726" s="274">
        <f>ROUND(D112,0)</f>
        <v>0</v>
      </c>
      <c r="H726" s="274">
        <f>ROUND(D113,0)</f>
        <v>0</v>
      </c>
      <c r="I726" s="274">
        <f>ROUND(D114,0)</f>
        <v>0</v>
      </c>
      <c r="J726" s="274">
        <f>ROUND(C116,0)</f>
        <v>0</v>
      </c>
      <c r="K726" s="274">
        <f>ROUND(C117,0)</f>
        <v>0</v>
      </c>
      <c r="L726" s="274">
        <f>ROUND(C118,0)</f>
        <v>10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26</v>
      </c>
      <c r="W726" s="274">
        <f>ROUND(C129,0)</f>
        <v>0</v>
      </c>
      <c r="X726" s="274">
        <f>ROUND(B138,0)</f>
        <v>192</v>
      </c>
      <c r="Y726" s="274">
        <f>ROUND(B139,0)</f>
        <v>579</v>
      </c>
      <c r="Z726" s="274">
        <f>ROUND(B140,0)</f>
        <v>0</v>
      </c>
      <c r="AA726" s="274">
        <f>ROUND(B141,0)</f>
        <v>2731538</v>
      </c>
      <c r="AB726" s="274">
        <f>ROUND(B142,0)</f>
        <v>12660918</v>
      </c>
      <c r="AC726" s="274">
        <f>ROUND(C138,0)</f>
        <v>25</v>
      </c>
      <c r="AD726" s="274">
        <f>ROUND(C139,0)</f>
        <v>55</v>
      </c>
      <c r="AE726" s="274">
        <f>ROUND(C140,0)</f>
        <v>0</v>
      </c>
      <c r="AF726" s="274">
        <f>ROUND(C141,0)</f>
        <v>373556</v>
      </c>
      <c r="AG726" s="274">
        <f>ROUND(C142,0)</f>
        <v>6251883</v>
      </c>
      <c r="AH726" s="274">
        <f>ROUND(D138,0)</f>
        <v>31</v>
      </c>
      <c r="AI726" s="274">
        <f>ROUND(D139,0)</f>
        <v>80</v>
      </c>
      <c r="AJ726" s="274">
        <f>ROUND(D140,0)</f>
        <v>0</v>
      </c>
      <c r="AK726" s="274">
        <f>ROUND(D141,0)</f>
        <v>629427</v>
      </c>
      <c r="AL726" s="274">
        <f>ROUND(D142,0)</f>
        <v>8230669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056*2017*A</v>
      </c>
      <c r="B730" s="274">
        <f>ROUND(C250,0)</f>
        <v>1633750</v>
      </c>
      <c r="C730" s="274">
        <f>ROUND(C251,0)</f>
        <v>0</v>
      </c>
      <c r="D730" s="274">
        <f>ROUND(C252,0)</f>
        <v>5119453</v>
      </c>
      <c r="E730" s="274">
        <f>ROUND(C253,0)</f>
        <v>2763626</v>
      </c>
      <c r="F730" s="274">
        <f>ROUND(C254,0)</f>
        <v>415344</v>
      </c>
      <c r="G730" s="274">
        <f>ROUND(C255,0)</f>
        <v>124457</v>
      </c>
      <c r="H730" s="274">
        <f>ROUND(C256,0)</f>
        <v>0</v>
      </c>
      <c r="I730" s="274">
        <f>ROUND(C257,0)</f>
        <v>156465</v>
      </c>
      <c r="J730" s="274">
        <f>ROUND(C258,0)</f>
        <v>42908</v>
      </c>
      <c r="K730" s="274">
        <f>ROUND(C259,0)</f>
        <v>0</v>
      </c>
      <c r="L730" s="274">
        <f>ROUND(C262,0)</f>
        <v>1468742</v>
      </c>
      <c r="M730" s="274">
        <f>ROUND(C263,0)</f>
        <v>0</v>
      </c>
      <c r="N730" s="274">
        <f>ROUND(C264,0)</f>
        <v>0</v>
      </c>
      <c r="O730" s="274">
        <f>ROUND(C267,0)</f>
        <v>34261</v>
      </c>
      <c r="P730" s="274">
        <f>ROUND(C268,0)</f>
        <v>200810</v>
      </c>
      <c r="Q730" s="274">
        <f>ROUND(C269,0)</f>
        <v>7127073</v>
      </c>
      <c r="R730" s="274">
        <f>ROUND(C270,0)</f>
        <v>569761</v>
      </c>
      <c r="S730" s="274">
        <f>ROUND(C271,0)</f>
        <v>0</v>
      </c>
      <c r="T730" s="274">
        <f>ROUND(C272,0)</f>
        <v>4511958</v>
      </c>
      <c r="U730" s="274">
        <f>ROUND(C273,0)</f>
        <v>0</v>
      </c>
      <c r="V730" s="274">
        <f>ROUND(C274,0)</f>
        <v>3635</v>
      </c>
      <c r="W730" s="274">
        <f>ROUND(C275,0)</f>
        <v>0</v>
      </c>
      <c r="X730" s="274">
        <f>ROUND(C276,0)</f>
        <v>9661781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274855</v>
      </c>
      <c r="AC730" s="274">
        <f>ROUND(C286,0)</f>
        <v>0</v>
      </c>
      <c r="AD730" s="274">
        <f>ROUND(C287,0)</f>
        <v>21455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182897</v>
      </c>
      <c r="AI730" s="274">
        <f>ROUND(C306,0)</f>
        <v>485696</v>
      </c>
      <c r="AJ730" s="274">
        <f>ROUND(C307,0)</f>
        <v>3953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53540</v>
      </c>
      <c r="AP730" s="274">
        <f>ROUND(C313,0)</f>
        <v>515566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41405</v>
      </c>
      <c r="AW730" s="274">
        <f>ROUND(C324,0)</f>
        <v>375569</v>
      </c>
      <c r="AX730" s="274">
        <f>ROUND(C325,0)</f>
        <v>1487031</v>
      </c>
      <c r="AY730" s="274">
        <f>ROUND(C326,0)</f>
        <v>0</v>
      </c>
      <c r="AZ730" s="274">
        <f>ROUND(C327,0)</f>
        <v>4246410</v>
      </c>
      <c r="BA730" s="274">
        <f>ROUND(C328,0)</f>
        <v>0</v>
      </c>
      <c r="BB730" s="274">
        <f>ROUND(C332,0)</f>
        <v>2403019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135.63999999999999</v>
      </c>
      <c r="BJ730" s="274">
        <f>ROUND(C359,0)</f>
        <v>3734521</v>
      </c>
      <c r="BK730" s="274">
        <f>ROUND(C360,0)</f>
        <v>27143470</v>
      </c>
      <c r="BL730" s="274">
        <f>ROUND(C364,0)</f>
        <v>10496294</v>
      </c>
      <c r="BM730" s="274">
        <f>ROUND(C365,0)</f>
        <v>381802</v>
      </c>
      <c r="BN730" s="274">
        <f>ROUND(C366,0)</f>
        <v>295151</v>
      </c>
      <c r="BO730" s="274">
        <f>ROUND(C370,0)</f>
        <v>305056</v>
      </c>
      <c r="BP730" s="274">
        <f>ROUND(C371,0)</f>
        <v>931756</v>
      </c>
      <c r="BQ730" s="274">
        <f>ROUND(C378,0)</f>
        <v>11071695</v>
      </c>
      <c r="BR730" s="274">
        <f>ROUND(C379,0)</f>
        <v>3391053</v>
      </c>
      <c r="BS730" s="274">
        <f>ROUND(C380,0)</f>
        <v>1122131</v>
      </c>
      <c r="BT730" s="274">
        <f>ROUND(C381,0)</f>
        <v>1194161</v>
      </c>
      <c r="BU730" s="274">
        <f>ROUND(C382,0)</f>
        <v>311505</v>
      </c>
      <c r="BV730" s="274">
        <f>ROUND(C383,0)</f>
        <v>1423514</v>
      </c>
      <c r="BW730" s="274">
        <f>ROUND(C384,0)</f>
        <v>676465</v>
      </c>
      <c r="BX730" s="274">
        <f>ROUND(C385,0)</f>
        <v>109069</v>
      </c>
      <c r="BY730" s="274">
        <f>ROUND(C386,0)</f>
        <v>92158</v>
      </c>
      <c r="BZ730" s="274">
        <f>ROUND(C387,0)</f>
        <v>163500</v>
      </c>
      <c r="CA730" s="274">
        <f>ROUND(C388,0)</f>
        <v>75704</v>
      </c>
      <c r="CB730" s="274">
        <f>C363</f>
        <v>529517</v>
      </c>
      <c r="CC730" s="274">
        <f>ROUND(C389,0)</f>
        <v>373981</v>
      </c>
      <c r="CD730" s="274">
        <f>ROUND(C392,0)</f>
        <v>0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056*2017*6010*A</v>
      </c>
      <c r="B734" s="274">
        <f>ROUND(C59,0)</f>
        <v>0</v>
      </c>
      <c r="C734" s="274">
        <f>ROUND(C60,2)</f>
        <v>0</v>
      </c>
      <c r="D734" s="274">
        <f>ROUND(C61,0)</f>
        <v>0</v>
      </c>
      <c r="E734" s="274">
        <f>ROUND(C62,0)</f>
        <v>0</v>
      </c>
      <c r="F734" s="274">
        <f>ROUND(C63,0)</f>
        <v>0</v>
      </c>
      <c r="G734" s="274">
        <f>ROUND(C64,0)</f>
        <v>0</v>
      </c>
      <c r="H734" s="274">
        <f>ROUND(C65,0)</f>
        <v>0</v>
      </c>
      <c r="I734" s="274">
        <f>ROUND(C66,0)</f>
        <v>0</v>
      </c>
      <c r="J734" s="274">
        <f>ROUND(C67,0)</f>
        <v>0</v>
      </c>
      <c r="K734" s="274">
        <f>ROUND(C68,0)</f>
        <v>0</v>
      </c>
      <c r="L734" s="274">
        <f>ROUND(C69,0)</f>
        <v>0</v>
      </c>
      <c r="M734" s="274">
        <f>ROUND(C70,0)</f>
        <v>0</v>
      </c>
      <c r="N734" s="274">
        <f>ROUND(C75,0)</f>
        <v>0</v>
      </c>
      <c r="O734" s="274">
        <f>ROUND(C73,0)</f>
        <v>0</v>
      </c>
      <c r="P734" s="274">
        <f>IF(C76&gt;0,ROUND(C76,0),0)</f>
        <v>0</v>
      </c>
      <c r="Q734" s="274">
        <f>IF(C77&gt;0,ROUND(C77,0),0)</f>
        <v>0</v>
      </c>
      <c r="R734" s="274">
        <f>IF(C78&gt;0,ROUND(C78,0),0)</f>
        <v>0</v>
      </c>
      <c r="S734" s="274">
        <f>IF(C79&gt;0,ROUND(C79,0),0)</f>
        <v>0</v>
      </c>
      <c r="T734" s="274">
        <f>IF(C80&gt;0,ROUND(C80,2),0)</f>
        <v>0</v>
      </c>
      <c r="U734" s="274"/>
      <c r="V734" s="274"/>
      <c r="W734" s="274"/>
      <c r="X734" s="274"/>
      <c r="Y734" s="274">
        <f>IF(M668&lt;&gt;0,ROUND(M668,0),0)</f>
        <v>0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056*2017*6030*A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056*2017*6070*A</v>
      </c>
      <c r="B736" s="274">
        <f>ROUND(E59,0)</f>
        <v>714</v>
      </c>
      <c r="C736" s="276">
        <f>ROUND(E60,2)</f>
        <v>26.99</v>
      </c>
      <c r="D736" s="274">
        <f>ROUND(E61,0)</f>
        <v>1983121</v>
      </c>
      <c r="E736" s="274">
        <f>ROUND(E62,0)</f>
        <v>607393</v>
      </c>
      <c r="F736" s="274">
        <f>ROUND(E63,0)</f>
        <v>11211</v>
      </c>
      <c r="G736" s="274">
        <f>ROUND(E64,0)</f>
        <v>44151</v>
      </c>
      <c r="H736" s="274">
        <f>ROUND(E65,0)</f>
        <v>4299</v>
      </c>
      <c r="I736" s="274">
        <f>ROUND(E66,0)</f>
        <v>10089</v>
      </c>
      <c r="J736" s="274">
        <f>ROUND(E67,0)</f>
        <v>115539</v>
      </c>
      <c r="K736" s="274">
        <f>ROUND(E68,0)</f>
        <v>0</v>
      </c>
      <c r="L736" s="274">
        <f>ROUND(E69,0)</f>
        <v>11172</v>
      </c>
      <c r="M736" s="274">
        <f>ROUND(E70,0)</f>
        <v>0</v>
      </c>
      <c r="N736" s="274">
        <f>ROUND(E75,0)</f>
        <v>2613483</v>
      </c>
      <c r="O736" s="274">
        <f>ROUND(E73,0)</f>
        <v>1861706</v>
      </c>
      <c r="P736" s="274">
        <f>IF(E76&gt;0,ROUND(E76,0),0)</f>
        <v>4980</v>
      </c>
      <c r="Q736" s="274">
        <f>IF(E77&gt;0,ROUND(E77,0),0)</f>
        <v>2646</v>
      </c>
      <c r="R736" s="274">
        <f>IF(E78&gt;0,ROUND(E78,0),0)</f>
        <v>1019</v>
      </c>
      <c r="S736" s="274">
        <f>IF(E79&gt;0,ROUND(E79,0),0)</f>
        <v>51971</v>
      </c>
      <c r="T736" s="276">
        <f>IF(E80&gt;0,ROUND(E80,2),0)</f>
        <v>26.99</v>
      </c>
      <c r="U736" s="274"/>
      <c r="V736" s="275"/>
      <c r="W736" s="274"/>
      <c r="X736" s="274"/>
      <c r="Y736" s="274">
        <f t="shared" si="21"/>
        <v>2170717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056*2017*6100*A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056*2017*6120*A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056*2017*6140*A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056*2017*6150*A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056*2017*6170*A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056*2017*6200*A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056*2017*6210*A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056*2017*6330*A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056*2017*6400*A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056*2017*7010*A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056*2017*7020*A</v>
      </c>
      <c r="B747" s="274">
        <f>ROUND(P59,0)</f>
        <v>14777</v>
      </c>
      <c r="C747" s="276">
        <f>ROUND(P60,2)</f>
        <v>4.3099999999999996</v>
      </c>
      <c r="D747" s="274">
        <f>ROUND(P61,0)</f>
        <v>645089</v>
      </c>
      <c r="E747" s="274">
        <f>ROUND(P62,0)</f>
        <v>197579</v>
      </c>
      <c r="F747" s="274">
        <f>ROUND(P63,0)</f>
        <v>0</v>
      </c>
      <c r="G747" s="274">
        <f>ROUND(P64,0)</f>
        <v>96470</v>
      </c>
      <c r="H747" s="274">
        <f>ROUND(P65,0)</f>
        <v>0</v>
      </c>
      <c r="I747" s="274">
        <f>ROUND(P66,0)</f>
        <v>16695</v>
      </c>
      <c r="J747" s="274">
        <f>ROUND(P67,0)</f>
        <v>46905</v>
      </c>
      <c r="K747" s="274">
        <f>ROUND(P68,0)</f>
        <v>650</v>
      </c>
      <c r="L747" s="274">
        <f>ROUND(P69,0)</f>
        <v>1848</v>
      </c>
      <c r="M747" s="274">
        <f>ROUND(P70,0)</f>
        <v>0</v>
      </c>
      <c r="N747" s="274">
        <f>ROUND(P75,0)</f>
        <v>1984958</v>
      </c>
      <c r="O747" s="274">
        <f>ROUND(P73,0)</f>
        <v>135547</v>
      </c>
      <c r="P747" s="274">
        <f>IF(P76&gt;0,ROUND(P76,0),0)</f>
        <v>3629</v>
      </c>
      <c r="Q747" s="274">
        <f>IF(P77&gt;0,ROUND(P77,0),0)</f>
        <v>0</v>
      </c>
      <c r="R747" s="274">
        <f>IF(P78&gt;0,ROUND(P78,0),0)</f>
        <v>742</v>
      </c>
      <c r="S747" s="274">
        <f>IF(P79&gt;0,ROUND(P79,0),0)</f>
        <v>6245</v>
      </c>
      <c r="T747" s="276">
        <f>IF(P80&gt;0,ROUND(P80,2),0)</f>
        <v>1.37</v>
      </c>
      <c r="U747" s="274"/>
      <c r="V747" s="275"/>
      <c r="W747" s="274"/>
      <c r="X747" s="274"/>
      <c r="Y747" s="274">
        <f t="shared" si="21"/>
        <v>527025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056*2017*7030*A</v>
      </c>
      <c r="B748" s="274">
        <f>ROUND(Q59,0)</f>
        <v>0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0</v>
      </c>
      <c r="H748" s="274">
        <f>ROUND(Q65,0)</f>
        <v>0</v>
      </c>
      <c r="I748" s="274">
        <f>ROUND(Q66,0)</f>
        <v>0</v>
      </c>
      <c r="J748" s="274">
        <f>ROUND(Q67,0)</f>
        <v>0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0</v>
      </c>
      <c r="O748" s="274">
        <f>ROUND(Q73,0)</f>
        <v>0</v>
      </c>
      <c r="P748" s="274">
        <f>IF(Q76&gt;0,ROUND(Q76,0),0)</f>
        <v>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0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056*2017*7040*A</v>
      </c>
      <c r="B749" s="274">
        <f>ROUND(R59,0)</f>
        <v>23844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372900</v>
      </c>
      <c r="G749" s="274">
        <f>ROUND(R64,0)</f>
        <v>8962</v>
      </c>
      <c r="H749" s="274">
        <f>ROUND(R65,0)</f>
        <v>5442</v>
      </c>
      <c r="I749" s="274">
        <f>ROUND(R66,0)</f>
        <v>2314</v>
      </c>
      <c r="J749" s="274">
        <f>ROUND(R67,0)</f>
        <v>3219</v>
      </c>
      <c r="K749" s="274">
        <f>ROUND(R68,0)</f>
        <v>11600</v>
      </c>
      <c r="L749" s="274">
        <f>ROUND(R69,0)</f>
        <v>0</v>
      </c>
      <c r="M749" s="274">
        <f>ROUND(R70,0)</f>
        <v>0</v>
      </c>
      <c r="N749" s="274">
        <f>ROUND(R75,0)</f>
        <v>922344</v>
      </c>
      <c r="O749" s="274">
        <f>ROUND(R73,0)</f>
        <v>68355</v>
      </c>
      <c r="P749" s="274">
        <f>IF(R76&gt;0,ROUND(R76,0),0)</f>
        <v>77</v>
      </c>
      <c r="Q749" s="274">
        <f>IF(R77&gt;0,ROUND(R77,0),0)</f>
        <v>0</v>
      </c>
      <c r="R749" s="274">
        <f>IF(R78&gt;0,ROUND(R78,0),0)</f>
        <v>16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137199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056*2017*7050*A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0</v>
      </c>
      <c r="G750" s="274">
        <f>ROUND(S64,0)</f>
        <v>32248</v>
      </c>
      <c r="H750" s="274">
        <f>ROUND(S65,0)</f>
        <v>0</v>
      </c>
      <c r="I750" s="274">
        <f>ROUND(S66,0)</f>
        <v>84</v>
      </c>
      <c r="J750" s="274">
        <f>ROUND(S67,0)</f>
        <v>3161</v>
      </c>
      <c r="K750" s="274">
        <f>ROUND(S68,0)</f>
        <v>0</v>
      </c>
      <c r="L750" s="274">
        <f>ROUND(S69,0)</f>
        <v>0</v>
      </c>
      <c r="M750" s="274">
        <f>ROUND(S70,0)</f>
        <v>0</v>
      </c>
      <c r="N750" s="274">
        <f>ROUND(S75,0)</f>
        <v>331897</v>
      </c>
      <c r="O750" s="274">
        <f>ROUND(S73,0)</f>
        <v>35033</v>
      </c>
      <c r="P750" s="274">
        <f>IF(S76&gt;0,ROUND(S76,0),0)</f>
        <v>110</v>
      </c>
      <c r="Q750" s="274">
        <f>IF(S77&gt;0,ROUND(S77,0),0)</f>
        <v>0</v>
      </c>
      <c r="R750" s="274">
        <f>IF(S78&gt;0,ROUND(S78,0),0)</f>
        <v>22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47241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056*2017*7060*A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056*2017*7070*A</v>
      </c>
      <c r="B752" s="274">
        <f>ROUND(U59,0)</f>
        <v>68151</v>
      </c>
      <c r="C752" s="276">
        <f>ROUND(U60,2)</f>
        <v>7.5</v>
      </c>
      <c r="D752" s="274">
        <f>ROUND(U61,0)</f>
        <v>545185</v>
      </c>
      <c r="E752" s="274">
        <f>ROUND(U62,0)</f>
        <v>166980</v>
      </c>
      <c r="F752" s="274">
        <f>ROUND(U63,0)</f>
        <v>0</v>
      </c>
      <c r="G752" s="274">
        <f>ROUND(U64,0)</f>
        <v>261810</v>
      </c>
      <c r="H752" s="274">
        <f>ROUND(U65,0)</f>
        <v>0</v>
      </c>
      <c r="I752" s="274">
        <f>ROUND(U66,0)</f>
        <v>245215</v>
      </c>
      <c r="J752" s="274">
        <f>ROUND(U67,0)</f>
        <v>24664</v>
      </c>
      <c r="K752" s="274">
        <f>ROUND(U68,0)</f>
        <v>11994</v>
      </c>
      <c r="L752" s="274">
        <f>ROUND(U69,0)</f>
        <v>455</v>
      </c>
      <c r="M752" s="274">
        <f>ROUND(U70,0)</f>
        <v>0</v>
      </c>
      <c r="N752" s="274">
        <f>ROUND(U75,0)</f>
        <v>4474846</v>
      </c>
      <c r="O752" s="274">
        <f>ROUND(U73,0)</f>
        <v>408695</v>
      </c>
      <c r="P752" s="274">
        <f>IF(U76&gt;0,ROUND(U76,0),0)</f>
        <v>1376</v>
      </c>
      <c r="Q752" s="274">
        <f>IF(U77&gt;0,ROUND(U77,0),0)</f>
        <v>0</v>
      </c>
      <c r="R752" s="274">
        <f>IF(U78&gt;0,ROUND(U78,0),0)</f>
        <v>281</v>
      </c>
      <c r="S752" s="274">
        <f>IF(U79&gt;0,ROUND(U79,0),0)</f>
        <v>255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706140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056*2017*7110*A</v>
      </c>
      <c r="B753" s="274">
        <f>ROUND(V59,0)</f>
        <v>1836</v>
      </c>
      <c r="C753" s="276">
        <f>ROUND(V60,2)</f>
        <v>0.25</v>
      </c>
      <c r="D753" s="274">
        <f>ROUND(V61,0)</f>
        <v>20370</v>
      </c>
      <c r="E753" s="274">
        <f>ROUND(V62,0)</f>
        <v>6239</v>
      </c>
      <c r="F753" s="274">
        <f>ROUND(V63,0)</f>
        <v>1800</v>
      </c>
      <c r="G753" s="274">
        <f>ROUND(V64,0)</f>
        <v>1703</v>
      </c>
      <c r="H753" s="274">
        <f>ROUND(V65,0)</f>
        <v>0</v>
      </c>
      <c r="I753" s="274">
        <f>ROUND(V66,0)</f>
        <v>2775</v>
      </c>
      <c r="J753" s="274">
        <f>ROUND(V67,0)</f>
        <v>3460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276358</v>
      </c>
      <c r="O753" s="274">
        <f>ROUND(V73,0)</f>
        <v>33395</v>
      </c>
      <c r="P753" s="274">
        <f>IF(V76&gt;0,ROUND(V76,0),0)</f>
        <v>217</v>
      </c>
      <c r="Q753" s="274">
        <f>IF(V77&gt;0,ROUND(V77,0),0)</f>
        <v>0</v>
      </c>
      <c r="R753" s="274">
        <f>IF(V78&gt;0,ROUND(V78,0),0)</f>
        <v>44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39650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056*2017*7120*A</v>
      </c>
      <c r="B754" s="274">
        <f>ROUND(W59,0)</f>
        <v>284</v>
      </c>
      <c r="C754" s="276">
        <f>ROUND(W60,2)</f>
        <v>0</v>
      </c>
      <c r="D754" s="274">
        <f>ROUND(W61,0)</f>
        <v>0</v>
      </c>
      <c r="E754" s="274">
        <f>ROUND(W62,0)</f>
        <v>0</v>
      </c>
      <c r="F754" s="274">
        <f>ROUND(W63,0)</f>
        <v>240</v>
      </c>
      <c r="G754" s="274">
        <f>ROUND(W64,0)</f>
        <v>0</v>
      </c>
      <c r="H754" s="274">
        <f>ROUND(W65,0)</f>
        <v>0</v>
      </c>
      <c r="I754" s="274">
        <f>ROUND(W66,0)</f>
        <v>128800</v>
      </c>
      <c r="J754" s="274">
        <f>ROUND(W67,0)</f>
        <v>0</v>
      </c>
      <c r="K754" s="274">
        <f>ROUND(W68,0)</f>
        <v>0</v>
      </c>
      <c r="L754" s="274">
        <f>ROUND(W69,0)</f>
        <v>0</v>
      </c>
      <c r="M754" s="274">
        <f>ROUND(W70,0)</f>
        <v>0</v>
      </c>
      <c r="N754" s="274">
        <f>ROUND(W75,0)</f>
        <v>1059064</v>
      </c>
      <c r="O754" s="274">
        <f>ROUND(W73,0)</f>
        <v>27130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110025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056*2017*7130*A</v>
      </c>
      <c r="B755" s="274">
        <f>ROUND(X59,0)</f>
        <v>1657</v>
      </c>
      <c r="C755" s="276">
        <f>ROUND(X60,2)</f>
        <v>0</v>
      </c>
      <c r="D755" s="274">
        <f>ROUND(X61,0)</f>
        <v>0</v>
      </c>
      <c r="E755" s="274">
        <f>ROUND(X62,0)</f>
        <v>0</v>
      </c>
      <c r="F755" s="274">
        <f>ROUND(X63,0)</f>
        <v>525</v>
      </c>
      <c r="G755" s="274">
        <f>ROUND(X64,0)</f>
        <v>12758</v>
      </c>
      <c r="H755" s="274">
        <f>ROUND(X65,0)</f>
        <v>0</v>
      </c>
      <c r="I755" s="274">
        <f>ROUND(X66,0)</f>
        <v>112412</v>
      </c>
      <c r="J755" s="274">
        <f>ROUND(X67,0)</f>
        <v>18057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5855765</v>
      </c>
      <c r="O755" s="274">
        <f>ROUND(X73,0)</f>
        <v>332028</v>
      </c>
      <c r="P755" s="274">
        <f>IF(X76&gt;0,ROUND(X76,0),0)</f>
        <v>400</v>
      </c>
      <c r="Q755" s="274">
        <f>IF(X77&gt;0,ROUND(X77,0),0)</f>
        <v>0</v>
      </c>
      <c r="R755" s="274">
        <f>IF(X78&gt;0,ROUND(X78,0),0)</f>
        <v>82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559476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056*2017*7140*A</v>
      </c>
      <c r="B756" s="274">
        <f>ROUND(Y59,0)</f>
        <v>5632</v>
      </c>
      <c r="C756" s="276">
        <f>ROUND(Y60,2)</f>
        <v>11.3</v>
      </c>
      <c r="D756" s="274">
        <f>ROUND(Y61,0)</f>
        <v>843875</v>
      </c>
      <c r="E756" s="274">
        <f>ROUND(Y62,0)</f>
        <v>258463</v>
      </c>
      <c r="F756" s="274">
        <f>ROUND(Y63,0)</f>
        <v>330</v>
      </c>
      <c r="G756" s="274">
        <f>ROUND(Y64,0)</f>
        <v>6076</v>
      </c>
      <c r="H756" s="274">
        <f>ROUND(Y65,0)</f>
        <v>0</v>
      </c>
      <c r="I756" s="274">
        <f>ROUND(Y66,0)</f>
        <v>134948</v>
      </c>
      <c r="J756" s="274">
        <f>ROUND(Y67,0)</f>
        <v>124062</v>
      </c>
      <c r="K756" s="274">
        <f>ROUND(Y68,0)</f>
        <v>0</v>
      </c>
      <c r="L756" s="274">
        <f>ROUND(Y69,0)</f>
        <v>1614</v>
      </c>
      <c r="M756" s="274">
        <f>ROUND(Y70,0)</f>
        <v>0</v>
      </c>
      <c r="N756" s="274">
        <f>ROUND(Y75,0)</f>
        <v>3663727</v>
      </c>
      <c r="O756" s="274">
        <f>ROUND(Y73,0)</f>
        <v>201547</v>
      </c>
      <c r="P756" s="274">
        <f>IF(Y76&gt;0,ROUND(Y76,0),0)</f>
        <v>3157</v>
      </c>
      <c r="Q756" s="274">
        <f>IF(Y77&gt;0,ROUND(Y77,0),0)</f>
        <v>0</v>
      </c>
      <c r="R756" s="274">
        <f>IF(Y78&gt;0,ROUND(Y78,0),0)</f>
        <v>646</v>
      </c>
      <c r="S756" s="274">
        <f>IF(Y79&gt;0,ROUND(Y79,0),0)</f>
        <v>7775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681096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056*2017*7150*A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056*2017*7160*A</v>
      </c>
      <c r="B758" s="274">
        <f>ROUND(AA59,0)</f>
        <v>52</v>
      </c>
      <c r="C758" s="276">
        <f>ROUND(AA60,2)</f>
        <v>0</v>
      </c>
      <c r="D758" s="274">
        <f>ROUND(AA61,0)</f>
        <v>0</v>
      </c>
      <c r="E758" s="274">
        <f>ROUND(AA62,0)</f>
        <v>0</v>
      </c>
      <c r="F758" s="274">
        <f>ROUND(AA63,0)</f>
        <v>168</v>
      </c>
      <c r="G758" s="274">
        <f>ROUND(AA64,0)</f>
        <v>8321</v>
      </c>
      <c r="H758" s="274">
        <f>ROUND(AA65,0)</f>
        <v>0</v>
      </c>
      <c r="I758" s="274">
        <f>ROUND(AA66,0)</f>
        <v>83000</v>
      </c>
      <c r="J758" s="274">
        <f>ROUND(AA67,0)</f>
        <v>0</v>
      </c>
      <c r="K758" s="274">
        <f>ROUND(AA68,0)</f>
        <v>0</v>
      </c>
      <c r="L758" s="274">
        <f>ROUND(AA69,0)</f>
        <v>6700</v>
      </c>
      <c r="M758" s="274">
        <f>ROUND(AA70,0)</f>
        <v>0</v>
      </c>
      <c r="N758" s="274">
        <f>ROUND(AA75,0)</f>
        <v>281104</v>
      </c>
      <c r="O758" s="274">
        <f>ROUND(AA73,0)</f>
        <v>4290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39238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056*2017*7170*A</v>
      </c>
      <c r="B759" s="274"/>
      <c r="C759" s="276">
        <f>ROUND(AB60,2)</f>
        <v>1.72</v>
      </c>
      <c r="D759" s="274">
        <f>ROUND(AB61,0)</f>
        <v>183040</v>
      </c>
      <c r="E759" s="274">
        <f>ROUND(AB62,0)</f>
        <v>56062</v>
      </c>
      <c r="F759" s="274">
        <f>ROUND(AB63,0)</f>
        <v>0</v>
      </c>
      <c r="G759" s="274">
        <f>ROUND(AB64,0)</f>
        <v>195425</v>
      </c>
      <c r="H759" s="274">
        <f>ROUND(AB65,0)</f>
        <v>0</v>
      </c>
      <c r="I759" s="274">
        <f>ROUND(AB66,0)</f>
        <v>75528</v>
      </c>
      <c r="J759" s="274">
        <f>ROUND(AB67,0)</f>
        <v>5083</v>
      </c>
      <c r="K759" s="274">
        <f>ROUND(AB68,0)</f>
        <v>71767</v>
      </c>
      <c r="L759" s="274">
        <f>ROUND(AB69,0)</f>
        <v>4037</v>
      </c>
      <c r="M759" s="274">
        <f>ROUND(AB70,0)</f>
        <v>9440</v>
      </c>
      <c r="N759" s="274">
        <f>ROUND(AB75,0)</f>
        <v>881721</v>
      </c>
      <c r="O759" s="274">
        <f>ROUND(AB73,0)</f>
        <v>294783</v>
      </c>
      <c r="P759" s="274">
        <f>IF(AB76&gt;0,ROUND(AB76,0),0)</f>
        <v>494</v>
      </c>
      <c r="Q759" s="274">
        <f>IF(AB77&gt;0,ROUND(AB77,0),0)</f>
        <v>0</v>
      </c>
      <c r="R759" s="274">
        <f>IF(AB78&gt;0,ROUND(AB78,0),0)</f>
        <v>101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228765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056*2017*7180*A</v>
      </c>
      <c r="B760" s="274">
        <f>ROUND(AC59,0)</f>
        <v>1436</v>
      </c>
      <c r="C760" s="276">
        <f>ROUND(AC60,2)</f>
        <v>0.52</v>
      </c>
      <c r="D760" s="274">
        <f>ROUND(AC61,0)</f>
        <v>45543</v>
      </c>
      <c r="E760" s="274">
        <f>ROUND(AC62,0)</f>
        <v>13949</v>
      </c>
      <c r="F760" s="274">
        <f>ROUND(AC63,0)</f>
        <v>0</v>
      </c>
      <c r="G760" s="274">
        <f>ROUND(AC64,0)</f>
        <v>50814</v>
      </c>
      <c r="H760" s="274">
        <f>ROUND(AC65,0)</f>
        <v>0</v>
      </c>
      <c r="I760" s="274">
        <f>ROUND(AC66,0)</f>
        <v>61345</v>
      </c>
      <c r="J760" s="274">
        <f>ROUND(AC67,0)</f>
        <v>4388</v>
      </c>
      <c r="K760" s="274">
        <f>ROUND(AC68,0)</f>
        <v>0</v>
      </c>
      <c r="L760" s="274">
        <f>ROUND(AC69,0)</f>
        <v>285</v>
      </c>
      <c r="M760" s="274">
        <f>ROUND(AC70,0)</f>
        <v>0</v>
      </c>
      <c r="N760" s="274">
        <f>ROUND(AC75,0)</f>
        <v>317921</v>
      </c>
      <c r="O760" s="274">
        <f>ROUND(AC73,0)</f>
        <v>238368</v>
      </c>
      <c r="P760" s="274">
        <f>IF(AC76&gt;0,ROUND(AC76,0),0)</f>
        <v>437</v>
      </c>
      <c r="Q760" s="274">
        <f>IF(AC77&gt;0,ROUND(AC77,0),0)</f>
        <v>0</v>
      </c>
      <c r="R760" s="274">
        <f>IF(AC78&gt;0,ROUND(AC78,0),0)</f>
        <v>89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83964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056*2017*7190*A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056*2017*7200*A</v>
      </c>
      <c r="B762" s="274">
        <f>ROUND(AE59,0)</f>
        <v>0</v>
      </c>
      <c r="C762" s="276">
        <f>ROUND(AE60,2)</f>
        <v>0</v>
      </c>
      <c r="D762" s="274">
        <f>ROUND(AE61,0)</f>
        <v>0</v>
      </c>
      <c r="E762" s="274">
        <f>ROUND(AE62,0)</f>
        <v>0</v>
      </c>
      <c r="F762" s="274">
        <f>ROUND(AE63,0)</f>
        <v>0</v>
      </c>
      <c r="G762" s="274">
        <f>ROUND(AE64,0)</f>
        <v>0</v>
      </c>
      <c r="H762" s="274">
        <f>ROUND(AE65,0)</f>
        <v>0</v>
      </c>
      <c r="I762" s="274">
        <f>ROUND(AE66,0)</f>
        <v>0</v>
      </c>
      <c r="J762" s="274">
        <f>ROUND(AE67,0)</f>
        <v>0</v>
      </c>
      <c r="K762" s="274">
        <f>ROUND(AE68,0)</f>
        <v>0</v>
      </c>
      <c r="L762" s="274">
        <f>ROUND(AE69,0)</f>
        <v>0</v>
      </c>
      <c r="M762" s="274">
        <f>ROUND(AE70,0)</f>
        <v>0</v>
      </c>
      <c r="N762" s="274">
        <f>ROUND(AE75,0)</f>
        <v>0</v>
      </c>
      <c r="O762" s="274">
        <f>ROUND(AE73,0)</f>
        <v>0</v>
      </c>
      <c r="P762" s="274">
        <f>IF(AE76&gt;0,ROUND(AE76,0),0)</f>
        <v>0</v>
      </c>
      <c r="Q762" s="274">
        <f>IF(AE77&gt;0,ROUND(AE77,0),0)</f>
        <v>0</v>
      </c>
      <c r="R762" s="274">
        <f>IF(AE78&gt;0,ROUND(AE78,0),0)</f>
        <v>0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0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056*2017*7220*A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056*2017*7230*A</v>
      </c>
      <c r="B764" s="274">
        <f>ROUND(AG59,0)</f>
        <v>4277</v>
      </c>
      <c r="C764" s="276">
        <f>ROUND(AG60,2)</f>
        <v>8.83</v>
      </c>
      <c r="D764" s="274">
        <f>ROUND(AG61,0)</f>
        <v>1110485</v>
      </c>
      <c r="E764" s="274">
        <f>ROUND(AG62,0)</f>
        <v>340121</v>
      </c>
      <c r="F764" s="274">
        <f>ROUND(AG63,0)</f>
        <v>591609</v>
      </c>
      <c r="G764" s="274">
        <f>ROUND(AG64,0)</f>
        <v>55134</v>
      </c>
      <c r="H764" s="274">
        <f>ROUND(AG65,0)</f>
        <v>0</v>
      </c>
      <c r="I764" s="274">
        <f>ROUND(AG66,0)</f>
        <v>77191</v>
      </c>
      <c r="J764" s="274">
        <f>ROUND(AG67,0)</f>
        <v>29704</v>
      </c>
      <c r="K764" s="274">
        <f>ROUND(AG68,0)</f>
        <v>0</v>
      </c>
      <c r="L764" s="274">
        <f>ROUND(AG69,0)</f>
        <v>1119</v>
      </c>
      <c r="M764" s="274">
        <f>ROUND(AG70,0)</f>
        <v>0</v>
      </c>
      <c r="N764" s="274">
        <f>ROUND(AG75,0)</f>
        <v>6347149</v>
      </c>
      <c r="O764" s="274">
        <f>ROUND(AG73,0)</f>
        <v>93644</v>
      </c>
      <c r="P764" s="274">
        <f>IF(AG76&gt;0,ROUND(AG76,0),0)</f>
        <v>2574</v>
      </c>
      <c r="Q764" s="274">
        <f>IF(AG77&gt;0,ROUND(AG77,0),0)</f>
        <v>0</v>
      </c>
      <c r="R764" s="274">
        <f>IF(AG78&gt;0,ROUND(AG78,0),0)</f>
        <v>526</v>
      </c>
      <c r="S764" s="274">
        <f>IF(AG79&gt;0,ROUND(AG79,0),0)</f>
        <v>25700</v>
      </c>
      <c r="T764" s="276">
        <f>IF(AG80&gt;0,ROUND(AG80,2),0)</f>
        <v>9.1199999999999992</v>
      </c>
      <c r="U764" s="274"/>
      <c r="V764" s="275"/>
      <c r="W764" s="274"/>
      <c r="X764" s="274"/>
      <c r="Y764" s="274">
        <f t="shared" si="21"/>
        <v>1170183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056*2017*7240*A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056*2017*7250*A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056*2017*7260*A</v>
      </c>
      <c r="B767" s="274">
        <f>ROUND(AJ59,0)</f>
        <v>2858</v>
      </c>
      <c r="C767" s="276">
        <f>ROUND(AJ60,2)</f>
        <v>3.63</v>
      </c>
      <c r="D767" s="274">
        <f>ROUND(AJ61,0)</f>
        <v>398498</v>
      </c>
      <c r="E767" s="274">
        <f>ROUND(AJ62,0)</f>
        <v>122052</v>
      </c>
      <c r="F767" s="274">
        <f>ROUND(AJ63,0)</f>
        <v>0</v>
      </c>
      <c r="G767" s="274">
        <f>ROUND(AJ64,0)</f>
        <v>33976</v>
      </c>
      <c r="H767" s="274">
        <f>ROUND(AJ65,0)</f>
        <v>0</v>
      </c>
      <c r="I767" s="274">
        <f>ROUND(AJ66,0)</f>
        <v>200</v>
      </c>
      <c r="J767" s="274">
        <f>ROUND(AJ67,0)</f>
        <v>19592</v>
      </c>
      <c r="K767" s="274">
        <f>ROUND(AJ68,0)</f>
        <v>0</v>
      </c>
      <c r="L767" s="274">
        <f>ROUND(AJ69,0)</f>
        <v>10297</v>
      </c>
      <c r="M767" s="274">
        <f>ROUND(AJ70,0)</f>
        <v>0</v>
      </c>
      <c r="N767" s="274">
        <f>ROUND(AJ75,0)</f>
        <v>626772</v>
      </c>
      <c r="O767" s="274">
        <f>ROUND(AJ73,0)</f>
        <v>0</v>
      </c>
      <c r="P767" s="274">
        <f>IF(AJ76&gt;0,ROUND(AJ76,0),0)</f>
        <v>893</v>
      </c>
      <c r="Q767" s="274">
        <f>IF(AJ77&gt;0,ROUND(AJ77,0),0)</f>
        <v>0</v>
      </c>
      <c r="R767" s="274">
        <f>IF(AJ78&gt;0,ROUND(AJ78,0),0)</f>
        <v>183</v>
      </c>
      <c r="S767" s="274">
        <f>IF(AJ79&gt;0,ROUND(AJ79,0),0)</f>
        <v>0</v>
      </c>
      <c r="T767" s="276">
        <f>IF(AJ80&gt;0,ROUND(AJ80,2),0)</f>
        <v>3.03</v>
      </c>
      <c r="U767" s="274"/>
      <c r="V767" s="275"/>
      <c r="W767" s="274"/>
      <c r="X767" s="274"/>
      <c r="Y767" s="274">
        <f t="shared" si="21"/>
        <v>232538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056*2017*7310*A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056*2017*7320*A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056*2017*7330*A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056*2017*7340*A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056*2017*7350*A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056*2017*7380*A</v>
      </c>
      <c r="B773" s="274">
        <f>ROUND(AP59,0)</f>
        <v>6985</v>
      </c>
      <c r="C773" s="276">
        <f>ROUND(AP60,2)</f>
        <v>9.1</v>
      </c>
      <c r="D773" s="274">
        <f>ROUND(AP61,0)</f>
        <v>1122910</v>
      </c>
      <c r="E773" s="274">
        <f>ROUND(AP62,0)</f>
        <v>343926</v>
      </c>
      <c r="F773" s="274">
        <f>ROUND(AP63,0)</f>
        <v>856</v>
      </c>
      <c r="G773" s="274">
        <f>ROUND(AP64,0)</f>
        <v>47902</v>
      </c>
      <c r="H773" s="274">
        <f>ROUND(AP65,0)</f>
        <v>10183</v>
      </c>
      <c r="I773" s="274">
        <f>ROUND(AP66,0)</f>
        <v>31926</v>
      </c>
      <c r="J773" s="274">
        <f>ROUND(AP67,0)</f>
        <v>28611</v>
      </c>
      <c r="K773" s="274">
        <f>ROUND(AP68,0)</f>
        <v>416</v>
      </c>
      <c r="L773" s="274">
        <f>ROUND(AP69,0)</f>
        <v>72412</v>
      </c>
      <c r="M773" s="274">
        <f>ROUND(AP70,0)</f>
        <v>22</v>
      </c>
      <c r="N773" s="274">
        <f>ROUND(AP75,0)</f>
        <v>1231551</v>
      </c>
      <c r="O773" s="274">
        <f>ROUND(AP73,0)</f>
        <v>0</v>
      </c>
      <c r="P773" s="274">
        <f>IF(AP76&gt;0,ROUND(AP76,0),0)</f>
        <v>2384</v>
      </c>
      <c r="Q773" s="274">
        <f>IF(AP77&gt;0,ROUND(AP77,0),0)</f>
        <v>0</v>
      </c>
      <c r="R773" s="274">
        <f>IF(AP78&gt;0,ROUND(AP78,0),0)</f>
        <v>488</v>
      </c>
      <c r="S773" s="274">
        <f>IF(AP79&gt;0,ROUND(AP79,0),0)</f>
        <v>255</v>
      </c>
      <c r="T773" s="276">
        <f>IF(AP80&gt;0,ROUND(AP80,2),0)</f>
        <v>2.36</v>
      </c>
      <c r="U773" s="274"/>
      <c r="V773" s="275"/>
      <c r="W773" s="274"/>
      <c r="X773" s="274"/>
      <c r="Y773" s="274">
        <f t="shared" si="21"/>
        <v>493728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056*2017*7390*A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056*2017*7400*A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056*2017*7410*A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056*2017*7420*A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056*2017*7430*A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056*2017*7490*A</v>
      </c>
      <c r="B779" s="274"/>
      <c r="C779" s="276">
        <f>ROUND(AV60,2)</f>
        <v>0</v>
      </c>
      <c r="D779" s="274">
        <f>ROUND(AV61,0)</f>
        <v>0</v>
      </c>
      <c r="E779" s="274">
        <f>ROUND(AV62,0)</f>
        <v>0</v>
      </c>
      <c r="F779" s="274">
        <f>ROUND(AV63,0)</f>
        <v>0</v>
      </c>
      <c r="G779" s="274">
        <f>ROUND(AV64,0)</f>
        <v>0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0</v>
      </c>
      <c r="M779" s="274">
        <f>ROUND(AV70,0)</f>
        <v>0</v>
      </c>
      <c r="N779" s="274">
        <f>ROUND(AV75,0)</f>
        <v>9331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831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056*2017*8200*A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056*2017*8310*A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056*2017*8320*A</v>
      </c>
      <c r="B782" s="274">
        <f>ROUND(AY59,0)</f>
        <v>2646</v>
      </c>
      <c r="C782" s="276">
        <f>ROUND(AY60,2)</f>
        <v>7.36</v>
      </c>
      <c r="D782" s="274">
        <f>ROUND(AY61,0)</f>
        <v>360323</v>
      </c>
      <c r="E782" s="274">
        <f>ROUND(AY62,0)</f>
        <v>110360</v>
      </c>
      <c r="F782" s="274">
        <f>ROUND(AY63,0)</f>
        <v>50980</v>
      </c>
      <c r="G782" s="274">
        <f>ROUND(AY64,0)</f>
        <v>156391</v>
      </c>
      <c r="H782" s="274">
        <f>ROUND(AY65,0)</f>
        <v>0</v>
      </c>
      <c r="I782" s="274">
        <f>ROUND(AY66,0)</f>
        <v>1023</v>
      </c>
      <c r="J782" s="274">
        <f>ROUND(AY67,0)</f>
        <v>20655</v>
      </c>
      <c r="K782" s="274">
        <f>ROUND(AY68,0)</f>
        <v>0</v>
      </c>
      <c r="L782" s="274">
        <f>ROUND(AY69,0)</f>
        <v>2361</v>
      </c>
      <c r="M782" s="274">
        <f>ROUND(AY70,0)</f>
        <v>99100</v>
      </c>
      <c r="N782" s="274"/>
      <c r="O782" s="274"/>
      <c r="P782" s="274">
        <f>IF(AY76&gt;0,ROUND(AY76,0),0)</f>
        <v>1937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056*2017*8330*A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056*2017*8350*A</v>
      </c>
      <c r="B784" s="274">
        <f>ROUND(BA59,0)</f>
        <v>0</v>
      </c>
      <c r="C784" s="276">
        <f>ROUND(BA60,2)</f>
        <v>1.48</v>
      </c>
      <c r="D784" s="274">
        <f>ROUND(BA61,0)</f>
        <v>59052</v>
      </c>
      <c r="E784" s="274">
        <f>ROUND(BA62,0)</f>
        <v>18087</v>
      </c>
      <c r="F784" s="274">
        <f>ROUND(BA63,0)</f>
        <v>0</v>
      </c>
      <c r="G784" s="274">
        <f>ROUND(BA64,0)</f>
        <v>10088</v>
      </c>
      <c r="H784" s="274">
        <f>ROUND(BA65,0)</f>
        <v>0</v>
      </c>
      <c r="I784" s="274">
        <f>ROUND(BA66,0)</f>
        <v>2808</v>
      </c>
      <c r="J784" s="274">
        <f>ROUND(BA67,0)</f>
        <v>8649</v>
      </c>
      <c r="K784" s="274">
        <f>ROUND(BA68,0)</f>
        <v>0</v>
      </c>
      <c r="L784" s="274">
        <f>ROUND(BA69,0)</f>
        <v>0</v>
      </c>
      <c r="M784" s="274">
        <f>ROUND(BA70,0)</f>
        <v>1077</v>
      </c>
      <c r="N784" s="274"/>
      <c r="O784" s="274"/>
      <c r="P784" s="274">
        <f>IF(BA76&gt;0,ROUND(BA76,0),0)</f>
        <v>884</v>
      </c>
      <c r="Q784" s="274">
        <f>IF(BA77&gt;0,ROUND(BA77,0),0)</f>
        <v>0</v>
      </c>
      <c r="R784" s="274">
        <f>IF(BA78&gt;0,ROUND(BA78,0),0)</f>
        <v>181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056*2017*8360*A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056*2017*8370*A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056*2017*8420*A</v>
      </c>
      <c r="B787" s="274"/>
      <c r="C787" s="276">
        <f>ROUND(BD60,2)</f>
        <v>3.09</v>
      </c>
      <c r="D787" s="274">
        <f>ROUND(BD61,0)</f>
        <v>173778</v>
      </c>
      <c r="E787" s="274">
        <f>ROUND(BD62,0)</f>
        <v>53225</v>
      </c>
      <c r="F787" s="274">
        <f>ROUND(BD63,0)</f>
        <v>0</v>
      </c>
      <c r="G787" s="274">
        <f>ROUND(BD64,0)</f>
        <v>899</v>
      </c>
      <c r="H787" s="274">
        <f>ROUND(BD65,0)</f>
        <v>0</v>
      </c>
      <c r="I787" s="274">
        <f>ROUND(BD66,0)</f>
        <v>14</v>
      </c>
      <c r="J787" s="274">
        <f>ROUND(BD67,0)</f>
        <v>10566</v>
      </c>
      <c r="K787" s="274">
        <f>ROUND(BD68,0)</f>
        <v>0</v>
      </c>
      <c r="L787" s="274">
        <f>ROUND(BD69,0)</f>
        <v>14123</v>
      </c>
      <c r="M787" s="274">
        <f>ROUND(BD70,0)</f>
        <v>16133</v>
      </c>
      <c r="N787" s="274"/>
      <c r="O787" s="274"/>
      <c r="P787" s="274">
        <f>IF(BD76&gt;0,ROUND(BD76,0),0)</f>
        <v>1080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056*2017*8430*A</v>
      </c>
      <c r="B788" s="274">
        <f>ROUND(BE59,0)</f>
        <v>33293</v>
      </c>
      <c r="C788" s="276">
        <f>ROUND(BE60,2)</f>
        <v>6.28</v>
      </c>
      <c r="D788" s="274">
        <f>ROUND(BE61,0)</f>
        <v>282137</v>
      </c>
      <c r="E788" s="274">
        <f>ROUND(BE62,0)</f>
        <v>86413</v>
      </c>
      <c r="F788" s="274">
        <f>ROUND(BE63,0)</f>
        <v>0</v>
      </c>
      <c r="G788" s="274">
        <f>ROUND(BE64,0)</f>
        <v>36744</v>
      </c>
      <c r="H788" s="274">
        <f>ROUND(BE65,0)</f>
        <v>196981</v>
      </c>
      <c r="I788" s="274">
        <f>ROUND(BE66,0)</f>
        <v>70263</v>
      </c>
      <c r="J788" s="274">
        <f>ROUND(BE67,0)</f>
        <v>19254</v>
      </c>
      <c r="K788" s="274">
        <f>ROUND(BE68,0)</f>
        <v>3360</v>
      </c>
      <c r="L788" s="274">
        <f>ROUND(BE69,0)</f>
        <v>2619</v>
      </c>
      <c r="M788" s="274">
        <f>ROUND(BE70,0)</f>
        <v>0</v>
      </c>
      <c r="N788" s="274"/>
      <c r="O788" s="274"/>
      <c r="P788" s="274">
        <f>IF(BE76&gt;0,ROUND(BE76,0),0)</f>
        <v>1968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056*2017*8460*A</v>
      </c>
      <c r="B789" s="274"/>
      <c r="C789" s="276">
        <f>ROUND(BF60,2)</f>
        <v>2.5099999999999998</v>
      </c>
      <c r="D789" s="274">
        <f>ROUND(BF61,0)</f>
        <v>95777</v>
      </c>
      <c r="E789" s="274">
        <f>ROUND(BF62,0)</f>
        <v>29335</v>
      </c>
      <c r="F789" s="274">
        <f>ROUND(BF63,0)</f>
        <v>0</v>
      </c>
      <c r="G789" s="274">
        <f>ROUND(BF64,0)</f>
        <v>32548</v>
      </c>
      <c r="H789" s="274">
        <f>ROUND(BF65,0)</f>
        <v>0</v>
      </c>
      <c r="I789" s="274">
        <f>ROUND(BF66,0)</f>
        <v>0</v>
      </c>
      <c r="J789" s="274">
        <f>ROUND(BF67,0)</f>
        <v>1066</v>
      </c>
      <c r="K789" s="274">
        <f>ROUND(BF68,0)</f>
        <v>0</v>
      </c>
      <c r="L789" s="274">
        <f>ROUND(BF69,0)</f>
        <v>0</v>
      </c>
      <c r="M789" s="274">
        <f>ROUND(BF70,0)</f>
        <v>0</v>
      </c>
      <c r="N789" s="274"/>
      <c r="O789" s="274"/>
      <c r="P789" s="274">
        <f>IF(BF76&gt;0,ROUND(BF76,0),0)</f>
        <v>109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056*2017*8470*A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056*2017*8480*A</v>
      </c>
      <c r="B791" s="274"/>
      <c r="C791" s="276">
        <f>ROUND(BH60,2)</f>
        <v>2.0099999999999998</v>
      </c>
      <c r="D791" s="274">
        <f>ROUND(BH61,0)</f>
        <v>182683</v>
      </c>
      <c r="E791" s="274">
        <f>ROUND(BH62,0)</f>
        <v>55952</v>
      </c>
      <c r="F791" s="274">
        <f>ROUND(BH63,0)</f>
        <v>0</v>
      </c>
      <c r="G791" s="274">
        <f>ROUND(BH64,0)</f>
        <v>36165</v>
      </c>
      <c r="H791" s="274">
        <f>ROUND(BH65,0)</f>
        <v>33372</v>
      </c>
      <c r="I791" s="274">
        <f>ROUND(BH66,0)</f>
        <v>168363</v>
      </c>
      <c r="J791" s="274">
        <f>ROUND(BH67,0)</f>
        <v>125448</v>
      </c>
      <c r="K791" s="274">
        <f>ROUND(BH68,0)</f>
        <v>0</v>
      </c>
      <c r="L791" s="274">
        <f>ROUND(BH69,0)</f>
        <v>5252</v>
      </c>
      <c r="M791" s="274">
        <f>ROUND(BH70,0)</f>
        <v>79119</v>
      </c>
      <c r="N791" s="274"/>
      <c r="O791" s="274"/>
      <c r="P791" s="274">
        <f>IF(BH76&gt;0,ROUND(BH76,0),0)</f>
        <v>369</v>
      </c>
      <c r="Q791" s="274">
        <f>IF(BH77&gt;0,ROUND(BH77,0),0)</f>
        <v>0</v>
      </c>
      <c r="R791" s="274">
        <f>IF(BH78&gt;0,ROUND(BH78,0),0)</f>
        <v>75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056*2017*8490*A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056*2017*8510*A</v>
      </c>
      <c r="B793" s="274"/>
      <c r="C793" s="276">
        <f>ROUND(BJ60,2)</f>
        <v>4.05</v>
      </c>
      <c r="D793" s="274">
        <f>ROUND(BJ61,0)</f>
        <v>417290</v>
      </c>
      <c r="E793" s="274">
        <f>ROUND(BJ62,0)</f>
        <v>127808</v>
      </c>
      <c r="F793" s="274">
        <f>ROUND(BJ63,0)</f>
        <v>47032</v>
      </c>
      <c r="G793" s="274">
        <f>ROUND(BJ64,0)</f>
        <v>4779</v>
      </c>
      <c r="H793" s="274">
        <f>ROUND(BJ65,0)</f>
        <v>55512</v>
      </c>
      <c r="I793" s="274">
        <f>ROUND(BJ66,0)</f>
        <v>250</v>
      </c>
      <c r="J793" s="274">
        <f>ROUND(BJ67,0)</f>
        <v>8267</v>
      </c>
      <c r="K793" s="274">
        <f>ROUND(BJ68,0)</f>
        <v>0</v>
      </c>
      <c r="L793" s="274">
        <f>ROUND(BJ69,0)</f>
        <v>32713</v>
      </c>
      <c r="M793" s="274">
        <f>ROUND(BJ70,0)</f>
        <v>0</v>
      </c>
      <c r="N793" s="274"/>
      <c r="O793" s="274"/>
      <c r="P793" s="274">
        <f>IF(BJ76&gt;0,ROUND(BJ76,0),0)</f>
        <v>845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056*2017*8530*A</v>
      </c>
      <c r="B794" s="274"/>
      <c r="C794" s="276">
        <f>ROUND(BK60,2)</f>
        <v>7.37</v>
      </c>
      <c r="D794" s="274">
        <f>ROUND(BK61,0)</f>
        <v>427364</v>
      </c>
      <c r="E794" s="274">
        <f>ROUND(BK62,0)</f>
        <v>130894</v>
      </c>
      <c r="F794" s="274">
        <f>ROUND(BK63,0)</f>
        <v>40856</v>
      </c>
      <c r="G794" s="274">
        <f>ROUND(BK64,0)</f>
        <v>16493</v>
      </c>
      <c r="H794" s="274">
        <f>ROUND(BK65,0)</f>
        <v>0</v>
      </c>
      <c r="I794" s="274">
        <f>ROUND(BK66,0)</f>
        <v>52105</v>
      </c>
      <c r="J794" s="274">
        <f>ROUND(BK67,0)</f>
        <v>10331</v>
      </c>
      <c r="K794" s="274">
        <f>ROUND(BK68,0)</f>
        <v>4522</v>
      </c>
      <c r="L794" s="274">
        <f>ROUND(BK69,0)</f>
        <v>105</v>
      </c>
      <c r="M794" s="274">
        <f>ROUND(BK70,0)</f>
        <v>0</v>
      </c>
      <c r="N794" s="274"/>
      <c r="O794" s="274"/>
      <c r="P794" s="274">
        <f>IF(BK76&gt;0,ROUND(BK76,0),0)</f>
        <v>1056</v>
      </c>
      <c r="Q794" s="274">
        <f>IF(BK77&gt;0,ROUND(BK77,0),0)</f>
        <v>0</v>
      </c>
      <c r="R794" s="274">
        <f>IF(BK78&gt;0,ROUND(BK78,0),0)</f>
        <v>216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056*2017*8560*A</v>
      </c>
      <c r="B795" s="274"/>
      <c r="C795" s="276">
        <f>ROUND(BL60,2)</f>
        <v>8.08</v>
      </c>
      <c r="D795" s="274">
        <f>ROUND(BL61,0)</f>
        <v>378321</v>
      </c>
      <c r="E795" s="274">
        <f>ROUND(BL62,0)</f>
        <v>115873</v>
      </c>
      <c r="F795" s="274">
        <f>ROUND(BL63,0)</f>
        <v>0</v>
      </c>
      <c r="G795" s="274">
        <f>ROUND(BL64,0)</f>
        <v>13727</v>
      </c>
      <c r="H795" s="274">
        <f>ROUND(BL65,0)</f>
        <v>0</v>
      </c>
      <c r="I795" s="274">
        <f>ROUND(BL66,0)</f>
        <v>521</v>
      </c>
      <c r="J795" s="274">
        <f>ROUND(BL67,0)</f>
        <v>5831</v>
      </c>
      <c r="K795" s="274">
        <f>ROUND(BL68,0)</f>
        <v>0</v>
      </c>
      <c r="L795" s="274">
        <f>ROUND(BL69,0)</f>
        <v>46</v>
      </c>
      <c r="M795" s="274">
        <f>ROUND(BL70,0)</f>
        <v>0</v>
      </c>
      <c r="N795" s="274"/>
      <c r="O795" s="274"/>
      <c r="P795" s="274">
        <f>IF(BL76&gt;0,ROUND(BL76,0),0)</f>
        <v>596</v>
      </c>
      <c r="Q795" s="274">
        <f>IF(BL77&gt;0,ROUND(BL77,0),0)</f>
        <v>0</v>
      </c>
      <c r="R795" s="274">
        <f>IF(BL78&gt;0,ROUND(BL78,0),0)</f>
        <v>122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056*2017*8590*A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056*2017*8610*A</v>
      </c>
      <c r="B797" s="274"/>
      <c r="C797" s="276">
        <f>ROUND(BN60,2)</f>
        <v>7.19</v>
      </c>
      <c r="D797" s="274">
        <f>ROUND(BN61,0)</f>
        <v>818840</v>
      </c>
      <c r="E797" s="274">
        <f>ROUND(BN62,0)</f>
        <v>250795</v>
      </c>
      <c r="F797" s="274">
        <f>ROUND(BN63,0)</f>
        <v>0</v>
      </c>
      <c r="G797" s="274">
        <f>ROUND(BN64,0)</f>
        <v>13403</v>
      </c>
      <c r="H797" s="274">
        <f>ROUND(BN65,0)</f>
        <v>4816</v>
      </c>
      <c r="I797" s="274">
        <f>ROUND(BN66,0)</f>
        <v>54414</v>
      </c>
      <c r="J797" s="274">
        <f>ROUND(BN67,0)</f>
        <v>15528</v>
      </c>
      <c r="K797" s="274">
        <f>ROUND(BN68,0)</f>
        <v>4760</v>
      </c>
      <c r="L797" s="274">
        <f>ROUND(BN69,0)</f>
        <v>175519</v>
      </c>
      <c r="M797" s="274">
        <f>ROUND(BN70,0)</f>
        <v>51172</v>
      </c>
      <c r="N797" s="274"/>
      <c r="O797" s="274"/>
      <c r="P797" s="274">
        <f>IF(BN76&gt;0,ROUND(BN76,0),0)</f>
        <v>1375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056*2017*8620*A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056*2017*8630*A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056*2017*8640*A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056*2017*8650*A</v>
      </c>
      <c r="B801" s="274"/>
      <c r="C801" s="276">
        <f>ROUND(BR60,2)</f>
        <v>2.0699999999999998</v>
      </c>
      <c r="D801" s="274">
        <f>ROUND(BR61,0)</f>
        <v>169766</v>
      </c>
      <c r="E801" s="274">
        <f>ROUND(BR62,0)</f>
        <v>51996</v>
      </c>
      <c r="F801" s="274">
        <f>ROUND(BR63,0)</f>
        <v>3624</v>
      </c>
      <c r="G801" s="274">
        <f>ROUND(BR64,0)</f>
        <v>4680</v>
      </c>
      <c r="H801" s="274">
        <f>ROUND(BR65,0)</f>
        <v>0</v>
      </c>
      <c r="I801" s="274">
        <f>ROUND(BR66,0)</f>
        <v>25850</v>
      </c>
      <c r="J801" s="274">
        <f>ROUND(BR67,0)</f>
        <v>5924</v>
      </c>
      <c r="K801" s="274">
        <f>ROUND(BR68,0)</f>
        <v>0</v>
      </c>
      <c r="L801" s="274">
        <f>ROUND(BR69,0)</f>
        <v>29370</v>
      </c>
      <c r="M801" s="274">
        <f>ROUND(BR70,0)</f>
        <v>0</v>
      </c>
      <c r="N801" s="274"/>
      <c r="O801" s="274"/>
      <c r="P801" s="274">
        <f>IF(BR76&gt;0,ROUND(BR76,0),0)</f>
        <v>455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056*2017*8660*A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056*2017*8670*A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056*2017*8680*A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056*2017*8690*A</v>
      </c>
      <c r="B805" s="274"/>
      <c r="C805" s="276">
        <f>ROUND(BV60,2)</f>
        <v>6.08</v>
      </c>
      <c r="D805" s="274">
        <f>ROUND(BV61,0)</f>
        <v>349610</v>
      </c>
      <c r="E805" s="274">
        <f>ROUND(BV62,0)</f>
        <v>107079</v>
      </c>
      <c r="F805" s="274">
        <f>ROUND(BV63,0)</f>
        <v>0</v>
      </c>
      <c r="G805" s="274">
        <f>ROUND(BV64,0)</f>
        <v>3444</v>
      </c>
      <c r="H805" s="274">
        <f>ROUND(BV65,0)</f>
        <v>0</v>
      </c>
      <c r="I805" s="274">
        <f>ROUND(BV66,0)</f>
        <v>41746</v>
      </c>
      <c r="J805" s="274">
        <f>ROUND(BV67,0)</f>
        <v>12797</v>
      </c>
      <c r="K805" s="274">
        <f>ROUND(BV68,0)</f>
        <v>0</v>
      </c>
      <c r="L805" s="274">
        <f>ROUND(BV69,0)</f>
        <v>383</v>
      </c>
      <c r="M805" s="274">
        <f>ROUND(BV70,0)</f>
        <v>3794</v>
      </c>
      <c r="N805" s="274"/>
      <c r="O805" s="274"/>
      <c r="P805" s="274">
        <f>IF(BV76&gt;0,ROUND(BV76,0),0)</f>
        <v>1308</v>
      </c>
      <c r="Q805" s="274">
        <f>IF(BV77&gt;0,ROUND(BV77,0),0)</f>
        <v>0</v>
      </c>
      <c r="R805" s="274">
        <f>IF(BV78&gt;0,ROUND(BV78,0),0)</f>
        <v>268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056*2017*8700*A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0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056*2017*8710*A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056*2017*8720*A</v>
      </c>
      <c r="B808" s="274"/>
      <c r="C808" s="276">
        <f>ROUND(BY60,2)</f>
        <v>3.31</v>
      </c>
      <c r="D808" s="274">
        <f>ROUND(BY61,0)</f>
        <v>401152</v>
      </c>
      <c r="E808" s="274">
        <f>ROUND(BY62,0)</f>
        <v>122865</v>
      </c>
      <c r="F808" s="274">
        <f>ROUND(BY63,0)</f>
        <v>0</v>
      </c>
      <c r="G808" s="274">
        <f>ROUND(BY64,0)</f>
        <v>2792</v>
      </c>
      <c r="H808" s="274">
        <f>ROUND(BY65,0)</f>
        <v>900</v>
      </c>
      <c r="I808" s="274">
        <f>ROUND(BY66,0)</f>
        <v>20546</v>
      </c>
      <c r="J808" s="274">
        <f>ROUND(BY67,0)</f>
        <v>3747</v>
      </c>
      <c r="K808" s="274">
        <f>ROUND(BY68,0)</f>
        <v>0</v>
      </c>
      <c r="L808" s="274">
        <f>ROUND(BY69,0)</f>
        <v>1551</v>
      </c>
      <c r="M808" s="274">
        <f>ROUND(BY70,0)</f>
        <v>0</v>
      </c>
      <c r="N808" s="274"/>
      <c r="O808" s="274"/>
      <c r="P808" s="274">
        <f>IF(BY76&gt;0,ROUND(BY76,0),0)</f>
        <v>383</v>
      </c>
      <c r="Q808" s="274">
        <f>IF(BY77&gt;0,ROUND(BY77,0),0)</f>
        <v>0</v>
      </c>
      <c r="R808" s="274">
        <f>IF(BY78&gt;0,ROUND(BY78,0),0)</f>
        <v>78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056*2017*8730*A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056*2017*8740*A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056*2017*8770*A</v>
      </c>
      <c r="B811" s="274"/>
      <c r="C811" s="276">
        <f>ROUND(CB60,2)</f>
        <v>0.61</v>
      </c>
      <c r="D811" s="274">
        <f>ROUND(CB61,0)</f>
        <v>57486</v>
      </c>
      <c r="E811" s="274">
        <f>ROUND(CB62,0)</f>
        <v>17607</v>
      </c>
      <c r="F811" s="274">
        <f>ROUND(CB63,0)</f>
        <v>0</v>
      </c>
      <c r="G811" s="274">
        <f>ROUND(CB64,0)</f>
        <v>6258</v>
      </c>
      <c r="H811" s="274">
        <f>ROUND(CB65,0)</f>
        <v>0</v>
      </c>
      <c r="I811" s="274">
        <f>ROUND(CB66,0)</f>
        <v>3089</v>
      </c>
      <c r="J811" s="274">
        <f>ROUND(CB67,0)</f>
        <v>1957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200</v>
      </c>
      <c r="Q811" s="274">
        <f>IF(CB77&gt;0,ROUND(CB77,0),0)</f>
        <v>0</v>
      </c>
      <c r="R811" s="274">
        <f>IF(CB78&gt;0,ROUND(CB78,0),0)</f>
        <v>41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056*2017*8790*A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0</v>
      </c>
      <c r="J812" s="274">
        <f>ROUND(CC67,0)</f>
        <v>0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056*2017*9000*A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331362</v>
      </c>
      <c r="V813" s="275">
        <f>ROUND(CD70,0)</f>
        <v>45199</v>
      </c>
      <c r="W813" s="274">
        <f>ROUND(CE72,0)</f>
        <v>931756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135.64000000000001</v>
      </c>
      <c r="D815" s="275">
        <f t="shared" si="22"/>
        <v>11071695</v>
      </c>
      <c r="E815" s="275">
        <f t="shared" si="22"/>
        <v>3391053</v>
      </c>
      <c r="F815" s="275">
        <f t="shared" si="22"/>
        <v>1122131</v>
      </c>
      <c r="G815" s="275">
        <f t="shared" si="22"/>
        <v>1194161</v>
      </c>
      <c r="H815" s="275">
        <f t="shared" si="22"/>
        <v>311505</v>
      </c>
      <c r="I815" s="275">
        <f t="shared" si="22"/>
        <v>1423514</v>
      </c>
      <c r="J815" s="275">
        <f t="shared" si="22"/>
        <v>676465</v>
      </c>
      <c r="K815" s="275">
        <f t="shared" si="22"/>
        <v>109069</v>
      </c>
      <c r="L815" s="275">
        <f>SUM(L734:L813)+SUM(U734:U813)</f>
        <v>705343</v>
      </c>
      <c r="M815" s="275">
        <f>SUM(M734:M813)+SUM(V734:V813)</f>
        <v>305056</v>
      </c>
      <c r="N815" s="275">
        <f t="shared" ref="N815:Y815" si="23">SUM(N734:N813)</f>
        <v>30877991</v>
      </c>
      <c r="O815" s="275">
        <f t="shared" si="23"/>
        <v>3734521</v>
      </c>
      <c r="P815" s="275">
        <f t="shared" si="23"/>
        <v>33293</v>
      </c>
      <c r="Q815" s="275">
        <f t="shared" si="23"/>
        <v>2646</v>
      </c>
      <c r="R815" s="275">
        <f t="shared" si="23"/>
        <v>5220</v>
      </c>
      <c r="S815" s="275">
        <f t="shared" si="23"/>
        <v>92201</v>
      </c>
      <c r="T815" s="279">
        <f t="shared" si="23"/>
        <v>42.87</v>
      </c>
      <c r="U815" s="275">
        <f t="shared" si="23"/>
        <v>331362</v>
      </c>
      <c r="V815" s="275">
        <f t="shared" si="23"/>
        <v>45199</v>
      </c>
      <c r="W815" s="275">
        <f t="shared" si="23"/>
        <v>931756</v>
      </c>
      <c r="X815" s="275">
        <f t="shared" si="23"/>
        <v>0</v>
      </c>
      <c r="Y815" s="275">
        <f t="shared" si="23"/>
        <v>7227816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135.64000000000001</v>
      </c>
      <c r="D816" s="275">
        <f>CE61</f>
        <v>11071695</v>
      </c>
      <c r="E816" s="275">
        <f>CE62</f>
        <v>3391053</v>
      </c>
      <c r="F816" s="275">
        <f>CE63</f>
        <v>1122131</v>
      </c>
      <c r="G816" s="275">
        <f>CE64</f>
        <v>1194161</v>
      </c>
      <c r="H816" s="278">
        <f>CE65</f>
        <v>311505</v>
      </c>
      <c r="I816" s="278">
        <f>CE66</f>
        <v>1423514</v>
      </c>
      <c r="J816" s="278">
        <f>CE67</f>
        <v>676465</v>
      </c>
      <c r="K816" s="278">
        <f>CE68</f>
        <v>109069</v>
      </c>
      <c r="L816" s="278">
        <f>CE69</f>
        <v>705343</v>
      </c>
      <c r="M816" s="278">
        <f>CE70</f>
        <v>305056</v>
      </c>
      <c r="N816" s="275">
        <f>CE75</f>
        <v>30877991</v>
      </c>
      <c r="O816" s="275">
        <f>CE73</f>
        <v>3734521</v>
      </c>
      <c r="P816" s="275">
        <f>CE76</f>
        <v>33293</v>
      </c>
      <c r="Q816" s="275">
        <f>CE77</f>
        <v>2646</v>
      </c>
      <c r="R816" s="275">
        <f>CE78</f>
        <v>5220</v>
      </c>
      <c r="S816" s="275">
        <f>CE79</f>
        <v>92201</v>
      </c>
      <c r="T816" s="279">
        <f>CE80</f>
        <v>42.87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7227816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11071695</v>
      </c>
      <c r="E817" s="180">
        <f>C379</f>
        <v>3391053</v>
      </c>
      <c r="F817" s="180">
        <f>C380</f>
        <v>1122131</v>
      </c>
      <c r="G817" s="239">
        <f>C381</f>
        <v>1194161</v>
      </c>
      <c r="H817" s="239">
        <f>C382</f>
        <v>311505</v>
      </c>
      <c r="I817" s="239">
        <f>C383</f>
        <v>1423514</v>
      </c>
      <c r="J817" s="239">
        <f>C384</f>
        <v>676465</v>
      </c>
      <c r="K817" s="239">
        <f>C385</f>
        <v>109069</v>
      </c>
      <c r="L817" s="239">
        <f>C386+C387+C388+C389</f>
        <v>705343</v>
      </c>
      <c r="M817" s="239">
        <f>C370</f>
        <v>305056</v>
      </c>
      <c r="N817" s="180">
        <f>D361</f>
        <v>30877991</v>
      </c>
      <c r="O817" s="180">
        <f>C359</f>
        <v>3734521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Willapa Harbor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800 Alder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P.O. Box 438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South Bend, WA  98586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H-56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Willapa Harbor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Pacific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Emmett Schuster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Eric Volk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Schweisow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360-875-5526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360-875-6167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255</v>
      </c>
      <c r="G23" s="21">
        <f>data!D111</f>
        <v>740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Willapa Harbor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192</v>
      </c>
      <c r="C7" s="48">
        <f>data!B139</f>
        <v>571</v>
      </c>
      <c r="D7" s="48">
        <f>data!B140</f>
        <v>0</v>
      </c>
      <c r="E7" s="48">
        <f>data!B141</f>
        <v>2809644</v>
      </c>
      <c r="F7" s="48">
        <f>data!B142</f>
        <v>15217438</v>
      </c>
      <c r="G7" s="48">
        <f>data!B141+data!B142</f>
        <v>18027082</v>
      </c>
    </row>
    <row r="8" spans="1:13" ht="20.100000000000001" customHeight="1" x14ac:dyDescent="0.25">
      <c r="A8" s="23" t="s">
        <v>297</v>
      </c>
      <c r="B8" s="48">
        <f>data!C138</f>
        <v>29</v>
      </c>
      <c r="C8" s="48">
        <f>data!C139</f>
        <v>66</v>
      </c>
      <c r="D8" s="48">
        <f>data!C140</f>
        <v>0</v>
      </c>
      <c r="E8" s="48">
        <f>data!C141</f>
        <v>500723</v>
      </c>
      <c r="F8" s="48">
        <f>data!C142</f>
        <v>6187007</v>
      </c>
      <c r="G8" s="48">
        <f>data!C141+data!C142</f>
        <v>6687730</v>
      </c>
    </row>
    <row r="9" spans="1:13" ht="20.100000000000001" customHeight="1" x14ac:dyDescent="0.25">
      <c r="A9" s="23" t="s">
        <v>1058</v>
      </c>
      <c r="B9" s="48">
        <f>data!D138</f>
        <v>34</v>
      </c>
      <c r="C9" s="48">
        <f>data!D139</f>
        <v>103</v>
      </c>
      <c r="D9" s="48">
        <f>data!D140</f>
        <v>0</v>
      </c>
      <c r="E9" s="48">
        <f>data!D141</f>
        <v>727619</v>
      </c>
      <c r="F9" s="48">
        <f>data!D142</f>
        <v>9988587</v>
      </c>
      <c r="G9" s="48">
        <f>data!D141+data!D142</f>
        <v>10716206</v>
      </c>
    </row>
    <row r="10" spans="1:13" ht="20.100000000000001" customHeight="1" x14ac:dyDescent="0.25">
      <c r="A10" s="111" t="s">
        <v>203</v>
      </c>
      <c r="B10" s="48">
        <f>data!E138</f>
        <v>255</v>
      </c>
      <c r="C10" s="48">
        <f>data!E139</f>
        <v>740</v>
      </c>
      <c r="D10" s="48">
        <f>data!E140</f>
        <v>0</v>
      </c>
      <c r="E10" s="48">
        <f>data!E141</f>
        <v>4037986</v>
      </c>
      <c r="F10" s="48">
        <f>data!E142</f>
        <v>31393032</v>
      </c>
      <c r="G10" s="48">
        <f>data!E141+data!E142</f>
        <v>35431018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Willapa Harbor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761945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828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21559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1452829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211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643467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1986046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199294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5066179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28960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81609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110569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57844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9154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66998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13851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185844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199695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60648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60648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Willapa Harbor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34261</v>
      </c>
      <c r="D7" s="21">
        <f>data!C195</f>
        <v>0</v>
      </c>
      <c r="E7" s="21">
        <f>data!D195</f>
        <v>0</v>
      </c>
      <c r="F7" s="21">
        <f>data!E195</f>
        <v>34261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200810</v>
      </c>
      <c r="D8" s="21">
        <f>data!C196</f>
        <v>0</v>
      </c>
      <c r="E8" s="21">
        <f>data!D196</f>
        <v>0</v>
      </c>
      <c r="F8" s="21">
        <f>data!E196</f>
        <v>200810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7127073</v>
      </c>
      <c r="D9" s="21">
        <f>data!C197</f>
        <v>0</v>
      </c>
      <c r="E9" s="21">
        <f>data!D197</f>
        <v>0</v>
      </c>
      <c r="F9" s="21">
        <f>data!E197</f>
        <v>7127073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569761</v>
      </c>
      <c r="D10" s="21">
        <f>data!C198</f>
        <v>17664</v>
      </c>
      <c r="E10" s="21">
        <f>data!D198</f>
        <v>32145</v>
      </c>
      <c r="F10" s="21">
        <f>data!E198</f>
        <v>555280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4511958</v>
      </c>
      <c r="D12" s="21">
        <f>data!C200</f>
        <v>129171</v>
      </c>
      <c r="E12" s="21">
        <f>data!D200</f>
        <v>62908</v>
      </c>
      <c r="F12" s="21">
        <f>data!E200</f>
        <v>4578221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3635</v>
      </c>
      <c r="D15" s="21">
        <f>data!C203</f>
        <v>0</v>
      </c>
      <c r="E15" s="21">
        <f>data!D203</f>
        <v>3635</v>
      </c>
      <c r="F15" s="21">
        <f>data!E203</f>
        <v>0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12447498</v>
      </c>
      <c r="D16" s="21">
        <f>data!C204</f>
        <v>146835</v>
      </c>
      <c r="E16" s="21">
        <f>data!D204</f>
        <v>98688</v>
      </c>
      <c r="F16" s="21">
        <f>data!E204</f>
        <v>12495645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194780</v>
      </c>
      <c r="D24" s="21">
        <f>data!C209</f>
        <v>2146</v>
      </c>
      <c r="E24" s="21">
        <f>data!D209</f>
        <v>0</v>
      </c>
      <c r="F24" s="21">
        <f>data!E209</f>
        <v>196926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5300656</v>
      </c>
      <c r="D25" s="21">
        <f>data!C210</f>
        <v>288565</v>
      </c>
      <c r="E25" s="21">
        <f>data!D210</f>
        <v>0</v>
      </c>
      <c r="F25" s="21">
        <f>data!E210</f>
        <v>5589221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464476</v>
      </c>
      <c r="D26" s="21">
        <f>data!C211</f>
        <v>15615</v>
      </c>
      <c r="E26" s="21">
        <f>data!D211</f>
        <v>32145</v>
      </c>
      <c r="F26" s="21">
        <f>data!E211</f>
        <v>447946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3701869</v>
      </c>
      <c r="D28" s="21">
        <f>data!C213</f>
        <v>254000</v>
      </c>
      <c r="E28" s="21">
        <f>data!D213</f>
        <v>62907</v>
      </c>
      <c r="F28" s="21">
        <f>data!E213</f>
        <v>3892962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9661781</v>
      </c>
      <c r="D32" s="21">
        <f>data!C217</f>
        <v>560326</v>
      </c>
      <c r="E32" s="21">
        <f>data!D217</f>
        <v>95052</v>
      </c>
      <c r="F32" s="21">
        <f>data!E217</f>
        <v>10127055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Willapa Harbor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652432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7690710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3781023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-2902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2661201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14130032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5991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69325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392847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462172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174684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236238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15655558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Willapa Harbor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3459020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5341933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3101101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191720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164308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64201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6120081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1035590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1035590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34261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200810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7127073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555280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4578221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12495645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10127055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2368590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321848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321848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15357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15357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9861466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Willapa Harbor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178829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1411683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3063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2904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331355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517006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2444840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32432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236024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1127453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4979625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6375534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517006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5858528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1558098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1558098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9861466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Willapa Harbor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4037986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31393032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35431018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652432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14130032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462172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410922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15655558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19775460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1002239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911580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1913819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21689279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11223939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5066179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1329409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1466729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350204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1777901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560326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110569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66998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199695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60648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335087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22547684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-858405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-858405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-858405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Willapa Harbor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740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25.77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2001016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903204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49058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5511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33880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137319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10191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3140179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2366595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2089389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1157951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3247340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4509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2220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1103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53745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25.77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Willapa Harbor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25490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4.3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625097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282152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114115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173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73213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40076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3728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1138554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598772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48784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2183492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2232276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3063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749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7360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3.54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Willapa Harbor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32209</v>
      </c>
      <c r="E73" s="212"/>
      <c r="F73" s="212"/>
      <c r="G73" s="14">
        <f>data!U59</f>
        <v>73541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8.57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638867</v>
      </c>
      <c r="H75" s="14">
        <f>data!V61</f>
        <v>19305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288367</v>
      </c>
      <c r="H76" s="14">
        <f>data!V62</f>
        <v>8714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386550</v>
      </c>
      <c r="E77" s="14">
        <f>data!S63</f>
        <v>0</v>
      </c>
      <c r="F77" s="14">
        <f>data!T63</f>
        <v>0</v>
      </c>
      <c r="G77" s="14">
        <f>data!U63</f>
        <v>3339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7283</v>
      </c>
      <c r="E78" s="14">
        <f>data!S64</f>
        <v>40625</v>
      </c>
      <c r="F78" s="14">
        <f>data!T64</f>
        <v>0</v>
      </c>
      <c r="G78" s="14">
        <f>data!U64</f>
        <v>355294</v>
      </c>
      <c r="H78" s="14">
        <f>data!V64</f>
        <v>477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3967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2570</v>
      </c>
      <c r="E80" s="14">
        <f>data!S66</f>
        <v>91</v>
      </c>
      <c r="F80" s="14">
        <f>data!T66</f>
        <v>0</v>
      </c>
      <c r="G80" s="14">
        <f>data!U66</f>
        <v>188055</v>
      </c>
      <c r="H80" s="14">
        <f>data!V66</f>
        <v>274</v>
      </c>
      <c r="I80" s="14">
        <f>data!W66</f>
        <v>160781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668</v>
      </c>
      <c r="E81" s="14">
        <f>data!S67</f>
        <v>695</v>
      </c>
      <c r="F81" s="14">
        <f>data!T67</f>
        <v>0</v>
      </c>
      <c r="G81" s="14">
        <f>data!U67</f>
        <v>28254</v>
      </c>
      <c r="H81" s="14">
        <f>data!V67</f>
        <v>2783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10400</v>
      </c>
      <c r="E82" s="14">
        <f>data!S68</f>
        <v>0</v>
      </c>
      <c r="F82" s="14">
        <f>data!T68</f>
        <v>0</v>
      </c>
      <c r="G82" s="14">
        <f>data!U68</f>
        <v>12073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1852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411438</v>
      </c>
      <c r="E85" s="14">
        <f>data!S71</f>
        <v>41411</v>
      </c>
      <c r="F85" s="14">
        <f>data!T71</f>
        <v>0</v>
      </c>
      <c r="G85" s="14">
        <f>data!U71</f>
        <v>1516101</v>
      </c>
      <c r="H85" s="14">
        <f>data!V71</f>
        <v>31553</v>
      </c>
      <c r="I85" s="14">
        <f>data!W71</f>
        <v>160781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140121</v>
      </c>
      <c r="E87" s="48">
        <f>+data!M684</f>
        <v>44801</v>
      </c>
      <c r="F87" s="48">
        <f>+data!M685</f>
        <v>0</v>
      </c>
      <c r="G87" s="48">
        <f>+data!M686</f>
        <v>790579</v>
      </c>
      <c r="H87" s="48">
        <f>+data!M687</f>
        <v>39027</v>
      </c>
      <c r="I87" s="48">
        <f>+data!M688</f>
        <v>144518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30847</v>
      </c>
      <c r="E88" s="14">
        <f>data!S73</f>
        <v>21760</v>
      </c>
      <c r="F88" s="14">
        <f>data!T73</f>
        <v>0</v>
      </c>
      <c r="G88" s="14">
        <f>data!U73</f>
        <v>457645</v>
      </c>
      <c r="H88" s="14">
        <f>data!V73</f>
        <v>22764</v>
      </c>
      <c r="I88" s="14">
        <f>data!W73</f>
        <v>36419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954281</v>
      </c>
      <c r="E89" s="14">
        <f>data!S74</f>
        <v>340043</v>
      </c>
      <c r="F89" s="14">
        <f>data!T74</f>
        <v>0</v>
      </c>
      <c r="G89" s="14">
        <f>data!U74</f>
        <v>4642768</v>
      </c>
      <c r="H89" s="14">
        <f>data!V74</f>
        <v>287929</v>
      </c>
      <c r="I89" s="14">
        <f>data!W74</f>
        <v>1429504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985128</v>
      </c>
      <c r="E90" s="14">
        <f>data!S75</f>
        <v>361803</v>
      </c>
      <c r="F90" s="14">
        <f>data!T75</f>
        <v>0</v>
      </c>
      <c r="G90" s="14">
        <f>data!U75</f>
        <v>5100413</v>
      </c>
      <c r="H90" s="14">
        <f>data!V75</f>
        <v>310693</v>
      </c>
      <c r="I90" s="14">
        <f>data!W75</f>
        <v>1465923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63</v>
      </c>
      <c r="E92" s="14">
        <f>data!S76</f>
        <v>0</v>
      </c>
      <c r="F92" s="14">
        <f>data!T76</f>
        <v>0</v>
      </c>
      <c r="G92" s="14">
        <f>data!U76</f>
        <v>1128</v>
      </c>
      <c r="H92" s="14">
        <f>data!V76</f>
        <v>178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15</v>
      </c>
      <c r="E94" s="14">
        <f>data!S78</f>
        <v>0</v>
      </c>
      <c r="F94" s="14">
        <f>data!T78</f>
        <v>0</v>
      </c>
      <c r="G94" s="14">
        <f>data!U78</f>
        <v>276</v>
      </c>
      <c r="H94" s="14">
        <f>data!V78</f>
        <v>44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461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Willapa Harbor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1033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7.22</v>
      </c>
      <c r="E106" s="26">
        <f>data!Z60</f>
        <v>0</v>
      </c>
      <c r="F106" s="26">
        <f>data!AA60</f>
        <v>0</v>
      </c>
      <c r="G106" s="26">
        <f>data!AB60</f>
        <v>1.94</v>
      </c>
      <c r="H106" s="26">
        <f>data!AC60</f>
        <v>0.65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867074</v>
      </c>
      <c r="E107" s="14">
        <f>data!Z61</f>
        <v>0</v>
      </c>
      <c r="F107" s="14">
        <f>data!AA61</f>
        <v>0</v>
      </c>
      <c r="G107" s="14">
        <f>data!AB61</f>
        <v>192364</v>
      </c>
      <c r="H107" s="14">
        <f>data!AC61</f>
        <v>51677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391373</v>
      </c>
      <c r="E108" s="14">
        <f>data!Z62</f>
        <v>0</v>
      </c>
      <c r="F108" s="14">
        <f>data!AA62</f>
        <v>0</v>
      </c>
      <c r="G108" s="14">
        <f>data!AB62</f>
        <v>86828</v>
      </c>
      <c r="H108" s="14">
        <f>data!AC62</f>
        <v>23326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4516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12418</v>
      </c>
      <c r="D110" s="14">
        <f>data!Y64</f>
        <v>9247</v>
      </c>
      <c r="E110" s="14">
        <f>data!Z64</f>
        <v>0</v>
      </c>
      <c r="F110" s="14">
        <f>data!AA64</f>
        <v>9059</v>
      </c>
      <c r="G110" s="14">
        <f>data!AB64</f>
        <v>338441</v>
      </c>
      <c r="H110" s="14">
        <f>data!AC64</f>
        <v>65654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106072</v>
      </c>
      <c r="D112" s="14">
        <f>data!Y66</f>
        <v>142485</v>
      </c>
      <c r="E112" s="14">
        <f>data!Z66</f>
        <v>0</v>
      </c>
      <c r="F112" s="14">
        <f>data!AA66</f>
        <v>104400</v>
      </c>
      <c r="G112" s="14">
        <f>data!AB66</f>
        <v>175106</v>
      </c>
      <c r="H112" s="14">
        <f>data!AC66</f>
        <v>60640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1622</v>
      </c>
      <c r="D113" s="14">
        <f>data!Y67</f>
        <v>100663</v>
      </c>
      <c r="E113" s="14">
        <f>data!Z67</f>
        <v>0</v>
      </c>
      <c r="F113" s="14">
        <f>data!AA67</f>
        <v>0</v>
      </c>
      <c r="G113" s="14">
        <f>data!AB67</f>
        <v>4963</v>
      </c>
      <c r="H113" s="14">
        <f>data!AC67</f>
        <v>4120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64555</v>
      </c>
      <c r="H114" s="14">
        <f>data!AC68</f>
        <v>494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6051</v>
      </c>
      <c r="E115" s="14">
        <f>data!Z69</f>
        <v>0</v>
      </c>
      <c r="F115" s="14">
        <f>data!AA69</f>
        <v>800</v>
      </c>
      <c r="G115" s="14">
        <f>data!AB69</f>
        <v>6231</v>
      </c>
      <c r="H115" s="14">
        <f>data!AC69</f>
        <v>2187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-670144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120112</v>
      </c>
      <c r="D117" s="14">
        <f>data!Y71</f>
        <v>1521409</v>
      </c>
      <c r="E117" s="14">
        <f>data!Z71</f>
        <v>0</v>
      </c>
      <c r="F117" s="14">
        <f>data!AA71</f>
        <v>114259</v>
      </c>
      <c r="G117" s="14">
        <f>data!AB71</f>
        <v>198344</v>
      </c>
      <c r="H117" s="14">
        <f>data!AC71</f>
        <v>208098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588705</v>
      </c>
      <c r="D119" s="48">
        <f>+data!M690</f>
        <v>738433</v>
      </c>
      <c r="E119" s="48">
        <f>+data!M691</f>
        <v>0</v>
      </c>
      <c r="F119" s="48">
        <f>+data!M692</f>
        <v>46384</v>
      </c>
      <c r="G119" s="48">
        <f>+data!M693</f>
        <v>251695</v>
      </c>
      <c r="H119" s="48">
        <f>+data!M694</f>
        <v>101954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461869</v>
      </c>
      <c r="D120" s="14">
        <f>data!Y73</f>
        <v>260199</v>
      </c>
      <c r="E120" s="14">
        <f>data!Z73</f>
        <v>0</v>
      </c>
      <c r="F120" s="14">
        <f>data!AA73</f>
        <v>0</v>
      </c>
      <c r="G120" s="14">
        <f>data!AB73</f>
        <v>308814</v>
      </c>
      <c r="H120" s="14">
        <f>data!AC73</f>
        <v>181750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6276377</v>
      </c>
      <c r="D121" s="14">
        <f>data!Y74</f>
        <v>3998400</v>
      </c>
      <c r="E121" s="14">
        <f>data!Z74</f>
        <v>0</v>
      </c>
      <c r="F121" s="14">
        <f>data!AA74</f>
        <v>353449</v>
      </c>
      <c r="G121" s="14">
        <f>data!AB74</f>
        <v>720797</v>
      </c>
      <c r="H121" s="14">
        <f>data!AC74</f>
        <v>104579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6738246</v>
      </c>
      <c r="D122" s="14">
        <f>data!Y75</f>
        <v>4258599</v>
      </c>
      <c r="E122" s="14">
        <f>data!Z75</f>
        <v>0</v>
      </c>
      <c r="F122" s="14">
        <f>data!AA75</f>
        <v>353449</v>
      </c>
      <c r="G122" s="14">
        <f>data!AB75</f>
        <v>1029611</v>
      </c>
      <c r="H122" s="14">
        <f>data!AC75</f>
        <v>286329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2914</v>
      </c>
      <c r="E124" s="14">
        <f>data!Z76</f>
        <v>0</v>
      </c>
      <c r="F124" s="14">
        <f>data!AA76</f>
        <v>0</v>
      </c>
      <c r="G124" s="14">
        <f>data!AB76</f>
        <v>468</v>
      </c>
      <c r="H124" s="14">
        <f>data!AC76</f>
        <v>358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713</v>
      </c>
      <c r="E126" s="14">
        <f>data!Z78</f>
        <v>0</v>
      </c>
      <c r="F126" s="14">
        <f>data!AA78</f>
        <v>0</v>
      </c>
      <c r="G126" s="14">
        <f>data!AB78</f>
        <v>114</v>
      </c>
      <c r="H126" s="14">
        <f>data!AC78</f>
        <v>88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8646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1.94</v>
      </c>
      <c r="H128" s="26">
        <f>data!AC80</f>
        <v>0.95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Willapa Harbor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4143</v>
      </c>
      <c r="F137" s="14">
        <f>data!AH59</f>
        <v>0</v>
      </c>
      <c r="G137" s="14">
        <f>data!AI59</f>
        <v>0</v>
      </c>
      <c r="H137" s="14">
        <f>data!AJ59</f>
        <v>2703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7.49</v>
      </c>
      <c r="F138" s="26">
        <f>data!AH60</f>
        <v>0</v>
      </c>
      <c r="G138" s="26">
        <f>data!AI60</f>
        <v>0</v>
      </c>
      <c r="H138" s="26">
        <f>data!AJ60</f>
        <v>3.59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996928</v>
      </c>
      <c r="F139" s="14">
        <f>data!AH61</f>
        <v>0</v>
      </c>
      <c r="G139" s="14">
        <f>data!AI61</f>
        <v>0</v>
      </c>
      <c r="H139" s="14">
        <f>data!AJ61</f>
        <v>427502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449986</v>
      </c>
      <c r="F140" s="14">
        <f>data!AH62</f>
        <v>0</v>
      </c>
      <c r="G140" s="14">
        <f>data!AI62</f>
        <v>0</v>
      </c>
      <c r="H140" s="14">
        <f>data!AJ62</f>
        <v>192963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778207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59204</v>
      </c>
      <c r="F142" s="14">
        <f>data!AH64</f>
        <v>0</v>
      </c>
      <c r="G142" s="14">
        <f>data!AI64</f>
        <v>0</v>
      </c>
      <c r="H142" s="14">
        <f>data!AJ64</f>
        <v>30583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91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243930</v>
      </c>
      <c r="F144" s="14">
        <f>data!AH66</f>
        <v>0</v>
      </c>
      <c r="G144" s="14">
        <f>data!AI66</f>
        <v>0</v>
      </c>
      <c r="H144" s="14">
        <f>data!AJ66</f>
        <v>10015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20495</v>
      </c>
      <c r="F145" s="14">
        <f>data!AH67</f>
        <v>0</v>
      </c>
      <c r="G145" s="14">
        <f>data!AI67</f>
        <v>0</v>
      </c>
      <c r="H145" s="14">
        <f>data!AJ67</f>
        <v>18360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3173</v>
      </c>
      <c r="F147" s="14">
        <f>data!AH69</f>
        <v>0</v>
      </c>
      <c r="G147" s="14">
        <f>data!AI69</f>
        <v>0</v>
      </c>
      <c r="H147" s="14">
        <f>data!AJ69</f>
        <v>7645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2551923</v>
      </c>
      <c r="F149" s="14">
        <f>data!AH71</f>
        <v>0</v>
      </c>
      <c r="G149" s="14">
        <f>data!AI71</f>
        <v>0</v>
      </c>
      <c r="H149" s="14">
        <f>data!AJ71</f>
        <v>687159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1218803</v>
      </c>
      <c r="F151" s="48">
        <f>+data!M699</f>
        <v>0</v>
      </c>
      <c r="G151" s="48">
        <f>+data!M700</f>
        <v>0</v>
      </c>
      <c r="H151" s="48">
        <f>+data!M701</f>
        <v>247681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117746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6776731</v>
      </c>
      <c r="F153" s="14">
        <f>data!AH74</f>
        <v>0</v>
      </c>
      <c r="G153" s="14">
        <f>data!AI74</f>
        <v>0</v>
      </c>
      <c r="H153" s="14">
        <f>data!AJ74</f>
        <v>733797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6894477</v>
      </c>
      <c r="F154" s="14">
        <f>data!AH75</f>
        <v>0</v>
      </c>
      <c r="G154" s="14">
        <f>data!AI75</f>
        <v>0</v>
      </c>
      <c r="H154" s="14">
        <f>data!AJ75</f>
        <v>733797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1804</v>
      </c>
      <c r="F156" s="14">
        <f>data!AH76</f>
        <v>0</v>
      </c>
      <c r="G156" s="14">
        <f>data!AI76</f>
        <v>0</v>
      </c>
      <c r="H156" s="14">
        <f>data!AJ76</f>
        <v>668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441</v>
      </c>
      <c r="F158" s="14">
        <f>data!AH78</f>
        <v>0</v>
      </c>
      <c r="G158" s="14">
        <f>data!AI78</f>
        <v>0</v>
      </c>
      <c r="H158" s="14">
        <f>data!AJ78</f>
        <v>163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28781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7.49</v>
      </c>
      <c r="F160" s="26">
        <f>data!AH80</f>
        <v>0</v>
      </c>
      <c r="G160" s="26">
        <f>data!AI80</f>
        <v>0</v>
      </c>
      <c r="H160" s="26">
        <f>data!AJ80</f>
        <v>2.5299999999999998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Willapa Harbor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7351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10.09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1146993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517721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54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50506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9708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25760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49554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116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30448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1830860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473090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1432934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1432934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1432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350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236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Willapa Harbor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2220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0.3</v>
      </c>
      <c r="G202" s="26">
        <f>data!AW60</f>
        <v>0</v>
      </c>
      <c r="H202" s="26">
        <f>data!AX60</f>
        <v>0</v>
      </c>
      <c r="I202" s="26">
        <f>data!AY60</f>
        <v>6.94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42027</v>
      </c>
      <c r="G203" s="14">
        <f>data!AW61</f>
        <v>0</v>
      </c>
      <c r="H203" s="14">
        <f>data!AX61</f>
        <v>0</v>
      </c>
      <c r="I203" s="14">
        <f>data!AY61</f>
        <v>343738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18970</v>
      </c>
      <c r="G204" s="14">
        <f>data!AW62</f>
        <v>0</v>
      </c>
      <c r="H204" s="14">
        <f>data!AX62</f>
        <v>0</v>
      </c>
      <c r="I204" s="14">
        <f>data!AY62</f>
        <v>155154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52582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8893</v>
      </c>
      <c r="G206" s="14">
        <f>data!AW64</f>
        <v>0</v>
      </c>
      <c r="H206" s="14">
        <f>data!AX64</f>
        <v>0</v>
      </c>
      <c r="I206" s="14">
        <f>data!AY64</f>
        <v>154785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4644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20412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220</v>
      </c>
      <c r="G211" s="14">
        <f>data!AW69</f>
        <v>0</v>
      </c>
      <c r="H211" s="14">
        <f>data!AX69</f>
        <v>0</v>
      </c>
      <c r="I211" s="14">
        <f>data!AY69</f>
        <v>442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-97501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70110</v>
      </c>
      <c r="G213" s="14">
        <f>data!AW71</f>
        <v>0</v>
      </c>
      <c r="H213" s="14">
        <f>data!AX71</f>
        <v>0</v>
      </c>
      <c r="I213" s="14">
        <f>data!AY71</f>
        <v>634256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11997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1764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Willapa Harbor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28886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1.47</v>
      </c>
      <c r="E234" s="26">
        <f>data!BB60</f>
        <v>0</v>
      </c>
      <c r="F234" s="26">
        <f>data!BC60</f>
        <v>0</v>
      </c>
      <c r="G234" s="26">
        <f>data!BD60</f>
        <v>2.48</v>
      </c>
      <c r="H234" s="26">
        <f>data!BE60</f>
        <v>4.41</v>
      </c>
      <c r="I234" s="26">
        <f>data!BF60</f>
        <v>2.5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62452</v>
      </c>
      <c r="E235" s="14">
        <f>data!BB61</f>
        <v>0</v>
      </c>
      <c r="F235" s="14">
        <f>data!BC61</f>
        <v>0</v>
      </c>
      <c r="G235" s="14">
        <f>data!BD61</f>
        <v>146919</v>
      </c>
      <c r="H235" s="14">
        <f>data!BE61</f>
        <v>300749</v>
      </c>
      <c r="I235" s="14">
        <f>data!BF61</f>
        <v>101131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28189</v>
      </c>
      <c r="E236" s="14">
        <f>data!BB62</f>
        <v>0</v>
      </c>
      <c r="F236" s="14">
        <f>data!BC62</f>
        <v>0</v>
      </c>
      <c r="G236" s="14">
        <f>data!BD62</f>
        <v>66315</v>
      </c>
      <c r="H236" s="14">
        <f>data!BE62</f>
        <v>135750</v>
      </c>
      <c r="I236" s="14">
        <f>data!BF62</f>
        <v>45648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11243</v>
      </c>
      <c r="E238" s="14">
        <f>data!BB64</f>
        <v>0</v>
      </c>
      <c r="F238" s="14">
        <f>data!BC64</f>
        <v>0</v>
      </c>
      <c r="G238" s="14">
        <f>data!BD64</f>
        <v>1217</v>
      </c>
      <c r="H238" s="14">
        <f>data!BE64</f>
        <v>26563</v>
      </c>
      <c r="I238" s="14">
        <f>data!BF64</f>
        <v>32606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222073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45746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9375</v>
      </c>
      <c r="E241" s="14">
        <f>data!BB67</f>
        <v>0</v>
      </c>
      <c r="F241" s="14">
        <f>data!BC67</f>
        <v>0</v>
      </c>
      <c r="G241" s="14">
        <f>data!BD67</f>
        <v>11453</v>
      </c>
      <c r="H241" s="14">
        <f>data!BE67</f>
        <v>21740</v>
      </c>
      <c r="I241" s="14">
        <f>data!BF67</f>
        <v>1156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3360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16280</v>
      </c>
      <c r="H243" s="14">
        <f>data!BE69</f>
        <v>3782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-1125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110134</v>
      </c>
      <c r="E245" s="14">
        <f>data!BB71</f>
        <v>0</v>
      </c>
      <c r="F245" s="14">
        <f>data!BC71</f>
        <v>0</v>
      </c>
      <c r="G245" s="14">
        <f>data!BD71</f>
        <v>242184</v>
      </c>
      <c r="H245" s="14">
        <f>data!BE71</f>
        <v>759763</v>
      </c>
      <c r="I245" s="14">
        <f>data!BF71</f>
        <v>180541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884</v>
      </c>
      <c r="E252" s="85">
        <f>data!BB76</f>
        <v>0</v>
      </c>
      <c r="F252" s="85">
        <f>data!BC76</f>
        <v>0</v>
      </c>
      <c r="G252" s="85">
        <f>data!BD76</f>
        <v>1080</v>
      </c>
      <c r="H252" s="85">
        <f>data!BE76</f>
        <v>2050</v>
      </c>
      <c r="I252" s="85">
        <f>data!BF76</f>
        <v>109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Willapa Harbor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2.08</v>
      </c>
      <c r="E266" s="26">
        <f>data!BI60</f>
        <v>0</v>
      </c>
      <c r="F266" s="26">
        <f>data!BJ60</f>
        <v>3.86</v>
      </c>
      <c r="G266" s="26">
        <f>data!BK60</f>
        <v>7.37</v>
      </c>
      <c r="H266" s="26">
        <f>data!BL60</f>
        <v>7.34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183251</v>
      </c>
      <c r="E267" s="14">
        <f>data!BI61</f>
        <v>0</v>
      </c>
      <c r="F267" s="14">
        <f>data!BJ61</f>
        <v>367452</v>
      </c>
      <c r="G267" s="14">
        <f>data!BK61</f>
        <v>439987</v>
      </c>
      <c r="H267" s="14">
        <f>data!BL61</f>
        <v>370380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82714</v>
      </c>
      <c r="E268" s="14">
        <f>data!BI62</f>
        <v>0</v>
      </c>
      <c r="F268" s="14">
        <f>data!BJ62</f>
        <v>165858</v>
      </c>
      <c r="G268" s="14">
        <f>data!BK62</f>
        <v>198598</v>
      </c>
      <c r="H268" s="14">
        <f>data!BL62</f>
        <v>167179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56583</v>
      </c>
      <c r="G269" s="14">
        <f>data!BK63</f>
        <v>44165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17787</v>
      </c>
      <c r="E270" s="14">
        <f>data!BI64</f>
        <v>0</v>
      </c>
      <c r="F270" s="14">
        <f>data!BJ64</f>
        <v>6107</v>
      </c>
      <c r="G270" s="14">
        <f>data!BK64</f>
        <v>17590</v>
      </c>
      <c r="H270" s="14">
        <f>data!BL64</f>
        <v>15899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37993</v>
      </c>
      <c r="E271" s="14">
        <f>data!BI65</f>
        <v>0</v>
      </c>
      <c r="F271" s="14">
        <f>data!BJ65</f>
        <v>60031</v>
      </c>
      <c r="G271" s="14">
        <f>data!BK65</f>
        <v>315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178705</v>
      </c>
      <c r="E272" s="14">
        <f>data!BI66</f>
        <v>0</v>
      </c>
      <c r="F272" s="14">
        <f>data!BJ66</f>
        <v>15080</v>
      </c>
      <c r="G272" s="14">
        <f>data!BK66</f>
        <v>81194</v>
      </c>
      <c r="H272" s="14">
        <f>data!BL66</f>
        <v>506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22676</v>
      </c>
      <c r="E273" s="14">
        <f>data!BI67</f>
        <v>0</v>
      </c>
      <c r="F273" s="14">
        <f>data!BJ67</f>
        <v>8961</v>
      </c>
      <c r="G273" s="14">
        <f>data!BK67</f>
        <v>8547</v>
      </c>
      <c r="H273" s="14">
        <f>data!BL67</f>
        <v>5175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4371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7088</v>
      </c>
      <c r="E275" s="14">
        <f>data!BI69</f>
        <v>0</v>
      </c>
      <c r="F275" s="14">
        <f>data!BJ69</f>
        <v>29087</v>
      </c>
      <c r="G275" s="14">
        <f>data!BK69</f>
        <v>100</v>
      </c>
      <c r="H275" s="14">
        <f>data!BL69</f>
        <v>48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530214</v>
      </c>
      <c r="E277" s="14">
        <f>data!BI71</f>
        <v>0</v>
      </c>
      <c r="F277" s="14">
        <f>data!BJ71</f>
        <v>709159</v>
      </c>
      <c r="G277" s="14">
        <f>data!BK71</f>
        <v>790496</v>
      </c>
      <c r="H277" s="14">
        <f>data!BL71</f>
        <v>563558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793</v>
      </c>
      <c r="E284" s="85">
        <f>data!BI76</f>
        <v>0</v>
      </c>
      <c r="F284" s="85">
        <f>data!BJ76</f>
        <v>845</v>
      </c>
      <c r="G284" s="85">
        <f>data!BK76</f>
        <v>806</v>
      </c>
      <c r="H284" s="85">
        <f>data!BL76</f>
        <v>488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Willapa Harbor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7.35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2.0699999999999998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875296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170882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395085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77131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2693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720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10263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4377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9892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60794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30652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16382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6298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15200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156714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42545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1542319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332605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1349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455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Willapa Harbor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6.02</v>
      </c>
      <c r="E330" s="26">
        <f>data!BW60</f>
        <v>0</v>
      </c>
      <c r="F330" s="26">
        <f>data!BX60</f>
        <v>0</v>
      </c>
      <c r="G330" s="26">
        <f>data!BY60</f>
        <v>3.39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371306</v>
      </c>
      <c r="E331" s="86">
        <f>data!BW61</f>
        <v>0</v>
      </c>
      <c r="F331" s="86">
        <f>data!BX61</f>
        <v>0</v>
      </c>
      <c r="G331" s="86">
        <f>data!BY61</f>
        <v>421522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167597</v>
      </c>
      <c r="E332" s="86">
        <f>data!BW62</f>
        <v>0</v>
      </c>
      <c r="F332" s="86">
        <f>data!BX62</f>
        <v>0</v>
      </c>
      <c r="G332" s="86">
        <f>data!BY62</f>
        <v>190263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5276</v>
      </c>
      <c r="E334" s="86">
        <f>data!BW64</f>
        <v>0</v>
      </c>
      <c r="F334" s="86">
        <f>data!BX64</f>
        <v>0</v>
      </c>
      <c r="G334" s="86">
        <f>data!BY64</f>
        <v>9316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450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11618</v>
      </c>
      <c r="E336" s="86">
        <f>data!BW66</f>
        <v>0</v>
      </c>
      <c r="F336" s="86">
        <f>data!BX66</f>
        <v>0</v>
      </c>
      <c r="G336" s="86">
        <f>data!BY66</f>
        <v>21690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13935</v>
      </c>
      <c r="E337" s="86">
        <f>data!BW67</f>
        <v>0</v>
      </c>
      <c r="F337" s="86">
        <f>data!BX67</f>
        <v>0</v>
      </c>
      <c r="G337" s="86">
        <f>data!BY67</f>
        <v>2524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420</v>
      </c>
      <c r="E339" s="86">
        <f>data!BW69</f>
        <v>0</v>
      </c>
      <c r="F339" s="86">
        <f>data!BX69</f>
        <v>0</v>
      </c>
      <c r="G339" s="86">
        <f>data!BY69</f>
        <v>5967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570152</v>
      </c>
      <c r="E341" s="14">
        <f>data!BW71</f>
        <v>0</v>
      </c>
      <c r="F341" s="14">
        <f>data!BX71</f>
        <v>0</v>
      </c>
      <c r="G341" s="14">
        <f>data!BY71</f>
        <v>651732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1240</v>
      </c>
      <c r="E348" s="85">
        <f>data!BW76</f>
        <v>0</v>
      </c>
      <c r="F348" s="85">
        <f>data!BX76</f>
        <v>0</v>
      </c>
      <c r="G348" s="85">
        <f>data!BY76</f>
        <v>238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303</v>
      </c>
      <c r="E350" s="85">
        <f>data!BW78</f>
        <v>0</v>
      </c>
      <c r="F350" s="85">
        <f>data!BX78</f>
        <v>0</v>
      </c>
      <c r="G350" s="85">
        <f>data!BY78</f>
        <v>58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Willapa Harbor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0.61</v>
      </c>
      <c r="D362" s="26">
        <f>data!CC60</f>
        <v>0</v>
      </c>
      <c r="E362" s="217"/>
      <c r="F362" s="211"/>
      <c r="G362" s="211"/>
      <c r="H362" s="211"/>
      <c r="I362" s="87">
        <f>data!CE60</f>
        <v>127.80999999999999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60024</v>
      </c>
      <c r="D363" s="86">
        <f>data!CC61</f>
        <v>0</v>
      </c>
      <c r="E363" s="218"/>
      <c r="F363" s="219"/>
      <c r="G363" s="219"/>
      <c r="H363" s="219"/>
      <c r="I363" s="86">
        <f>data!CE61</f>
        <v>11223939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27093</v>
      </c>
      <c r="D364" s="86">
        <f>data!CC62</f>
        <v>0</v>
      </c>
      <c r="E364" s="218"/>
      <c r="F364" s="219"/>
      <c r="G364" s="219"/>
      <c r="H364" s="219"/>
      <c r="I364" s="86">
        <f>data!CE62</f>
        <v>5066178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1329409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2843</v>
      </c>
      <c r="D366" s="86">
        <f>data!CC64</f>
        <v>0</v>
      </c>
      <c r="E366" s="218"/>
      <c r="F366" s="219"/>
      <c r="G366" s="219"/>
      <c r="H366" s="219"/>
      <c r="I366" s="86">
        <f>data!CE64</f>
        <v>1466729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350204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1777901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2121</v>
      </c>
      <c r="D369" s="86">
        <f>data!CC67</f>
        <v>0</v>
      </c>
      <c r="E369" s="218"/>
      <c r="F369" s="219"/>
      <c r="G369" s="219"/>
      <c r="H369" s="219"/>
      <c r="I369" s="86">
        <f>data!CE67</f>
        <v>560327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110569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88</v>
      </c>
      <c r="D371" s="86">
        <f>data!CC69</f>
        <v>0</v>
      </c>
      <c r="E371" s="86">
        <f>data!CD69</f>
        <v>327341</v>
      </c>
      <c r="F371" s="219"/>
      <c r="G371" s="219"/>
      <c r="H371" s="219"/>
      <c r="I371" s="86">
        <f>data!CE69</f>
        <v>662428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233469</v>
      </c>
      <c r="F372" s="220"/>
      <c r="G372" s="220"/>
      <c r="H372" s="220"/>
      <c r="I372" s="14">
        <f>-data!CE70</f>
        <v>-1002239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92169</v>
      </c>
      <c r="D373" s="86">
        <f>data!CC71</f>
        <v>0</v>
      </c>
      <c r="E373" s="86">
        <f>data!CD71</f>
        <v>93872</v>
      </c>
      <c r="F373" s="219"/>
      <c r="G373" s="219"/>
      <c r="H373" s="219"/>
      <c r="I373" s="14">
        <f>data!CE71</f>
        <v>21545445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-911580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4037986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31393032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35431018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200</v>
      </c>
      <c r="D380" s="85">
        <f>data!CC76</f>
        <v>0</v>
      </c>
      <c r="E380" s="214"/>
      <c r="F380" s="211"/>
      <c r="G380" s="211"/>
      <c r="H380" s="211"/>
      <c r="I380" s="14">
        <f>data!CE76</f>
        <v>28886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2220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4417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99229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42.220000000000006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Willapa Harbor Hospital Year End Report</dc:title>
  <dc:subject>2018 Willapa Harbor Hospital Year End Report</dc:subject>
  <dc:creator>Washington State Dept of Health - HSQA - Community Health Systems</dc:creator>
  <cp:keywords>hospital financial reports</cp:keywords>
  <cp:lastModifiedBy>Huyck, Randall  (DOH)</cp:lastModifiedBy>
  <cp:lastPrinted>2019-05-30T19:11:47Z</cp:lastPrinted>
  <dcterms:created xsi:type="dcterms:W3CDTF">1999-06-02T22:01:56Z</dcterms:created>
  <dcterms:modified xsi:type="dcterms:W3CDTF">2019-07-24T16:17:09Z</dcterms:modified>
</cp:coreProperties>
</file>