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16172834-4BAC-48D1-A406-7B5140F50C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1" i="1" l="1"/>
  <c r="C224" i="1" l="1"/>
  <c r="C227" i="1"/>
  <c r="F59" i="1" l="1"/>
  <c r="C392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0" i="1"/>
  <c r="C364" i="1"/>
  <c r="C365" i="1"/>
  <c r="C360" i="1"/>
  <c r="C325" i="1"/>
  <c r="C332" i="1"/>
  <c r="C327" i="1"/>
  <c r="C318" i="1"/>
  <c r="C305" i="1"/>
  <c r="C312" i="1"/>
  <c r="C304" i="1"/>
  <c r="C306" i="1"/>
  <c r="C263" i="1"/>
  <c r="C282" i="1"/>
  <c r="C276" i="1"/>
  <c r="C255" i="1" l="1"/>
  <c r="C258" i="1"/>
  <c r="C253" i="1"/>
  <c r="C252" i="1"/>
  <c r="C250" i="1"/>
  <c r="C234" i="1"/>
  <c r="C225" i="1" l="1"/>
  <c r="C223" i="1"/>
  <c r="C203" i="1"/>
  <c r="C184" i="1" l="1"/>
  <c r="C183" i="1"/>
  <c r="C180" i="1"/>
  <c r="C179" i="1"/>
  <c r="C171" i="1" l="1"/>
  <c r="C170" i="1"/>
  <c r="C169" i="1"/>
  <c r="C168" i="1"/>
  <c r="C167" i="1"/>
  <c r="C166" i="1"/>
  <c r="C165" i="1"/>
  <c r="C111" i="1"/>
  <c r="AV74" i="1" l="1"/>
  <c r="B52" i="1" l="1"/>
  <c r="B48" i="1"/>
  <c r="E77" i="1" l="1"/>
  <c r="CC76" i="1"/>
  <c r="CC70" i="1" l="1"/>
  <c r="AR59" i="1" l="1"/>
  <c r="AP59" i="1"/>
  <c r="AE59" i="1"/>
  <c r="AC59" i="1"/>
  <c r="Y59" i="1"/>
  <c r="X59" i="1"/>
  <c r="W59" i="1"/>
  <c r="U59" i="1"/>
  <c r="R59" i="1"/>
  <c r="Q59" i="1"/>
  <c r="P59" i="1"/>
  <c r="C615" i="10" l="1"/>
  <c r="E550" i="10"/>
  <c r="F546" i="10"/>
  <c r="E546" i="10"/>
  <c r="E545" i="10"/>
  <c r="F545" i="10"/>
  <c r="F544" i="10"/>
  <c r="E544" i="10"/>
  <c r="H540" i="10"/>
  <c r="E540" i="10"/>
  <c r="F540" i="10"/>
  <c r="H539" i="10"/>
  <c r="E539" i="10"/>
  <c r="F539" i="10"/>
  <c r="E538" i="10"/>
  <c r="F537" i="10"/>
  <c r="H536" i="10"/>
  <c r="E536" i="10"/>
  <c r="F536" i="10"/>
  <c r="F535" i="10"/>
  <c r="F534" i="10"/>
  <c r="E534" i="10"/>
  <c r="H534" i="10"/>
  <c r="E533" i="10"/>
  <c r="H533" i="10"/>
  <c r="H532" i="10"/>
  <c r="E532" i="10"/>
  <c r="F532" i="10"/>
  <c r="H531" i="10"/>
  <c r="E531" i="10"/>
  <c r="F531" i="10"/>
  <c r="E530" i="10"/>
  <c r="F529" i="10"/>
  <c r="H528" i="10"/>
  <c r="F528" i="10"/>
  <c r="E528" i="10"/>
  <c r="H527" i="10"/>
  <c r="F527" i="10"/>
  <c r="E527" i="10"/>
  <c r="F526" i="10"/>
  <c r="E526" i="10"/>
  <c r="F525" i="10"/>
  <c r="E525" i="10"/>
  <c r="H525" i="10"/>
  <c r="E523" i="10"/>
  <c r="F521" i="10"/>
  <c r="F520" i="10"/>
  <c r="E520" i="10"/>
  <c r="F519" i="10"/>
  <c r="E519" i="10"/>
  <c r="F517" i="10"/>
  <c r="E515" i="10"/>
  <c r="F515" i="10"/>
  <c r="F514" i="10"/>
  <c r="F510" i="10"/>
  <c r="F509" i="10"/>
  <c r="E508" i="10"/>
  <c r="F508" i="10"/>
  <c r="F507" i="10"/>
  <c r="E507" i="10"/>
  <c r="H507" i="10"/>
  <c r="E506" i="10"/>
  <c r="E505" i="10"/>
  <c r="F505" i="10"/>
  <c r="H504" i="10"/>
  <c r="F504" i="10"/>
  <c r="E504" i="10"/>
  <c r="H503" i="10"/>
  <c r="F503" i="10"/>
  <c r="E503" i="10"/>
  <c r="H502" i="10"/>
  <c r="F502" i="10"/>
  <c r="E502" i="10"/>
  <c r="E501" i="10"/>
  <c r="F501" i="10"/>
  <c r="E500" i="10"/>
  <c r="H500" i="10"/>
  <c r="F499" i="10"/>
  <c r="F498" i="10"/>
  <c r="E498" i="10"/>
  <c r="E497" i="10"/>
  <c r="H497" i="10"/>
  <c r="E496" i="10"/>
  <c r="G493" i="10"/>
  <c r="E493" i="10"/>
  <c r="C493" i="10"/>
  <c r="A493" i="10"/>
  <c r="B478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4" i="10"/>
  <c r="B453" i="10"/>
  <c r="C444" i="10"/>
  <c r="C439" i="10"/>
  <c r="B439" i="10"/>
  <c r="C438" i="10"/>
  <c r="B436" i="10"/>
  <c r="B435" i="10"/>
  <c r="B434" i="10"/>
  <c r="B432" i="10"/>
  <c r="B431" i="10"/>
  <c r="B430" i="10"/>
  <c r="B429" i="10"/>
  <c r="D424" i="10"/>
  <c r="B424" i="10"/>
  <c r="B423" i="10"/>
  <c r="D421" i="10"/>
  <c r="B421" i="10"/>
  <c r="B420" i="10"/>
  <c r="D418" i="10"/>
  <c r="B418" i="10"/>
  <c r="B417" i="10"/>
  <c r="B414" i="10"/>
  <c r="A412" i="10"/>
  <c r="C392" i="10"/>
  <c r="C388" i="10"/>
  <c r="B438" i="10" s="1"/>
  <c r="B440" i="10" s="1"/>
  <c r="C384" i="10"/>
  <c r="B433" i="10" s="1"/>
  <c r="C379" i="10"/>
  <c r="B428" i="10" s="1"/>
  <c r="C378" i="10"/>
  <c r="B427" i="10" s="1"/>
  <c r="D372" i="10"/>
  <c r="C366" i="10"/>
  <c r="C447" i="10" s="1"/>
  <c r="C365" i="10"/>
  <c r="C446" i="10" s="1"/>
  <c r="C364" i="10"/>
  <c r="D361" i="10"/>
  <c r="B465" i="10" s="1"/>
  <c r="C332" i="10"/>
  <c r="D329" i="10"/>
  <c r="C325" i="10"/>
  <c r="D328" i="10" s="1"/>
  <c r="C318" i="10"/>
  <c r="D319" i="10" s="1"/>
  <c r="C306" i="10"/>
  <c r="C305" i="10"/>
  <c r="C304" i="10"/>
  <c r="D290" i="10"/>
  <c r="D283" i="10"/>
  <c r="C274" i="10"/>
  <c r="B475" i="10" s="1"/>
  <c r="C263" i="10"/>
  <c r="D265" i="10" s="1"/>
  <c r="C258" i="10"/>
  <c r="C255" i="10"/>
  <c r="C253" i="10"/>
  <c r="C252" i="10"/>
  <c r="C250" i="10"/>
  <c r="C238" i="10"/>
  <c r="D240" i="10" s="1"/>
  <c r="B447" i="10" s="1"/>
  <c r="C234" i="10"/>
  <c r="B455" i="10" s="1"/>
  <c r="C227" i="10"/>
  <c r="D229" i="10" s="1"/>
  <c r="B445" i="10" s="1"/>
  <c r="C224" i="10"/>
  <c r="C223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C203" i="10"/>
  <c r="C204" i="10" s="1"/>
  <c r="E202" i="10"/>
  <c r="C474" i="10" s="1"/>
  <c r="E201" i="10"/>
  <c r="E200" i="10"/>
  <c r="E199" i="10"/>
  <c r="C472" i="10" s="1"/>
  <c r="E198" i="10"/>
  <c r="C471" i="10" s="1"/>
  <c r="E197" i="10"/>
  <c r="E196" i="10"/>
  <c r="C469" i="10" s="1"/>
  <c r="E195" i="10"/>
  <c r="C468" i="10" s="1"/>
  <c r="C189" i="10"/>
  <c r="D190" i="10" s="1"/>
  <c r="D437" i="10" s="1"/>
  <c r="C184" i="10"/>
  <c r="C183" i="10"/>
  <c r="C180" i="10"/>
  <c r="C179" i="10"/>
  <c r="D181" i="10" s="1"/>
  <c r="D177" i="10"/>
  <c r="D434" i="10" s="1"/>
  <c r="C171" i="10"/>
  <c r="C170" i="10"/>
  <c r="C169" i="10"/>
  <c r="C168" i="10"/>
  <c r="C167" i="10"/>
  <c r="C166" i="10"/>
  <c r="C165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D111" i="10"/>
  <c r="B415" i="10" s="1"/>
  <c r="CE80" i="10"/>
  <c r="L612" i="10" s="1"/>
  <c r="CF79" i="10"/>
  <c r="CE79" i="10"/>
  <c r="J612" i="10" s="1"/>
  <c r="CE78" i="10"/>
  <c r="I612" i="10" s="1"/>
  <c r="E77" i="10"/>
  <c r="CE77" i="10" s="1"/>
  <c r="G612" i="10" s="1"/>
  <c r="BE76" i="10"/>
  <c r="CE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AR59" i="10"/>
  <c r="E537" i="10" s="1"/>
  <c r="AP59" i="10"/>
  <c r="E535" i="10" s="1"/>
  <c r="AJ59" i="10"/>
  <c r="E529" i="10" s="1"/>
  <c r="AE59" i="10"/>
  <c r="E524" i="10" s="1"/>
  <c r="AC59" i="10"/>
  <c r="E522" i="10" s="1"/>
  <c r="Y59" i="10"/>
  <c r="E518" i="10" s="1"/>
  <c r="X59" i="10"/>
  <c r="E517" i="10" s="1"/>
  <c r="W59" i="10"/>
  <c r="E516" i="10" s="1"/>
  <c r="U59" i="10"/>
  <c r="E514" i="10" s="1"/>
  <c r="R59" i="10"/>
  <c r="E511" i="10" s="1"/>
  <c r="Q59" i="10"/>
  <c r="E510" i="10" s="1"/>
  <c r="P59" i="10"/>
  <c r="E509" i="10" s="1"/>
  <c r="F59" i="10"/>
  <c r="B53" i="10"/>
  <c r="CE51" i="10"/>
  <c r="CA48" i="10"/>
  <c r="CA62" i="10" s="1"/>
  <c r="BZ48" i="10"/>
  <c r="BZ62" i="10" s="1"/>
  <c r="BY48" i="10"/>
  <c r="BY62" i="10" s="1"/>
  <c r="BO48" i="10"/>
  <c r="BO62" i="10" s="1"/>
  <c r="BK48" i="10"/>
  <c r="BK62" i="10" s="1"/>
  <c r="BG48" i="10"/>
  <c r="BG62" i="10" s="1"/>
  <c r="BE48" i="10"/>
  <c r="BE62" i="10" s="1"/>
  <c r="AV48" i="10"/>
  <c r="AV62" i="10" s="1"/>
  <c r="AT48" i="10"/>
  <c r="AT62" i="10" s="1"/>
  <c r="AS48" i="10"/>
  <c r="AS62" i="10" s="1"/>
  <c r="AO48" i="10"/>
  <c r="AO62" i="10" s="1"/>
  <c r="AG48" i="10"/>
  <c r="AG62" i="10" s="1"/>
  <c r="AA48" i="10"/>
  <c r="AA62" i="10" s="1"/>
  <c r="Y48" i="10"/>
  <c r="Y62" i="10" s="1"/>
  <c r="X48" i="10"/>
  <c r="X62" i="10" s="1"/>
  <c r="P48" i="10"/>
  <c r="P62" i="10" s="1"/>
  <c r="N48" i="10"/>
  <c r="N62" i="10" s="1"/>
  <c r="L48" i="10"/>
  <c r="L62" i="10" s="1"/>
  <c r="H48" i="10"/>
  <c r="H62" i="10" s="1"/>
  <c r="C48" i="10"/>
  <c r="C62" i="10" s="1"/>
  <c r="B48" i="10"/>
  <c r="CC48" i="10" s="1"/>
  <c r="CC62" i="10" s="1"/>
  <c r="CE47" i="10"/>
  <c r="CF76" i="10" l="1"/>
  <c r="BX52" i="10"/>
  <c r="BX67" i="10" s="1"/>
  <c r="BM52" i="10"/>
  <c r="BM67" i="10" s="1"/>
  <c r="BB52" i="10"/>
  <c r="BB67" i="10" s="1"/>
  <c r="AR52" i="10"/>
  <c r="AR67" i="10" s="1"/>
  <c r="AG52" i="10"/>
  <c r="AG67" i="10" s="1"/>
  <c r="X52" i="10"/>
  <c r="X67" i="10" s="1"/>
  <c r="X71" i="10" s="1"/>
  <c r="N52" i="10"/>
  <c r="N67" i="10" s="1"/>
  <c r="N71" i="10" s="1"/>
  <c r="C679" i="10" s="1"/>
  <c r="E52" i="10"/>
  <c r="E67" i="10" s="1"/>
  <c r="AV52" i="10"/>
  <c r="AV67" i="10" s="1"/>
  <c r="BZ52" i="10"/>
  <c r="BZ67" i="10" s="1"/>
  <c r="AT52" i="10"/>
  <c r="AT67" i="10" s="1"/>
  <c r="AT71" i="10" s="1"/>
  <c r="H52" i="10"/>
  <c r="H67" i="10" s="1"/>
  <c r="AH52" i="10"/>
  <c r="AH67" i="10" s="1"/>
  <c r="BV52" i="10"/>
  <c r="BV67" i="10" s="1"/>
  <c r="BL52" i="10"/>
  <c r="BL67" i="10" s="1"/>
  <c r="BA52" i="10"/>
  <c r="BA67" i="10" s="1"/>
  <c r="AP52" i="10"/>
  <c r="AP67" i="10" s="1"/>
  <c r="AF52" i="10"/>
  <c r="AF67" i="10" s="1"/>
  <c r="AF71" i="10" s="1"/>
  <c r="V52" i="10"/>
  <c r="V67" i="10" s="1"/>
  <c r="M52" i="10"/>
  <c r="M67" i="10" s="1"/>
  <c r="D52" i="10"/>
  <c r="D67" i="10" s="1"/>
  <c r="BI52" i="10"/>
  <c r="BI67" i="10" s="1"/>
  <c r="AX52" i="10"/>
  <c r="AX67" i="10" s="1"/>
  <c r="AC52" i="10"/>
  <c r="AC67" i="10" s="1"/>
  <c r="K52" i="10"/>
  <c r="K67" i="10" s="1"/>
  <c r="BQ52" i="10"/>
  <c r="BQ67" i="10" s="1"/>
  <c r="R52" i="10"/>
  <c r="R67" i="10" s="1"/>
  <c r="BE52" i="10"/>
  <c r="BE67" i="10" s="1"/>
  <c r="Z52" i="10"/>
  <c r="Z67" i="10" s="1"/>
  <c r="BY52" i="10"/>
  <c r="BY67" i="10" s="1"/>
  <c r="BN52" i="10"/>
  <c r="BN67" i="10" s="1"/>
  <c r="Y52" i="10"/>
  <c r="Y67" i="10" s="1"/>
  <c r="P52" i="10"/>
  <c r="P67" i="10" s="1"/>
  <c r="BU52" i="10"/>
  <c r="BU67" i="10" s="1"/>
  <c r="BU71" i="10" s="1"/>
  <c r="BJ52" i="10"/>
  <c r="BJ67" i="10" s="1"/>
  <c r="AZ52" i="10"/>
  <c r="AZ67" i="10" s="1"/>
  <c r="AO52" i="10"/>
  <c r="AO67" i="10" s="1"/>
  <c r="AD52" i="10"/>
  <c r="AD67" i="10" s="1"/>
  <c r="AD71" i="10" s="1"/>
  <c r="U52" i="10"/>
  <c r="U67" i="10" s="1"/>
  <c r="L52" i="10"/>
  <c r="L67" i="10" s="1"/>
  <c r="C52" i="10"/>
  <c r="C67" i="10" s="1"/>
  <c r="BT52" i="10"/>
  <c r="BT67" i="10" s="1"/>
  <c r="BT71" i="10" s="1"/>
  <c r="AN52" i="10"/>
  <c r="AN67" i="10" s="1"/>
  <c r="T52" i="10"/>
  <c r="T67" i="10" s="1"/>
  <c r="CB52" i="10"/>
  <c r="CB67" i="10" s="1"/>
  <c r="BF52" i="10"/>
  <c r="BF67" i="10" s="1"/>
  <c r="AK52" i="10"/>
  <c r="AK67" i="10" s="1"/>
  <c r="AA52" i="10"/>
  <c r="AA67" i="10" s="1"/>
  <c r="I52" i="10"/>
  <c r="I67" i="10" s="1"/>
  <c r="Q52" i="10"/>
  <c r="Q67" i="10" s="1"/>
  <c r="BD52" i="10"/>
  <c r="BD67" i="10" s="1"/>
  <c r="F52" i="10"/>
  <c r="F67" i="10" s="1"/>
  <c r="CC52" i="10"/>
  <c r="CC67" i="10" s="1"/>
  <c r="BR52" i="10"/>
  <c r="BR67" i="10" s="1"/>
  <c r="BH52" i="10"/>
  <c r="BH67" i="10" s="1"/>
  <c r="AW52" i="10"/>
  <c r="AW67" i="10" s="1"/>
  <c r="AL52" i="10"/>
  <c r="AL67" i="10" s="1"/>
  <c r="AB52" i="10"/>
  <c r="AB67" i="10" s="1"/>
  <c r="S52" i="10"/>
  <c r="S67" i="10" s="1"/>
  <c r="J52" i="10"/>
  <c r="J67" i="10" s="1"/>
  <c r="BP52" i="10"/>
  <c r="BP67" i="10" s="1"/>
  <c r="AJ52" i="10"/>
  <c r="AJ67" i="10" s="1"/>
  <c r="AS52" i="10"/>
  <c r="AS67" i="10" s="1"/>
  <c r="AS71" i="10" s="1"/>
  <c r="O48" i="10"/>
  <c r="O62" i="10" s="1"/>
  <c r="AE48" i="10"/>
  <c r="AE62" i="10" s="1"/>
  <c r="AU48" i="10"/>
  <c r="AU62" i="10" s="1"/>
  <c r="BM48" i="10"/>
  <c r="BM62" i="10" s="1"/>
  <c r="BM71" i="10" s="1"/>
  <c r="CB48" i="10"/>
  <c r="CB62" i="10" s="1"/>
  <c r="D186" i="10"/>
  <c r="D436" i="10" s="1"/>
  <c r="C473" i="10"/>
  <c r="D367" i="10"/>
  <c r="C448" i="10" s="1"/>
  <c r="C71" i="10"/>
  <c r="E48" i="10"/>
  <c r="E62" i="10" s="1"/>
  <c r="E71" i="10" s="1"/>
  <c r="Q48" i="10"/>
  <c r="Q62" i="10" s="1"/>
  <c r="AI48" i="10"/>
  <c r="AI62" i="10" s="1"/>
  <c r="BA48" i="10"/>
  <c r="BA62" i="10" s="1"/>
  <c r="BA71" i="10" s="1"/>
  <c r="BQ48" i="10"/>
  <c r="BQ62" i="10" s="1"/>
  <c r="BY71" i="10"/>
  <c r="C570" i="10" s="1"/>
  <c r="BZ71" i="10"/>
  <c r="C571" i="10" s="1"/>
  <c r="P71" i="10"/>
  <c r="D260" i="10"/>
  <c r="F48" i="10"/>
  <c r="F62" i="10" s="1"/>
  <c r="F71" i="10" s="1"/>
  <c r="C671" i="10" s="1"/>
  <c r="U48" i="10"/>
  <c r="U62" i="10" s="1"/>
  <c r="AK48" i="10"/>
  <c r="AK62" i="10" s="1"/>
  <c r="BC48" i="10"/>
  <c r="BC62" i="10" s="1"/>
  <c r="BR48" i="10"/>
  <c r="BR62" i="10" s="1"/>
  <c r="BR71" i="10" s="1"/>
  <c r="C563" i="10" s="1"/>
  <c r="G48" i="10"/>
  <c r="G62" i="10" s="1"/>
  <c r="W48" i="10"/>
  <c r="W62" i="10" s="1"/>
  <c r="AL48" i="10"/>
  <c r="AL62" i="10" s="1"/>
  <c r="AL71" i="10" s="1"/>
  <c r="BD48" i="10"/>
  <c r="BD62" i="10" s="1"/>
  <c r="BU48" i="10"/>
  <c r="BU62" i="10" s="1"/>
  <c r="D330" i="10"/>
  <c r="E217" i="10"/>
  <c r="C478" i="10" s="1"/>
  <c r="AA71" i="10"/>
  <c r="I48" i="10"/>
  <c r="I62" i="10" s="1"/>
  <c r="I71" i="10" s="1"/>
  <c r="C674" i="10" s="1"/>
  <c r="S48" i="10"/>
  <c r="S62" i="10" s="1"/>
  <c r="S71" i="10" s="1"/>
  <c r="C684" i="10" s="1"/>
  <c r="AC48" i="10"/>
  <c r="AC62" i="10" s="1"/>
  <c r="AC71" i="10" s="1"/>
  <c r="C522" i="10" s="1"/>
  <c r="G522" i="10" s="1"/>
  <c r="AM48" i="10"/>
  <c r="AM62" i="10" s="1"/>
  <c r="AW48" i="10"/>
  <c r="AW62" i="10" s="1"/>
  <c r="BI48" i="10"/>
  <c r="BI62" i="10" s="1"/>
  <c r="BI71" i="10" s="1"/>
  <c r="C554" i="10" s="1"/>
  <c r="BS48" i="10"/>
  <c r="BS62" i="10" s="1"/>
  <c r="D463" i="10"/>
  <c r="D236" i="10"/>
  <c r="B446" i="10" s="1"/>
  <c r="D314" i="10"/>
  <c r="AV71" i="10"/>
  <c r="C713" i="10" s="1"/>
  <c r="CB71" i="10"/>
  <c r="C573" i="10" s="1"/>
  <c r="K48" i="10"/>
  <c r="K62" i="10" s="1"/>
  <c r="K71" i="10" s="1"/>
  <c r="C676" i="10" s="1"/>
  <c r="T48" i="10"/>
  <c r="T62" i="10" s="1"/>
  <c r="T71" i="10" s="1"/>
  <c r="C513" i="10" s="1"/>
  <c r="G513" i="10" s="1"/>
  <c r="AD48" i="10"/>
  <c r="AD62" i="10" s="1"/>
  <c r="AN48" i="10"/>
  <c r="AN62" i="10" s="1"/>
  <c r="AY48" i="10"/>
  <c r="AY62" i="10" s="1"/>
  <c r="BJ48" i="10"/>
  <c r="BJ62" i="10" s="1"/>
  <c r="BJ71" i="10" s="1"/>
  <c r="C555" i="10" s="1"/>
  <c r="BT48" i="10"/>
  <c r="BT62" i="10" s="1"/>
  <c r="D464" i="10"/>
  <c r="AO71" i="10"/>
  <c r="C706" i="10" s="1"/>
  <c r="D275" i="10"/>
  <c r="D48" i="10"/>
  <c r="D62" i="10" s="1"/>
  <c r="D71" i="10" s="1"/>
  <c r="M48" i="10"/>
  <c r="M62" i="10" s="1"/>
  <c r="M71" i="10" s="1"/>
  <c r="V48" i="10"/>
  <c r="V62" i="10" s="1"/>
  <c r="V71" i="10" s="1"/>
  <c r="AF48" i="10"/>
  <c r="AF62" i="10" s="1"/>
  <c r="AQ48" i="10"/>
  <c r="AQ62" i="10" s="1"/>
  <c r="BB48" i="10"/>
  <c r="BB62" i="10" s="1"/>
  <c r="BL48" i="10"/>
  <c r="BL62" i="10" s="1"/>
  <c r="BL71" i="10" s="1"/>
  <c r="C637" i="10" s="1"/>
  <c r="BW48" i="10"/>
  <c r="BW62" i="10" s="1"/>
  <c r="C504" i="10"/>
  <c r="G504" i="10" s="1"/>
  <c r="C670" i="10"/>
  <c r="C498" i="10"/>
  <c r="G498" i="10" s="1"/>
  <c r="C645" i="10"/>
  <c r="C678" i="10"/>
  <c r="C506" i="10"/>
  <c r="G506" i="10" s="1"/>
  <c r="C646" i="10"/>
  <c r="C630" i="10"/>
  <c r="C546" i="10"/>
  <c r="C557" i="10"/>
  <c r="C499" i="10"/>
  <c r="C509" i="10"/>
  <c r="C681" i="10"/>
  <c r="C634" i="10"/>
  <c r="C692" i="10"/>
  <c r="C520" i="10"/>
  <c r="G520" i="10" s="1"/>
  <c r="C541" i="10"/>
  <c r="C694" i="10"/>
  <c r="C685" i="10"/>
  <c r="C502" i="10"/>
  <c r="G502" i="10" s="1"/>
  <c r="Y71" i="10"/>
  <c r="BE71" i="10"/>
  <c r="H498" i="10"/>
  <c r="CC71" i="10"/>
  <c r="J48" i="10"/>
  <c r="J62" i="10" s="1"/>
  <c r="J71" i="10" s="1"/>
  <c r="R48" i="10"/>
  <c r="R62" i="10" s="1"/>
  <c r="Z48" i="10"/>
  <c r="Z62" i="10" s="1"/>
  <c r="Z71" i="10" s="1"/>
  <c r="AH48" i="10"/>
  <c r="AH62" i="10" s="1"/>
  <c r="AH71" i="10" s="1"/>
  <c r="AP48" i="10"/>
  <c r="AP62" i="10" s="1"/>
  <c r="AP71" i="10" s="1"/>
  <c r="AX48" i="10"/>
  <c r="AX62" i="10" s="1"/>
  <c r="BF48" i="10"/>
  <c r="BF62" i="10" s="1"/>
  <c r="BN48" i="10"/>
  <c r="BN62" i="10" s="1"/>
  <c r="BV48" i="10"/>
  <c r="BV62" i="10" s="1"/>
  <c r="BV71" i="10" s="1"/>
  <c r="B49" i="10"/>
  <c r="C430" i="10"/>
  <c r="F612" i="10"/>
  <c r="C668" i="10"/>
  <c r="C496" i="10"/>
  <c r="G496" i="10" s="1"/>
  <c r="AG71" i="10"/>
  <c r="CE75" i="10"/>
  <c r="Q71" i="10"/>
  <c r="AW71" i="10"/>
  <c r="L71" i="10"/>
  <c r="AB48" i="10"/>
  <c r="AB62" i="10" s="1"/>
  <c r="AB71" i="10" s="1"/>
  <c r="AJ48" i="10"/>
  <c r="AJ62" i="10" s="1"/>
  <c r="AJ71" i="10" s="1"/>
  <c r="AR48" i="10"/>
  <c r="AR62" i="10" s="1"/>
  <c r="AR71" i="10" s="1"/>
  <c r="AZ48" i="10"/>
  <c r="AZ62" i="10" s="1"/>
  <c r="AZ71" i="10" s="1"/>
  <c r="BH48" i="10"/>
  <c r="BH62" i="10" s="1"/>
  <c r="BP48" i="10"/>
  <c r="BP62" i="10" s="1"/>
  <c r="BP71" i="10" s="1"/>
  <c r="BX48" i="10"/>
  <c r="BX62" i="10" s="1"/>
  <c r="BX71" i="10" s="1"/>
  <c r="H71" i="10"/>
  <c r="D415" i="10"/>
  <c r="E499" i="10"/>
  <c r="D465" i="10"/>
  <c r="D339" i="10"/>
  <c r="C482" i="10" s="1"/>
  <c r="G52" i="10"/>
  <c r="G67" i="10" s="1"/>
  <c r="O52" i="10"/>
  <c r="O67" i="10" s="1"/>
  <c r="O71" i="10" s="1"/>
  <c r="W52" i="10"/>
  <c r="W67" i="10" s="1"/>
  <c r="AE52" i="10"/>
  <c r="AE67" i="10" s="1"/>
  <c r="AE71" i="10" s="1"/>
  <c r="AM52" i="10"/>
  <c r="AM67" i="10" s="1"/>
  <c r="AU52" i="10"/>
  <c r="AU67" i="10" s="1"/>
  <c r="BC52" i="10"/>
  <c r="BC67" i="10" s="1"/>
  <c r="BK52" i="10"/>
  <c r="BK67" i="10" s="1"/>
  <c r="BK71" i="10" s="1"/>
  <c r="BS52" i="10"/>
  <c r="BS67" i="10" s="1"/>
  <c r="BS71" i="10" s="1"/>
  <c r="CA52" i="10"/>
  <c r="CA67" i="10" s="1"/>
  <c r="CA71" i="10" s="1"/>
  <c r="D435" i="10"/>
  <c r="F497" i="10"/>
  <c r="F513" i="10"/>
  <c r="F533" i="10"/>
  <c r="D612" i="10"/>
  <c r="C445" i="10"/>
  <c r="F496" i="10"/>
  <c r="H496" i="10" s="1"/>
  <c r="F511" i="10"/>
  <c r="CF77" i="10"/>
  <c r="E203" i="10"/>
  <c r="C475" i="10" s="1"/>
  <c r="B437" i="10"/>
  <c r="F500" i="10"/>
  <c r="H505" i="10"/>
  <c r="F523" i="10"/>
  <c r="AI52" i="10"/>
  <c r="AI67" i="10" s="1"/>
  <c r="AI71" i="10" s="1"/>
  <c r="AQ52" i="10"/>
  <c r="AQ67" i="10" s="1"/>
  <c r="AY52" i="10"/>
  <c r="AY67" i="10" s="1"/>
  <c r="BG52" i="10"/>
  <c r="BG67" i="10" s="1"/>
  <c r="BG71" i="10" s="1"/>
  <c r="BO52" i="10"/>
  <c r="BO67" i="10" s="1"/>
  <c r="BO71" i="10" s="1"/>
  <c r="BW52" i="10"/>
  <c r="BW67" i="10" s="1"/>
  <c r="BW71" i="10" s="1"/>
  <c r="D390" i="10"/>
  <c r="B441" i="10" s="1"/>
  <c r="H506" i="10"/>
  <c r="F506" i="10"/>
  <c r="F512" i="10"/>
  <c r="C470" i="10"/>
  <c r="H538" i="10"/>
  <c r="F538" i="10"/>
  <c r="F516" i="10"/>
  <c r="H530" i="10"/>
  <c r="F530" i="10"/>
  <c r="F522" i="10"/>
  <c r="F518" i="10"/>
  <c r="F524" i="10"/>
  <c r="F550" i="10"/>
  <c r="F493" i="1"/>
  <c r="D493" i="1"/>
  <c r="B493" i="1"/>
  <c r="C710" i="10" l="1"/>
  <c r="C538" i="10"/>
  <c r="G538" i="10" s="1"/>
  <c r="C703" i="10"/>
  <c r="C531" i="10"/>
  <c r="G531" i="10" s="1"/>
  <c r="C534" i="10"/>
  <c r="G534" i="10" s="1"/>
  <c r="D368" i="10"/>
  <c r="D373" i="10" s="1"/>
  <c r="D391" i="10" s="1"/>
  <c r="D393" i="10" s="1"/>
  <c r="D396" i="10" s="1"/>
  <c r="BN71" i="10"/>
  <c r="C559" i="10" s="1"/>
  <c r="BB71" i="10"/>
  <c r="D242" i="10"/>
  <c r="B448" i="10" s="1"/>
  <c r="BC71" i="10"/>
  <c r="BF71" i="10"/>
  <c r="C626" i="10"/>
  <c r="AK71" i="10"/>
  <c r="BQ71" i="10"/>
  <c r="AU71" i="10"/>
  <c r="C712" i="10" s="1"/>
  <c r="AX71" i="10"/>
  <c r="C616" i="10" s="1"/>
  <c r="BD71" i="10"/>
  <c r="U71" i="10"/>
  <c r="AY71" i="10"/>
  <c r="W71" i="10"/>
  <c r="C688" i="10" s="1"/>
  <c r="C512" i="10"/>
  <c r="G512" i="10" s="1"/>
  <c r="AN71" i="10"/>
  <c r="C705" i="10" s="1"/>
  <c r="BH71" i="10"/>
  <c r="R71" i="10"/>
  <c r="C683" i="10" s="1"/>
  <c r="D438" i="10"/>
  <c r="CE67" i="10"/>
  <c r="C433" i="10" s="1"/>
  <c r="C617" i="10"/>
  <c r="C507" i="10"/>
  <c r="G507" i="10" s="1"/>
  <c r="AM71" i="10"/>
  <c r="C704" i="10" s="1"/>
  <c r="C622" i="10"/>
  <c r="B476" i="10"/>
  <c r="D277" i="10"/>
  <c r="D292" i="10" s="1"/>
  <c r="D341" i="10" s="1"/>
  <c r="C481" i="10" s="1"/>
  <c r="H522" i="10"/>
  <c r="H512" i="10"/>
  <c r="G499" i="10"/>
  <c r="H499" i="10" s="1"/>
  <c r="CE48" i="10"/>
  <c r="AQ71" i="10"/>
  <c r="C708" i="10" s="1"/>
  <c r="C635" i="10"/>
  <c r="C556" i="10"/>
  <c r="C643" i="10"/>
  <c r="C568" i="10"/>
  <c r="C548" i="10"/>
  <c r="C633" i="10"/>
  <c r="C540" i="10"/>
  <c r="G540" i="10" s="1"/>
  <c r="C532" i="10"/>
  <c r="G532" i="10" s="1"/>
  <c r="C516" i="10"/>
  <c r="C572" i="10"/>
  <c r="C647" i="10"/>
  <c r="C680" i="10"/>
  <c r="C508" i="10"/>
  <c r="C552" i="10"/>
  <c r="C618" i="10"/>
  <c r="C639" i="10"/>
  <c r="C564" i="10"/>
  <c r="C519" i="10"/>
  <c r="C691" i="10"/>
  <c r="K612" i="10"/>
  <c r="C465" i="10"/>
  <c r="CE62" i="10"/>
  <c r="C695" i="10"/>
  <c r="C523" i="10"/>
  <c r="C627" i="10"/>
  <c r="C560" i="10"/>
  <c r="C553" i="10"/>
  <c r="C636" i="10"/>
  <c r="C542" i="10"/>
  <c r="C631" i="10"/>
  <c r="CE52" i="10"/>
  <c r="C642" i="10"/>
  <c r="C567" i="10"/>
  <c r="C675" i="10"/>
  <c r="C503" i="10"/>
  <c r="G503" i="10" s="1"/>
  <c r="G71" i="10"/>
  <c r="C669" i="10"/>
  <c r="C497" i="10"/>
  <c r="G497" i="10" s="1"/>
  <c r="C569" i="10"/>
  <c r="C644" i="10"/>
  <c r="C696" i="10"/>
  <c r="C524" i="10"/>
  <c r="C561" i="10"/>
  <c r="C621" i="10"/>
  <c r="C511" i="10"/>
  <c r="G509" i="10"/>
  <c r="H509" i="10" s="1"/>
  <c r="H520" i="10"/>
  <c r="C545" i="10"/>
  <c r="C628" i="10"/>
  <c r="C682" i="10"/>
  <c r="C510" i="10"/>
  <c r="C558" i="10"/>
  <c r="C638" i="10"/>
  <c r="C574" i="10"/>
  <c r="C620" i="10"/>
  <c r="C689" i="10"/>
  <c r="C517" i="10"/>
  <c r="G546" i="10"/>
  <c r="H546" i="10"/>
  <c r="C544" i="10"/>
  <c r="C625" i="10"/>
  <c r="C673" i="10"/>
  <c r="C501" i="10"/>
  <c r="C709" i="10"/>
  <c r="C537" i="10"/>
  <c r="C698" i="10"/>
  <c r="C526" i="10"/>
  <c r="C551" i="10"/>
  <c r="C629" i="10"/>
  <c r="C640" i="10"/>
  <c r="C565" i="10"/>
  <c r="C701" i="10"/>
  <c r="C529" i="10"/>
  <c r="C550" i="10"/>
  <c r="C614" i="10"/>
  <c r="C700" i="10"/>
  <c r="C528" i="10"/>
  <c r="G528" i="10" s="1"/>
  <c r="C707" i="10"/>
  <c r="C535" i="10"/>
  <c r="C687" i="10"/>
  <c r="C515" i="10"/>
  <c r="C521" i="10"/>
  <c r="C693" i="10"/>
  <c r="C690" i="10"/>
  <c r="C518" i="10"/>
  <c r="C711" i="10"/>
  <c r="C539" i="10"/>
  <c r="G539" i="10" s="1"/>
  <c r="C697" i="10"/>
  <c r="C525" i="10"/>
  <c r="G525" i="10" s="1"/>
  <c r="E204" i="10"/>
  <c r="C476" i="10" s="1"/>
  <c r="C677" i="10"/>
  <c r="C505" i="10"/>
  <c r="G505" i="10" s="1"/>
  <c r="H513" i="10"/>
  <c r="C527" i="10"/>
  <c r="G527" i="10" s="1"/>
  <c r="C699" i="10"/>
  <c r="C566" i="10"/>
  <c r="C641" i="10"/>
  <c r="B575" i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F8" i="6" s="1"/>
  <c r="E197" i="1"/>
  <c r="F9" i="6" s="1"/>
  <c r="E198" i="1"/>
  <c r="E199" i="1"/>
  <c r="E200" i="1"/>
  <c r="C473" i="1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16" i="8"/>
  <c r="C469" i="1"/>
  <c r="I26" i="9"/>
  <c r="F90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AA48" i="1"/>
  <c r="AA62" i="1" s="1"/>
  <c r="F108" i="9" s="1"/>
  <c r="C615" i="1"/>
  <c r="E372" i="9"/>
  <c r="AH48" i="1"/>
  <c r="AH62" i="1" s="1"/>
  <c r="C575" i="1"/>
  <c r="C417" i="1" l="1"/>
  <c r="G28" i="4"/>
  <c r="D368" i="1"/>
  <c r="C120" i="8" s="1"/>
  <c r="D463" i="1"/>
  <c r="C547" i="10"/>
  <c r="C632" i="10"/>
  <c r="C432" i="1"/>
  <c r="E19" i="4"/>
  <c r="G19" i="4"/>
  <c r="D435" i="1"/>
  <c r="C562" i="10"/>
  <c r="C623" i="10"/>
  <c r="C702" i="10"/>
  <c r="C530" i="10"/>
  <c r="G530" i="10" s="1"/>
  <c r="C533" i="10"/>
  <c r="G533" i="10" s="1"/>
  <c r="D330" i="1"/>
  <c r="C86" i="8" s="1"/>
  <c r="C415" i="1"/>
  <c r="C543" i="10"/>
  <c r="C619" i="10"/>
  <c r="C536" i="10"/>
  <c r="G536" i="10" s="1"/>
  <c r="C686" i="10"/>
  <c r="C514" i="10"/>
  <c r="G514" i="10" s="1"/>
  <c r="H514" i="10" s="1"/>
  <c r="C624" i="10"/>
  <c r="C549" i="10"/>
  <c r="B440" i="1"/>
  <c r="B476" i="1"/>
  <c r="C33" i="8"/>
  <c r="D32" i="6"/>
  <c r="C475" i="1"/>
  <c r="F12" i="6"/>
  <c r="C34" i="5"/>
  <c r="F10" i="4"/>
  <c r="B10" i="4"/>
  <c r="BC48" i="1"/>
  <c r="BC62" i="1" s="1"/>
  <c r="F236" i="9" s="1"/>
  <c r="BS48" i="1"/>
  <c r="BS62" i="1" s="1"/>
  <c r="CB48" i="1"/>
  <c r="CB62" i="1" s="1"/>
  <c r="C364" i="9" s="1"/>
  <c r="I612" i="1"/>
  <c r="CF77" i="1"/>
  <c r="I381" i="9"/>
  <c r="G612" i="1"/>
  <c r="CF76" i="1"/>
  <c r="BS52" i="1" s="1"/>
  <c r="BS67" i="1" s="1"/>
  <c r="H305" i="9" s="1"/>
  <c r="I380" i="9"/>
  <c r="G122" i="9"/>
  <c r="C464" i="1"/>
  <c r="I372" i="9"/>
  <c r="C440" i="1"/>
  <c r="C430" i="1"/>
  <c r="I366" i="9"/>
  <c r="C470" i="1"/>
  <c r="B441" i="1"/>
  <c r="D428" i="1"/>
  <c r="C421" i="1"/>
  <c r="D13" i="7"/>
  <c r="D186" i="9"/>
  <c r="D612" i="1"/>
  <c r="AR48" i="1"/>
  <c r="AR62" i="1" s="1"/>
  <c r="I172" i="9" s="1"/>
  <c r="AQ48" i="1"/>
  <c r="AQ62" i="1" s="1"/>
  <c r="C48" i="1"/>
  <c r="C62" i="1" s="1"/>
  <c r="C12" i="9" s="1"/>
  <c r="BG48" i="1"/>
  <c r="BG62" i="1" s="1"/>
  <c r="C268" i="9" s="1"/>
  <c r="AO48" i="1"/>
  <c r="AO62" i="1" s="1"/>
  <c r="J48" i="1"/>
  <c r="J62" i="1" s="1"/>
  <c r="AJ48" i="1"/>
  <c r="AJ62" i="1" s="1"/>
  <c r="BH48" i="1"/>
  <c r="BH62" i="1" s="1"/>
  <c r="D268" i="9" s="1"/>
  <c r="T48" i="1"/>
  <c r="T62" i="1" s="1"/>
  <c r="F76" i="9" s="1"/>
  <c r="BT48" i="1"/>
  <c r="BT62" i="1" s="1"/>
  <c r="I300" i="9" s="1"/>
  <c r="S48" i="1"/>
  <c r="S62" i="1" s="1"/>
  <c r="E76" i="9" s="1"/>
  <c r="AT48" i="1"/>
  <c r="AT62" i="1" s="1"/>
  <c r="D204" i="9" s="1"/>
  <c r="AG48" i="1"/>
  <c r="AG62" i="1" s="1"/>
  <c r="H48" i="1"/>
  <c r="H62" i="1" s="1"/>
  <c r="F48" i="1"/>
  <c r="F62" i="1" s="1"/>
  <c r="BJ48" i="1"/>
  <c r="BJ62" i="1" s="1"/>
  <c r="BE48" i="1"/>
  <c r="BE62" i="1" s="1"/>
  <c r="AE48" i="1"/>
  <c r="AE62" i="1" s="1"/>
  <c r="X48" i="1"/>
  <c r="X62" i="1" s="1"/>
  <c r="BL48" i="1"/>
  <c r="BL62" i="1" s="1"/>
  <c r="H268" i="9" s="1"/>
  <c r="BQ48" i="1"/>
  <c r="BQ62" i="1" s="1"/>
  <c r="F300" i="9" s="1"/>
  <c r="M48" i="1"/>
  <c r="M62" i="1" s="1"/>
  <c r="R48" i="1"/>
  <c r="R62" i="1" s="1"/>
  <c r="AX48" i="1"/>
  <c r="AX62" i="1" s="1"/>
  <c r="BX48" i="1"/>
  <c r="BX62" i="1" s="1"/>
  <c r="U48" i="1"/>
  <c r="U62" i="1" s="1"/>
  <c r="BZ48" i="1"/>
  <c r="BZ62" i="1" s="1"/>
  <c r="H332" i="9" s="1"/>
  <c r="I363" i="9"/>
  <c r="W48" i="1"/>
  <c r="W62" i="1" s="1"/>
  <c r="I76" i="9" s="1"/>
  <c r="N48" i="1"/>
  <c r="N62" i="1" s="1"/>
  <c r="G44" i="9" s="1"/>
  <c r="AV48" i="1"/>
  <c r="AV62" i="1" s="1"/>
  <c r="F204" i="9" s="1"/>
  <c r="BV48" i="1"/>
  <c r="BV62" i="1" s="1"/>
  <c r="D332" i="9" s="1"/>
  <c r="BO48" i="1"/>
  <c r="BO62" i="1" s="1"/>
  <c r="D300" i="9" s="1"/>
  <c r="E48" i="1"/>
  <c r="E62" i="1" s="1"/>
  <c r="AU48" i="1"/>
  <c r="AU62" i="1" s="1"/>
  <c r="AB48" i="1"/>
  <c r="AB62" i="1" s="1"/>
  <c r="AD48" i="1"/>
  <c r="AD62" i="1" s="1"/>
  <c r="AZ48" i="1"/>
  <c r="AZ62" i="1" s="1"/>
  <c r="C236" i="9" s="1"/>
  <c r="BY48" i="1"/>
  <c r="BY62" i="1" s="1"/>
  <c r="G332" i="9" s="1"/>
  <c r="BW48" i="1"/>
  <c r="BW62" i="1" s="1"/>
  <c r="C427" i="1"/>
  <c r="AF48" i="1"/>
  <c r="AF62" i="1" s="1"/>
  <c r="D140" i="9" s="1"/>
  <c r="BF48" i="1"/>
  <c r="BF62" i="1" s="1"/>
  <c r="I236" i="9" s="1"/>
  <c r="CA48" i="1"/>
  <c r="CA62" i="1" s="1"/>
  <c r="I332" i="9" s="1"/>
  <c r="K48" i="1"/>
  <c r="K62" i="1" s="1"/>
  <c r="Y48" i="1"/>
  <c r="Y62" i="1" s="1"/>
  <c r="AK48" i="1"/>
  <c r="AK62" i="1" s="1"/>
  <c r="AM48" i="1"/>
  <c r="AM62" i="1" s="1"/>
  <c r="AL48" i="1"/>
  <c r="AL62" i="1" s="1"/>
  <c r="BN48" i="1"/>
  <c r="BN62" i="1" s="1"/>
  <c r="AI48" i="1"/>
  <c r="AI62" i="1" s="1"/>
  <c r="CC48" i="1"/>
  <c r="CC62" i="1" s="1"/>
  <c r="AW48" i="1"/>
  <c r="AW62" i="1" s="1"/>
  <c r="G204" i="9" s="1"/>
  <c r="BA48" i="1"/>
  <c r="BA62" i="1" s="1"/>
  <c r="D236" i="9" s="1"/>
  <c r="BI48" i="1"/>
  <c r="BI62" i="1" s="1"/>
  <c r="E268" i="9" s="1"/>
  <c r="D48" i="1"/>
  <c r="D62" i="1" s="1"/>
  <c r="AS48" i="1"/>
  <c r="AS62" i="1" s="1"/>
  <c r="V48" i="1"/>
  <c r="V62" i="1" s="1"/>
  <c r="H76" i="9" s="1"/>
  <c r="AN48" i="1"/>
  <c r="AN62" i="1" s="1"/>
  <c r="BB48" i="1"/>
  <c r="BB62" i="1" s="1"/>
  <c r="E236" i="9" s="1"/>
  <c r="BP48" i="1"/>
  <c r="BP62" i="1" s="1"/>
  <c r="I48" i="1"/>
  <c r="I62" i="1" s="1"/>
  <c r="BM48" i="1"/>
  <c r="BM62" i="1" s="1"/>
  <c r="I268" i="9" s="1"/>
  <c r="AC48" i="1"/>
  <c r="AC62" i="1" s="1"/>
  <c r="H108" i="9" s="1"/>
  <c r="L48" i="1"/>
  <c r="L62" i="1" s="1"/>
  <c r="Z48" i="1"/>
  <c r="Z62" i="1" s="1"/>
  <c r="AP48" i="1"/>
  <c r="AP62" i="1" s="1"/>
  <c r="G172" i="9" s="1"/>
  <c r="BD48" i="1"/>
  <c r="BD62" i="1" s="1"/>
  <c r="G236" i="9" s="1"/>
  <c r="BR48" i="1"/>
  <c r="BR62" i="1" s="1"/>
  <c r="AY48" i="1"/>
  <c r="AY62" i="1" s="1"/>
  <c r="Q48" i="1"/>
  <c r="Q62" i="1" s="1"/>
  <c r="BU48" i="1"/>
  <c r="BU62" i="1" s="1"/>
  <c r="C332" i="9" s="1"/>
  <c r="O48" i="1"/>
  <c r="O62" i="1" s="1"/>
  <c r="G48" i="1"/>
  <c r="G62" i="1" s="1"/>
  <c r="G12" i="9" s="1"/>
  <c r="P48" i="1"/>
  <c r="P62" i="1" s="1"/>
  <c r="I362" i="9"/>
  <c r="AT52" i="1"/>
  <c r="AT67" i="1" s="1"/>
  <c r="D209" i="9" s="1"/>
  <c r="AG52" i="1"/>
  <c r="AG67" i="1" s="1"/>
  <c r="E145" i="9" s="1"/>
  <c r="G508" i="10"/>
  <c r="H508" i="10" s="1"/>
  <c r="G537" i="10"/>
  <c r="H537" i="10" s="1"/>
  <c r="G517" i="10"/>
  <c r="H517" i="10" s="1"/>
  <c r="C648" i="10"/>
  <c r="M716" i="10" s="1"/>
  <c r="D615" i="10"/>
  <c r="H501" i="10"/>
  <c r="G501" i="10"/>
  <c r="G523" i="10"/>
  <c r="H523" i="10"/>
  <c r="G519" i="10"/>
  <c r="H519" i="10" s="1"/>
  <c r="G521" i="10"/>
  <c r="H521" i="10"/>
  <c r="G550" i="10"/>
  <c r="H550" i="10" s="1"/>
  <c r="G510" i="10"/>
  <c r="H510" i="10" s="1"/>
  <c r="G511" i="10"/>
  <c r="H511" i="10" s="1"/>
  <c r="G516" i="10"/>
  <c r="H516" i="10" s="1"/>
  <c r="G515" i="10"/>
  <c r="H515" i="10" s="1"/>
  <c r="C428" i="10"/>
  <c r="C441" i="10" s="1"/>
  <c r="CE71" i="10"/>
  <c r="C716" i="10" s="1"/>
  <c r="G518" i="10"/>
  <c r="H518" i="10"/>
  <c r="G544" i="10"/>
  <c r="H544" i="10" s="1"/>
  <c r="H535" i="10"/>
  <c r="G535" i="10"/>
  <c r="G529" i="10"/>
  <c r="H529" i="10"/>
  <c r="G526" i="10"/>
  <c r="H526" i="10" s="1"/>
  <c r="G545" i="10"/>
  <c r="H545" i="10" s="1"/>
  <c r="G524" i="10"/>
  <c r="H524" i="10" s="1"/>
  <c r="C672" i="10"/>
  <c r="C500" i="10"/>
  <c r="G500" i="10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T52" i="1"/>
  <c r="T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C715" i="10" l="1"/>
  <c r="H300" i="9"/>
  <c r="BP52" i="1"/>
  <c r="BP67" i="1" s="1"/>
  <c r="E305" i="9" s="1"/>
  <c r="H52" i="1"/>
  <c r="H67" i="1" s="1"/>
  <c r="H17" i="9" s="1"/>
  <c r="BF52" i="1"/>
  <c r="BF67" i="1" s="1"/>
  <c r="BI52" i="1"/>
  <c r="BI67" i="1" s="1"/>
  <c r="AF52" i="1"/>
  <c r="AF67" i="1" s="1"/>
  <c r="D145" i="9" s="1"/>
  <c r="S52" i="1"/>
  <c r="S67" i="1" s="1"/>
  <c r="D52" i="1"/>
  <c r="D67" i="1" s="1"/>
  <c r="AO52" i="1"/>
  <c r="AO67" i="1" s="1"/>
  <c r="F177" i="9" s="1"/>
  <c r="BN52" i="1"/>
  <c r="BN67" i="1" s="1"/>
  <c r="BN71" i="1" s="1"/>
  <c r="C309" i="9" s="1"/>
  <c r="BX52" i="1"/>
  <c r="BX67" i="1" s="1"/>
  <c r="F337" i="9" s="1"/>
  <c r="P52" i="1"/>
  <c r="P67" i="1" s="1"/>
  <c r="R52" i="1"/>
  <c r="R67" i="1" s="1"/>
  <c r="D81" i="9" s="1"/>
  <c r="BH52" i="1"/>
  <c r="BH67" i="1" s="1"/>
  <c r="BW52" i="1"/>
  <c r="BW67" i="1" s="1"/>
  <c r="BV52" i="1"/>
  <c r="BV67" i="1" s="1"/>
  <c r="BV71" i="1" s="1"/>
  <c r="C642" i="1" s="1"/>
  <c r="BD52" i="1"/>
  <c r="BD67" i="1" s="1"/>
  <c r="BD71" i="1" s="1"/>
  <c r="C624" i="1" s="1"/>
  <c r="K52" i="1"/>
  <c r="K67" i="1" s="1"/>
  <c r="AJ52" i="1"/>
  <c r="AJ67" i="1" s="1"/>
  <c r="AJ71" i="1" s="1"/>
  <c r="H149" i="9" s="1"/>
  <c r="BZ52" i="1"/>
  <c r="BZ67" i="1" s="1"/>
  <c r="H337" i="9" s="1"/>
  <c r="X52" i="1"/>
  <c r="X67" i="1" s="1"/>
  <c r="CB52" i="1"/>
  <c r="CB67" i="1" s="1"/>
  <c r="CB71" i="1" s="1"/>
  <c r="C373" i="9" s="1"/>
  <c r="J52" i="1"/>
  <c r="J67" i="1" s="1"/>
  <c r="BB52" i="1"/>
  <c r="BB67" i="1" s="1"/>
  <c r="E241" i="9" s="1"/>
  <c r="AP52" i="1"/>
  <c r="AP67" i="1" s="1"/>
  <c r="G52" i="1"/>
  <c r="G67" i="1" s="1"/>
  <c r="BM52" i="1"/>
  <c r="BM67" i="1" s="1"/>
  <c r="BM71" i="1" s="1"/>
  <c r="C638" i="1" s="1"/>
  <c r="AV52" i="1"/>
  <c r="AV67" i="1" s="1"/>
  <c r="F209" i="9" s="1"/>
  <c r="AH52" i="1"/>
  <c r="AH67" i="1" s="1"/>
  <c r="F145" i="9" s="1"/>
  <c r="CA52" i="1"/>
  <c r="CA67" i="1" s="1"/>
  <c r="I337" i="9" s="1"/>
  <c r="AX52" i="1"/>
  <c r="AX67" i="1" s="1"/>
  <c r="H209" i="9" s="1"/>
  <c r="AY52" i="1"/>
  <c r="AY67" i="1" s="1"/>
  <c r="AY71" i="1" s="1"/>
  <c r="I213" i="9" s="1"/>
  <c r="AB52" i="1"/>
  <c r="AB67" i="1" s="1"/>
  <c r="BC52" i="1"/>
  <c r="BC67" i="1" s="1"/>
  <c r="BC71" i="1" s="1"/>
  <c r="C633" i="1" s="1"/>
  <c r="U52" i="1"/>
  <c r="U67" i="1" s="1"/>
  <c r="G81" i="9" s="1"/>
  <c r="BJ52" i="1"/>
  <c r="BJ67" i="1" s="1"/>
  <c r="AA52" i="1"/>
  <c r="AA67" i="1" s="1"/>
  <c r="AA71" i="1" s="1"/>
  <c r="C520" i="1" s="1"/>
  <c r="G520" i="1" s="1"/>
  <c r="BQ52" i="1"/>
  <c r="BQ67" i="1" s="1"/>
  <c r="F305" i="9" s="1"/>
  <c r="BS71" i="1"/>
  <c r="C639" i="1" s="1"/>
  <c r="W52" i="1"/>
  <c r="W67" i="1" s="1"/>
  <c r="BT52" i="1"/>
  <c r="BT67" i="1" s="1"/>
  <c r="E52" i="1"/>
  <c r="E67" i="1" s="1"/>
  <c r="BG52" i="1"/>
  <c r="BG67" i="1" s="1"/>
  <c r="N52" i="1"/>
  <c r="N67" i="1" s="1"/>
  <c r="BE52" i="1"/>
  <c r="BE67" i="1" s="1"/>
  <c r="AW52" i="1"/>
  <c r="AW67" i="1" s="1"/>
  <c r="G209" i="9" s="1"/>
  <c r="AM52" i="1"/>
  <c r="AM67" i="1" s="1"/>
  <c r="D177" i="9" s="1"/>
  <c r="L52" i="1"/>
  <c r="L67" i="1" s="1"/>
  <c r="E49" i="9" s="1"/>
  <c r="BO52" i="1"/>
  <c r="BO67" i="1" s="1"/>
  <c r="BA52" i="1"/>
  <c r="BA67" i="1" s="1"/>
  <c r="Q52" i="1"/>
  <c r="Q67" i="1" s="1"/>
  <c r="AQ52" i="1"/>
  <c r="AQ67" i="1" s="1"/>
  <c r="AK52" i="1"/>
  <c r="AK67" i="1" s="1"/>
  <c r="I145" i="9" s="1"/>
  <c r="BY52" i="1"/>
  <c r="BY67" i="1" s="1"/>
  <c r="BY71" i="1" s="1"/>
  <c r="G341" i="9" s="1"/>
  <c r="AI52" i="1"/>
  <c r="AI67" i="1" s="1"/>
  <c r="O52" i="1"/>
  <c r="O67" i="1" s="1"/>
  <c r="AL52" i="1"/>
  <c r="AL67" i="1" s="1"/>
  <c r="C177" i="9" s="1"/>
  <c r="AD52" i="1"/>
  <c r="AD67" i="1" s="1"/>
  <c r="I113" i="9" s="1"/>
  <c r="CC52" i="1"/>
  <c r="CC67" i="1" s="1"/>
  <c r="Y52" i="1"/>
  <c r="Y67" i="1" s="1"/>
  <c r="D113" i="9" s="1"/>
  <c r="AR52" i="1"/>
  <c r="AR67" i="1" s="1"/>
  <c r="AR71" i="1" s="1"/>
  <c r="C709" i="1" s="1"/>
  <c r="BU52" i="1"/>
  <c r="BU67" i="1" s="1"/>
  <c r="C337" i="9" s="1"/>
  <c r="BR52" i="1"/>
  <c r="BR67" i="1" s="1"/>
  <c r="M52" i="1"/>
  <c r="M67" i="1" s="1"/>
  <c r="M71" i="1" s="1"/>
  <c r="C506" i="1" s="1"/>
  <c r="G506" i="1" s="1"/>
  <c r="F52" i="1"/>
  <c r="F67" i="1" s="1"/>
  <c r="F71" i="1" s="1"/>
  <c r="F21" i="9" s="1"/>
  <c r="Z52" i="1"/>
  <c r="Z67" i="1" s="1"/>
  <c r="V52" i="1"/>
  <c r="V67" i="1" s="1"/>
  <c r="BK52" i="1"/>
  <c r="BK67" i="1" s="1"/>
  <c r="BK71" i="1" s="1"/>
  <c r="C635" i="1" s="1"/>
  <c r="C52" i="1"/>
  <c r="C67" i="1" s="1"/>
  <c r="AZ52" i="1"/>
  <c r="AZ67" i="1" s="1"/>
  <c r="AN52" i="1"/>
  <c r="AN67" i="1" s="1"/>
  <c r="AC52" i="1"/>
  <c r="AC67" i="1" s="1"/>
  <c r="I52" i="1"/>
  <c r="I67" i="1" s="1"/>
  <c r="AS52" i="1"/>
  <c r="AS67" i="1" s="1"/>
  <c r="AS71" i="1" s="1"/>
  <c r="C710" i="1" s="1"/>
  <c r="AE52" i="1"/>
  <c r="AE67" i="1" s="1"/>
  <c r="AE71" i="1" s="1"/>
  <c r="C524" i="1" s="1"/>
  <c r="G524" i="1" s="1"/>
  <c r="D273" i="9"/>
  <c r="BL52" i="1"/>
  <c r="BL67" i="1" s="1"/>
  <c r="BL71" i="1" s="1"/>
  <c r="C637" i="1" s="1"/>
  <c r="AU52" i="1"/>
  <c r="AU67" i="1" s="1"/>
  <c r="AG71" i="1"/>
  <c r="C698" i="1" s="1"/>
  <c r="AM71" i="1"/>
  <c r="D181" i="9" s="1"/>
  <c r="BW71" i="1"/>
  <c r="C568" i="1" s="1"/>
  <c r="AX71" i="1"/>
  <c r="H213" i="9" s="1"/>
  <c r="E81" i="9"/>
  <c r="D108" i="9"/>
  <c r="H172" i="9"/>
  <c r="T71" i="1"/>
  <c r="F85" i="9" s="1"/>
  <c r="BH71" i="1"/>
  <c r="D277" i="9" s="1"/>
  <c r="F172" i="9"/>
  <c r="S71" i="1"/>
  <c r="E85" i="9" s="1"/>
  <c r="AO71" i="1"/>
  <c r="F181" i="9" s="1"/>
  <c r="C44" i="9"/>
  <c r="H140" i="9"/>
  <c r="H236" i="9"/>
  <c r="F268" i="9"/>
  <c r="AT71" i="1"/>
  <c r="D213" i="9" s="1"/>
  <c r="C140" i="9"/>
  <c r="BF71" i="1"/>
  <c r="I245" i="9" s="1"/>
  <c r="E140" i="9"/>
  <c r="F44" i="9"/>
  <c r="AF71" i="1"/>
  <c r="C525" i="1" s="1"/>
  <c r="G525" i="1" s="1"/>
  <c r="G140" i="9"/>
  <c r="C76" i="9"/>
  <c r="D172" i="9"/>
  <c r="C204" i="9"/>
  <c r="C172" i="9"/>
  <c r="E12" i="9"/>
  <c r="H12" i="9"/>
  <c r="G76" i="9"/>
  <c r="F12" i="9"/>
  <c r="C300" i="9"/>
  <c r="E332" i="9"/>
  <c r="H204" i="9"/>
  <c r="D364" i="9"/>
  <c r="C108" i="9"/>
  <c r="H44" i="9"/>
  <c r="D76" i="9"/>
  <c r="I108" i="9"/>
  <c r="F332" i="9"/>
  <c r="D44" i="9"/>
  <c r="E172" i="9"/>
  <c r="E204" i="9"/>
  <c r="CE62" i="1"/>
  <c r="I364" i="9" s="1"/>
  <c r="E108" i="9"/>
  <c r="G108" i="9"/>
  <c r="I140" i="9"/>
  <c r="I204" i="9"/>
  <c r="BP71" i="1"/>
  <c r="C561" i="1" s="1"/>
  <c r="I44" i="9"/>
  <c r="P71" i="1"/>
  <c r="G300" i="9"/>
  <c r="D12" i="9"/>
  <c r="CE48" i="1"/>
  <c r="E44" i="9"/>
  <c r="I12" i="9"/>
  <c r="BB71" i="1"/>
  <c r="E245" i="9" s="1"/>
  <c r="E300" i="9"/>
  <c r="I49" i="9"/>
  <c r="D710" i="10"/>
  <c r="D702" i="10"/>
  <c r="D712" i="10"/>
  <c r="D704" i="10"/>
  <c r="D709" i="10"/>
  <c r="D701" i="10"/>
  <c r="D693" i="10"/>
  <c r="D685" i="10"/>
  <c r="D677" i="10"/>
  <c r="D669" i="10"/>
  <c r="D711" i="10"/>
  <c r="D703" i="10"/>
  <c r="D695" i="10"/>
  <c r="D687" i="10"/>
  <c r="D679" i="10"/>
  <c r="D671" i="10"/>
  <c r="D713" i="10"/>
  <c r="D705" i="10"/>
  <c r="D697" i="10"/>
  <c r="D689" i="10"/>
  <c r="D681" i="10"/>
  <c r="D673" i="10"/>
  <c r="D708" i="10"/>
  <c r="D706" i="10"/>
  <c r="D716" i="10"/>
  <c r="D690" i="10"/>
  <c r="D683" i="10"/>
  <c r="D676" i="10"/>
  <c r="D637" i="10"/>
  <c r="D629" i="10"/>
  <c r="D626" i="10"/>
  <c r="D621" i="10"/>
  <c r="D617" i="10"/>
  <c r="D707" i="10"/>
  <c r="D698" i="10"/>
  <c r="D691" i="10"/>
  <c r="D684" i="10"/>
  <c r="D692" i="10"/>
  <c r="D678" i="10"/>
  <c r="D646" i="10"/>
  <c r="D643" i="10"/>
  <c r="D635" i="10"/>
  <c r="D620" i="10"/>
  <c r="D616" i="10"/>
  <c r="D699" i="10"/>
  <c r="D686" i="10"/>
  <c r="D638" i="10"/>
  <c r="D630" i="10"/>
  <c r="D627" i="10"/>
  <c r="D694" i="10"/>
  <c r="D672" i="10"/>
  <c r="D641" i="10"/>
  <c r="D633" i="10"/>
  <c r="D623" i="10"/>
  <c r="D619" i="10"/>
  <c r="D700" i="10"/>
  <c r="D640" i="10"/>
  <c r="D624" i="10"/>
  <c r="D680" i="10"/>
  <c r="D636" i="10"/>
  <c r="D639" i="10"/>
  <c r="D622" i="10"/>
  <c r="D682" i="10"/>
  <c r="D675" i="10"/>
  <c r="D668" i="10"/>
  <c r="D645" i="10"/>
  <c r="D642" i="10"/>
  <c r="D688" i="10"/>
  <c r="D670" i="10"/>
  <c r="D632" i="10"/>
  <c r="D647" i="10"/>
  <c r="D644" i="10"/>
  <c r="D625" i="10"/>
  <c r="D674" i="10"/>
  <c r="D631" i="10"/>
  <c r="D628" i="10"/>
  <c r="D618" i="10"/>
  <c r="D696" i="10"/>
  <c r="D634" i="10"/>
  <c r="B511" i="1"/>
  <c r="B573" i="1"/>
  <c r="F501" i="1"/>
  <c r="F517" i="1"/>
  <c r="F499" i="1"/>
  <c r="H505" i="1"/>
  <c r="F505" i="1"/>
  <c r="H497" i="1"/>
  <c r="F497" i="1"/>
  <c r="F515" i="1"/>
  <c r="D27" i="7"/>
  <c r="B448" i="1"/>
  <c r="F544" i="1"/>
  <c r="H536" i="1"/>
  <c r="F536" i="1"/>
  <c r="F528" i="1"/>
  <c r="H528" i="1"/>
  <c r="F520" i="1"/>
  <c r="D341" i="1"/>
  <c r="C481" i="1" s="1"/>
  <c r="C50" i="8"/>
  <c r="F81" i="9"/>
  <c r="I241" i="9"/>
  <c r="I378" i="9"/>
  <c r="K612" i="1"/>
  <c r="C465" i="1"/>
  <c r="F117" i="9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G241" i="9" l="1"/>
  <c r="F113" i="9"/>
  <c r="E273" i="9"/>
  <c r="D343" i="1"/>
  <c r="BI71" i="1"/>
  <c r="C634" i="1" s="1"/>
  <c r="C49" i="9"/>
  <c r="G145" i="9"/>
  <c r="D71" i="1"/>
  <c r="C497" i="1" s="1"/>
  <c r="G497" i="1" s="1"/>
  <c r="J71" i="1"/>
  <c r="C675" i="1" s="1"/>
  <c r="D17" i="9"/>
  <c r="G305" i="9"/>
  <c r="C305" i="9"/>
  <c r="BX71" i="1"/>
  <c r="C644" i="1" s="1"/>
  <c r="E177" i="9"/>
  <c r="N71" i="1"/>
  <c r="C507" i="1" s="1"/>
  <c r="G507" i="1" s="1"/>
  <c r="D305" i="9"/>
  <c r="BR71" i="1"/>
  <c r="C563" i="1" s="1"/>
  <c r="H309" i="9"/>
  <c r="C564" i="1"/>
  <c r="AN71" i="1"/>
  <c r="AI71" i="1"/>
  <c r="G149" i="9" s="1"/>
  <c r="D337" i="9"/>
  <c r="E337" i="9"/>
  <c r="G49" i="9"/>
  <c r="R71" i="1"/>
  <c r="C511" i="1" s="1"/>
  <c r="G511" i="1" s="1"/>
  <c r="I81" i="9"/>
  <c r="K71" i="1"/>
  <c r="D53" i="9" s="1"/>
  <c r="C556" i="1"/>
  <c r="AL71" i="1"/>
  <c r="C181" i="9" s="1"/>
  <c r="H49" i="9"/>
  <c r="AP71" i="1"/>
  <c r="G181" i="9" s="1"/>
  <c r="AB71" i="1"/>
  <c r="C521" i="1" s="1"/>
  <c r="G521" i="1" s="1"/>
  <c r="I71" i="1"/>
  <c r="C502" i="1" s="1"/>
  <c r="G502" i="1" s="1"/>
  <c r="G177" i="9"/>
  <c r="D49" i="9"/>
  <c r="BO71" i="1"/>
  <c r="C560" i="1" s="1"/>
  <c r="F17" i="9"/>
  <c r="F49" i="9"/>
  <c r="BT71" i="1"/>
  <c r="C640" i="1" s="1"/>
  <c r="I209" i="9"/>
  <c r="C17" i="9"/>
  <c r="C71" i="1"/>
  <c r="C496" i="1" s="1"/>
  <c r="G496" i="1" s="1"/>
  <c r="I305" i="9"/>
  <c r="O71" i="1"/>
  <c r="C680" i="1" s="1"/>
  <c r="G113" i="9"/>
  <c r="I273" i="9"/>
  <c r="U71" i="1"/>
  <c r="C686" i="1" s="1"/>
  <c r="BG71" i="1"/>
  <c r="C618" i="1" s="1"/>
  <c r="BZ71" i="1"/>
  <c r="H341" i="9" s="1"/>
  <c r="C273" i="9"/>
  <c r="E17" i="9"/>
  <c r="C548" i="1"/>
  <c r="H145" i="9"/>
  <c r="F245" i="9"/>
  <c r="E71" i="1"/>
  <c r="E21" i="9" s="1"/>
  <c r="E113" i="9"/>
  <c r="F241" i="9"/>
  <c r="G71" i="1"/>
  <c r="C672" i="1" s="1"/>
  <c r="G17" i="9"/>
  <c r="C622" i="1"/>
  <c r="C573" i="1"/>
  <c r="C692" i="1"/>
  <c r="AH71" i="1"/>
  <c r="C699" i="1" s="1"/>
  <c r="AK71" i="1"/>
  <c r="C530" i="1" s="1"/>
  <c r="G530" i="1" s="1"/>
  <c r="BE71" i="1"/>
  <c r="H245" i="9" s="1"/>
  <c r="C369" i="9"/>
  <c r="H241" i="9"/>
  <c r="F273" i="9"/>
  <c r="CA71" i="1"/>
  <c r="I341" i="9" s="1"/>
  <c r="W71" i="1"/>
  <c r="C516" i="1" s="1"/>
  <c r="G516" i="1" s="1"/>
  <c r="Y71" i="1"/>
  <c r="C690" i="1" s="1"/>
  <c r="BJ71" i="1"/>
  <c r="F277" i="9" s="1"/>
  <c r="BQ71" i="1"/>
  <c r="F309" i="9" s="1"/>
  <c r="L71" i="1"/>
  <c r="C505" i="1" s="1"/>
  <c r="G505" i="1" s="1"/>
  <c r="X71" i="1"/>
  <c r="C117" i="9" s="1"/>
  <c r="C241" i="9"/>
  <c r="AV71" i="1"/>
  <c r="C713" i="1" s="1"/>
  <c r="AC71" i="1"/>
  <c r="C694" i="1" s="1"/>
  <c r="C113" i="9"/>
  <c r="H177" i="9"/>
  <c r="AD71" i="1"/>
  <c r="C523" i="1" s="1"/>
  <c r="G523" i="1" s="1"/>
  <c r="AQ71" i="1"/>
  <c r="C536" i="1" s="1"/>
  <c r="G536" i="1" s="1"/>
  <c r="G273" i="9"/>
  <c r="G277" i="9"/>
  <c r="BA71" i="1"/>
  <c r="C546" i="1" s="1"/>
  <c r="G546" i="1" s="1"/>
  <c r="I17" i="9"/>
  <c r="H81" i="9"/>
  <c r="H113" i="9"/>
  <c r="G337" i="9"/>
  <c r="D241" i="9"/>
  <c r="AW71" i="1"/>
  <c r="G213" i="9" s="1"/>
  <c r="C543" i="1"/>
  <c r="Z71" i="1"/>
  <c r="C691" i="1" s="1"/>
  <c r="BU71" i="1"/>
  <c r="C566" i="1" s="1"/>
  <c r="Q71" i="1"/>
  <c r="C682" i="1" s="1"/>
  <c r="D369" i="9"/>
  <c r="C81" i="9"/>
  <c r="V71" i="1"/>
  <c r="C687" i="1" s="1"/>
  <c r="CC71" i="1"/>
  <c r="C620" i="1" s="1"/>
  <c r="AZ71" i="1"/>
  <c r="C545" i="1" s="1"/>
  <c r="G545" i="1" s="1"/>
  <c r="I177" i="9"/>
  <c r="C209" i="9"/>
  <c r="C145" i="9"/>
  <c r="C616" i="1"/>
  <c r="CE52" i="1"/>
  <c r="CE67" i="1"/>
  <c r="AU71" i="1"/>
  <c r="H273" i="9"/>
  <c r="E209" i="9"/>
  <c r="C678" i="1"/>
  <c r="F53" i="9"/>
  <c r="C704" i="1"/>
  <c r="C532" i="1"/>
  <c r="G532" i="1" s="1"/>
  <c r="C671" i="1"/>
  <c r="E341" i="9"/>
  <c r="C643" i="1"/>
  <c r="E149" i="9"/>
  <c r="C499" i="1"/>
  <c r="G499" i="1" s="1"/>
  <c r="H499" i="1" s="1"/>
  <c r="C559" i="1"/>
  <c r="C619" i="1"/>
  <c r="C529" i="1"/>
  <c r="G529" i="1" s="1"/>
  <c r="C526" i="1"/>
  <c r="G526" i="1" s="1"/>
  <c r="C537" i="1"/>
  <c r="G537" i="1" s="1"/>
  <c r="I181" i="9"/>
  <c r="C701" i="1"/>
  <c r="C706" i="1"/>
  <c r="C685" i="1"/>
  <c r="C553" i="1"/>
  <c r="C149" i="9"/>
  <c r="C636" i="1"/>
  <c r="C53" i="9"/>
  <c r="C512" i="1"/>
  <c r="G512" i="1" s="1"/>
  <c r="C684" i="1"/>
  <c r="C513" i="1"/>
  <c r="G513" i="1" s="1"/>
  <c r="C711" i="1"/>
  <c r="C534" i="1"/>
  <c r="G534" i="1" s="1"/>
  <c r="C557" i="1"/>
  <c r="C503" i="1"/>
  <c r="G503" i="1" s="1"/>
  <c r="C539" i="1"/>
  <c r="G539" i="1" s="1"/>
  <c r="C551" i="1"/>
  <c r="C629" i="1"/>
  <c r="H524" i="1"/>
  <c r="C697" i="1"/>
  <c r="D149" i="9"/>
  <c r="H277" i="9"/>
  <c r="C567" i="1"/>
  <c r="C696" i="1"/>
  <c r="C544" i="1"/>
  <c r="G544" i="1" s="1"/>
  <c r="C625" i="1"/>
  <c r="C549" i="1"/>
  <c r="D341" i="9"/>
  <c r="C645" i="1"/>
  <c r="C570" i="1"/>
  <c r="C428" i="1"/>
  <c r="C538" i="1"/>
  <c r="G538" i="1" s="1"/>
  <c r="C213" i="9"/>
  <c r="C569" i="1"/>
  <c r="E277" i="9"/>
  <c r="C554" i="1"/>
  <c r="I277" i="9"/>
  <c r="C705" i="1"/>
  <c r="C533" i="1"/>
  <c r="G533" i="1" s="1"/>
  <c r="E181" i="9"/>
  <c r="F341" i="9"/>
  <c r="E309" i="9"/>
  <c r="G245" i="9"/>
  <c r="C558" i="1"/>
  <c r="C621" i="1"/>
  <c r="I53" i="9"/>
  <c r="C509" i="1"/>
  <c r="G509" i="1" s="1"/>
  <c r="C681" i="1"/>
  <c r="C547" i="1"/>
  <c r="C632" i="1"/>
  <c r="H520" i="1"/>
  <c r="D715" i="10"/>
  <c r="E623" i="10"/>
  <c r="E612" i="10"/>
  <c r="F511" i="1"/>
  <c r="B496" i="1"/>
  <c r="F522" i="1"/>
  <c r="F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669" i="1" l="1"/>
  <c r="D21" i="9"/>
  <c r="C504" i="1"/>
  <c r="G504" i="1" s="1"/>
  <c r="C676" i="1"/>
  <c r="C679" i="1"/>
  <c r="G53" i="9"/>
  <c r="C647" i="1"/>
  <c r="C528" i="1"/>
  <c r="G528" i="1" s="1"/>
  <c r="C700" i="1"/>
  <c r="C626" i="1"/>
  <c r="C531" i="1"/>
  <c r="G531" i="1" s="1"/>
  <c r="H511" i="1"/>
  <c r="G309" i="9"/>
  <c r="C703" i="1"/>
  <c r="C683" i="1"/>
  <c r="D85" i="9"/>
  <c r="C21" i="9"/>
  <c r="C627" i="1"/>
  <c r="C572" i="1"/>
  <c r="I21" i="9"/>
  <c r="D309" i="9"/>
  <c r="G117" i="9"/>
  <c r="C693" i="1"/>
  <c r="C565" i="1"/>
  <c r="C668" i="1"/>
  <c r="C498" i="1"/>
  <c r="G498" i="1" s="1"/>
  <c r="C670" i="1"/>
  <c r="C522" i="1"/>
  <c r="G522" i="1" s="1"/>
  <c r="C552" i="1"/>
  <c r="C508" i="1"/>
  <c r="G508" i="1" s="1"/>
  <c r="H508" i="1" s="1"/>
  <c r="C535" i="1"/>
  <c r="G535" i="1" s="1"/>
  <c r="C571" i="1"/>
  <c r="C646" i="1"/>
  <c r="C515" i="1"/>
  <c r="G515" i="1" s="1"/>
  <c r="H53" i="9"/>
  <c r="C674" i="1"/>
  <c r="C707" i="1"/>
  <c r="C277" i="9"/>
  <c r="H117" i="9"/>
  <c r="H85" i="9"/>
  <c r="I309" i="9"/>
  <c r="C514" i="1"/>
  <c r="G514" i="1" s="1"/>
  <c r="G85" i="9"/>
  <c r="H516" i="1"/>
  <c r="C614" i="1"/>
  <c r="D615" i="1" s="1"/>
  <c r="D633" i="1" s="1"/>
  <c r="C550" i="1"/>
  <c r="G550" i="1" s="1"/>
  <c r="C623" i="1"/>
  <c r="C630" i="1"/>
  <c r="C562" i="1"/>
  <c r="F149" i="9"/>
  <c r="H546" i="1"/>
  <c r="D245" i="9"/>
  <c r="E53" i="9"/>
  <c r="C677" i="1"/>
  <c r="G21" i="9"/>
  <c r="C500" i="1"/>
  <c r="G500" i="1" s="1"/>
  <c r="C527" i="1"/>
  <c r="G527" i="1" s="1"/>
  <c r="I117" i="9"/>
  <c r="C628" i="1"/>
  <c r="C641" i="1"/>
  <c r="C341" i="9"/>
  <c r="C517" i="1"/>
  <c r="G517" i="1" s="1"/>
  <c r="C689" i="1"/>
  <c r="I149" i="9"/>
  <c r="C702" i="1"/>
  <c r="C695" i="1"/>
  <c r="C617" i="1"/>
  <c r="I85" i="9"/>
  <c r="C688" i="1"/>
  <c r="D117" i="9"/>
  <c r="F213" i="9"/>
  <c r="C518" i="1"/>
  <c r="G518" i="1" s="1"/>
  <c r="C541" i="1"/>
  <c r="C574" i="1"/>
  <c r="C555" i="1"/>
  <c r="C510" i="1"/>
  <c r="G510" i="1" s="1"/>
  <c r="H181" i="9"/>
  <c r="C85" i="9"/>
  <c r="C245" i="9"/>
  <c r="C708" i="1"/>
  <c r="C519" i="1"/>
  <c r="G519" i="1" s="1"/>
  <c r="C542" i="1"/>
  <c r="C631" i="1"/>
  <c r="E117" i="9"/>
  <c r="D373" i="9"/>
  <c r="I369" i="9"/>
  <c r="C433" i="1"/>
  <c r="C540" i="1"/>
  <c r="G540" i="1" s="1"/>
  <c r="C712" i="1"/>
  <c r="E213" i="9"/>
  <c r="H526" i="1"/>
  <c r="H513" i="1"/>
  <c r="H512" i="1"/>
  <c r="H544" i="1"/>
  <c r="H509" i="1"/>
  <c r="E716" i="10"/>
  <c r="E707" i="10"/>
  <c r="E699" i="10"/>
  <c r="E709" i="10"/>
  <c r="E701" i="10"/>
  <c r="E706" i="10"/>
  <c r="E698" i="10"/>
  <c r="E690" i="10"/>
  <c r="E682" i="10"/>
  <c r="E674" i="10"/>
  <c r="E708" i="10"/>
  <c r="E700" i="10"/>
  <c r="E692" i="10"/>
  <c r="E684" i="10"/>
  <c r="E676" i="10"/>
  <c r="E668" i="10"/>
  <c r="E710" i="10"/>
  <c r="E702" i="10"/>
  <c r="E694" i="10"/>
  <c r="E686" i="10"/>
  <c r="E678" i="10"/>
  <c r="E670" i="10"/>
  <c r="E647" i="10"/>
  <c r="E646" i="10"/>
  <c r="E645" i="10"/>
  <c r="E629" i="10"/>
  <c r="E704" i="10"/>
  <c r="E695" i="10"/>
  <c r="E688" i="10"/>
  <c r="E713" i="10"/>
  <c r="E711" i="10"/>
  <c r="E691" i="10"/>
  <c r="E669" i="10"/>
  <c r="E640" i="10"/>
  <c r="E632" i="10"/>
  <c r="E624" i="10"/>
  <c r="E705" i="10"/>
  <c r="E703" i="10"/>
  <c r="E685" i="10"/>
  <c r="E671" i="10"/>
  <c r="E638" i="10"/>
  <c r="E630" i="10"/>
  <c r="E627" i="10"/>
  <c r="E693" i="10"/>
  <c r="E679" i="10"/>
  <c r="E672" i="10"/>
  <c r="E641" i="10"/>
  <c r="E633" i="10"/>
  <c r="E712" i="10"/>
  <c r="E687" i="10"/>
  <c r="E680" i="10"/>
  <c r="E673" i="10"/>
  <c r="E644" i="10"/>
  <c r="E636" i="10"/>
  <c r="E625" i="10"/>
  <c r="E643" i="10"/>
  <c r="E639" i="10"/>
  <c r="E689" i="10"/>
  <c r="E675" i="10"/>
  <c r="E642" i="10"/>
  <c r="E626" i="10"/>
  <c r="E677" i="10"/>
  <c r="E635" i="10"/>
  <c r="E697" i="10"/>
  <c r="E681" i="10"/>
  <c r="E631" i="10"/>
  <c r="E628" i="10"/>
  <c r="E696" i="10"/>
  <c r="E634" i="10"/>
  <c r="E683" i="10"/>
  <c r="E637" i="10"/>
  <c r="F496" i="1"/>
  <c r="H496" i="1" s="1"/>
  <c r="F545" i="1"/>
  <c r="H545" i="1" s="1"/>
  <c r="H525" i="1"/>
  <c r="F525" i="1"/>
  <c r="F529" i="1"/>
  <c r="H529" i="1" s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F523" i="1"/>
  <c r="H523" i="1"/>
  <c r="F537" i="1"/>
  <c r="H537" i="1" s="1"/>
  <c r="F531" i="1"/>
  <c r="H531" i="1"/>
  <c r="H515" i="1" l="1"/>
  <c r="D711" i="1"/>
  <c r="D616" i="1"/>
  <c r="H535" i="1"/>
  <c r="D669" i="1"/>
  <c r="D626" i="1"/>
  <c r="H498" i="1"/>
  <c r="D713" i="1"/>
  <c r="D625" i="1"/>
  <c r="D702" i="1"/>
  <c r="D700" i="1"/>
  <c r="D619" i="1"/>
  <c r="D638" i="1"/>
  <c r="D703" i="1"/>
  <c r="D686" i="1"/>
  <c r="D716" i="1"/>
  <c r="D697" i="1"/>
  <c r="D643" i="1"/>
  <c r="D690" i="1"/>
  <c r="D679" i="1"/>
  <c r="H522" i="1"/>
  <c r="D672" i="1"/>
  <c r="D624" i="1"/>
  <c r="D622" i="1"/>
  <c r="D676" i="1"/>
  <c r="D680" i="1"/>
  <c r="D617" i="1"/>
  <c r="D708" i="1"/>
  <c r="D705" i="1"/>
  <c r="D706" i="1"/>
  <c r="D691" i="1"/>
  <c r="D689" i="1"/>
  <c r="D646" i="1"/>
  <c r="D647" i="1"/>
  <c r="D704" i="1"/>
  <c r="D629" i="1"/>
  <c r="D678" i="1"/>
  <c r="D627" i="1"/>
  <c r="D642" i="1"/>
  <c r="D675" i="1"/>
  <c r="D701" i="1"/>
  <c r="D710" i="1"/>
  <c r="D674" i="1"/>
  <c r="D685" i="1"/>
  <c r="D645" i="1"/>
  <c r="D670" i="1"/>
  <c r="D644" i="1"/>
  <c r="D640" i="1"/>
  <c r="D621" i="1"/>
  <c r="D699" i="1"/>
  <c r="D620" i="1"/>
  <c r="D631" i="1"/>
  <c r="D681" i="1"/>
  <c r="D668" i="1"/>
  <c r="D698" i="1"/>
  <c r="D684" i="1"/>
  <c r="D673" i="1"/>
  <c r="D623" i="1"/>
  <c r="D632" i="1"/>
  <c r="D641" i="1"/>
  <c r="D671" i="1"/>
  <c r="D628" i="1"/>
  <c r="D683" i="1"/>
  <c r="D634" i="1"/>
  <c r="D636" i="1"/>
  <c r="D635" i="1"/>
  <c r="D682" i="1"/>
  <c r="D692" i="1"/>
  <c r="D618" i="1"/>
  <c r="D637" i="1"/>
  <c r="D639" i="1"/>
  <c r="D695" i="1"/>
  <c r="D696" i="1"/>
  <c r="D709" i="1"/>
  <c r="D694" i="1"/>
  <c r="D630" i="1"/>
  <c r="D712" i="1"/>
  <c r="D693" i="1"/>
  <c r="D707" i="1"/>
  <c r="D688" i="1"/>
  <c r="H550" i="1"/>
  <c r="H514" i="1"/>
  <c r="D687" i="1"/>
  <c r="D677" i="1"/>
  <c r="H517" i="1"/>
  <c r="C648" i="1"/>
  <c r="M716" i="1" s="1"/>
  <c r="H519" i="1"/>
  <c r="H518" i="1"/>
  <c r="H510" i="1"/>
  <c r="E715" i="10"/>
  <c r="F624" i="10"/>
  <c r="E623" i="1" l="1"/>
  <c r="E716" i="1" s="1"/>
  <c r="D715" i="1"/>
  <c r="F712" i="10"/>
  <c r="F704" i="10"/>
  <c r="F706" i="10"/>
  <c r="F711" i="10"/>
  <c r="F703" i="10"/>
  <c r="F695" i="10"/>
  <c r="F687" i="10"/>
  <c r="F679" i="10"/>
  <c r="F671" i="10"/>
  <c r="F713" i="10"/>
  <c r="F705" i="10"/>
  <c r="F697" i="10"/>
  <c r="F689" i="10"/>
  <c r="F681" i="10"/>
  <c r="F673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2" i="10"/>
  <c r="F700" i="10"/>
  <c r="F696" i="10"/>
  <c r="F709" i="10"/>
  <c r="F698" i="10"/>
  <c r="F684" i="10"/>
  <c r="F677" i="10"/>
  <c r="F670" i="10"/>
  <c r="F701" i="10"/>
  <c r="F692" i="10"/>
  <c r="F685" i="10"/>
  <c r="F693" i="10"/>
  <c r="F686" i="10"/>
  <c r="F672" i="10"/>
  <c r="F694" i="10"/>
  <c r="F680" i="10"/>
  <c r="F625" i="10"/>
  <c r="F710" i="10"/>
  <c r="F708" i="10"/>
  <c r="F688" i="10"/>
  <c r="F647" i="10"/>
  <c r="F628" i="10"/>
  <c r="F678" i="10"/>
  <c r="F646" i="10"/>
  <c r="F627" i="10"/>
  <c r="F690" i="10"/>
  <c r="F682" i="10"/>
  <c r="F668" i="10"/>
  <c r="F645" i="10"/>
  <c r="F626" i="10"/>
  <c r="F629" i="10"/>
  <c r="F674" i="10"/>
  <c r="F676" i="10"/>
  <c r="F669" i="10"/>
  <c r="F715" i="10" l="1"/>
  <c r="G625" i="10"/>
  <c r="G709" i="10" l="1"/>
  <c r="G701" i="10"/>
  <c r="G711" i="10"/>
  <c r="G703" i="10"/>
  <c r="G708" i="10"/>
  <c r="G700" i="10"/>
  <c r="G692" i="10"/>
  <c r="G684" i="10"/>
  <c r="G676" i="10"/>
  <c r="G668" i="10"/>
  <c r="G710" i="10"/>
  <c r="G702" i="10"/>
  <c r="G694" i="10"/>
  <c r="G686" i="10"/>
  <c r="G678" i="10"/>
  <c r="G670" i="10"/>
  <c r="G647" i="10"/>
  <c r="G646" i="10"/>
  <c r="G645" i="10"/>
  <c r="G629" i="10"/>
  <c r="G712" i="10"/>
  <c r="G704" i="10"/>
  <c r="G696" i="10"/>
  <c r="G688" i="10"/>
  <c r="G680" i="10"/>
  <c r="G672" i="10"/>
  <c r="G689" i="10"/>
  <c r="G707" i="10"/>
  <c r="G705" i="10"/>
  <c r="G685" i="10"/>
  <c r="G643" i="10"/>
  <c r="G635" i="10"/>
  <c r="G627" i="10"/>
  <c r="G693" i="10"/>
  <c r="G699" i="10"/>
  <c r="G679" i="10"/>
  <c r="G641" i="10"/>
  <c r="G633" i="10"/>
  <c r="G687" i="10"/>
  <c r="G673" i="10"/>
  <c r="G644" i="10"/>
  <c r="G636" i="10"/>
  <c r="G628" i="10"/>
  <c r="G706" i="10"/>
  <c r="G695" i="10"/>
  <c r="G681" i="10"/>
  <c r="G674" i="10"/>
  <c r="G639" i="10"/>
  <c r="G631" i="10"/>
  <c r="G690" i="10"/>
  <c r="G671" i="10"/>
  <c r="G630" i="10"/>
  <c r="G716" i="10"/>
  <c r="G682" i="10"/>
  <c r="G675" i="10"/>
  <c r="G642" i="10"/>
  <c r="G626" i="10"/>
  <c r="G713" i="10"/>
  <c r="G698" i="10"/>
  <c r="G677" i="10"/>
  <c r="G632" i="10"/>
  <c r="G697" i="10"/>
  <c r="G638" i="10"/>
  <c r="G634" i="10"/>
  <c r="G683" i="10"/>
  <c r="G669" i="10"/>
  <c r="G637" i="10"/>
  <c r="G691" i="10"/>
  <c r="G640" i="10"/>
  <c r="G715" i="10" l="1"/>
  <c r="H628" i="10"/>
  <c r="H706" i="10" l="1"/>
  <c r="H698" i="10"/>
  <c r="H708" i="10"/>
  <c r="H700" i="10"/>
  <c r="H713" i="10"/>
  <c r="H705" i="10"/>
  <c r="H697" i="10"/>
  <c r="H689" i="10"/>
  <c r="H681" i="10"/>
  <c r="H673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9" i="10"/>
  <c r="H701" i="10"/>
  <c r="H693" i="10"/>
  <c r="H685" i="10"/>
  <c r="H677" i="10"/>
  <c r="H669" i="10"/>
  <c r="H690" i="10"/>
  <c r="H703" i="10"/>
  <c r="H692" i="10"/>
  <c r="H678" i="10"/>
  <c r="H671" i="10"/>
  <c r="H646" i="10"/>
  <c r="H686" i="10"/>
  <c r="H694" i="10"/>
  <c r="H687" i="10"/>
  <c r="H680" i="10"/>
  <c r="H712" i="10"/>
  <c r="H710" i="10"/>
  <c r="H695" i="10"/>
  <c r="H688" i="10"/>
  <c r="H674" i="10"/>
  <c r="H647" i="10"/>
  <c r="H704" i="10"/>
  <c r="H702" i="10"/>
  <c r="H696" i="10"/>
  <c r="H682" i="10"/>
  <c r="H668" i="10"/>
  <c r="H645" i="10"/>
  <c r="H629" i="10"/>
  <c r="H670" i="10"/>
  <c r="H684" i="10"/>
  <c r="H679" i="10"/>
  <c r="H672" i="10"/>
  <c r="H711" i="10"/>
  <c r="H676" i="10"/>
  <c r="H715" i="10" l="1"/>
  <c r="I629" i="10"/>
  <c r="I711" i="10" l="1"/>
  <c r="I703" i="10"/>
  <c r="I713" i="10"/>
  <c r="I705" i="10"/>
  <c r="I710" i="10"/>
  <c r="I702" i="10"/>
  <c r="I694" i="10"/>
  <c r="I686" i="10"/>
  <c r="I678" i="10"/>
  <c r="I670" i="10"/>
  <c r="I647" i="10"/>
  <c r="I646" i="10"/>
  <c r="I645" i="10"/>
  <c r="I712" i="10"/>
  <c r="I704" i="10"/>
  <c r="I696" i="10"/>
  <c r="I688" i="10"/>
  <c r="I680" i="10"/>
  <c r="I672" i="10"/>
  <c r="I706" i="10"/>
  <c r="I698" i="10"/>
  <c r="I690" i="10"/>
  <c r="I682" i="10"/>
  <c r="I674" i="10"/>
  <c r="I697" i="10"/>
  <c r="I701" i="10"/>
  <c r="I693" i="10"/>
  <c r="I679" i="10"/>
  <c r="I638" i="10"/>
  <c r="I630" i="10"/>
  <c r="I699" i="10"/>
  <c r="I687" i="10"/>
  <c r="I695" i="10"/>
  <c r="I673" i="10"/>
  <c r="I644" i="10"/>
  <c r="I636" i="10"/>
  <c r="I708" i="10"/>
  <c r="I681" i="10"/>
  <c r="I639" i="10"/>
  <c r="I631" i="10"/>
  <c r="I700" i="10"/>
  <c r="I689" i="10"/>
  <c r="I675" i="10"/>
  <c r="I668" i="10"/>
  <c r="I642" i="10"/>
  <c r="I634" i="10"/>
  <c r="I716" i="10"/>
  <c r="I633" i="10"/>
  <c r="I707" i="10"/>
  <c r="I685" i="10"/>
  <c r="I677" i="10"/>
  <c r="I632" i="10"/>
  <c r="I684" i="10"/>
  <c r="I635" i="10"/>
  <c r="I641" i="10"/>
  <c r="I692" i="10"/>
  <c r="I683" i="10"/>
  <c r="I676" i="10"/>
  <c r="I669" i="10"/>
  <c r="I637" i="10"/>
  <c r="I691" i="10"/>
  <c r="I640" i="10"/>
  <c r="I709" i="10"/>
  <c r="I671" i="10"/>
  <c r="I643" i="10"/>
  <c r="I715" i="10" l="1"/>
  <c r="J630" i="10"/>
  <c r="J708" i="10" l="1"/>
  <c r="J700" i="10"/>
  <c r="J710" i="10"/>
  <c r="J702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9" i="10"/>
  <c r="J701" i="10"/>
  <c r="J693" i="10"/>
  <c r="J685" i="10"/>
  <c r="J677" i="10"/>
  <c r="J669" i="10"/>
  <c r="J711" i="10"/>
  <c r="J703" i="10"/>
  <c r="J695" i="10"/>
  <c r="J687" i="10"/>
  <c r="J679" i="10"/>
  <c r="J671" i="10"/>
  <c r="J686" i="10"/>
  <c r="J672" i="10"/>
  <c r="J694" i="10"/>
  <c r="J712" i="10"/>
  <c r="J688" i="10"/>
  <c r="J681" i="10"/>
  <c r="J674" i="10"/>
  <c r="J647" i="10"/>
  <c r="J706" i="10"/>
  <c r="J704" i="10"/>
  <c r="J696" i="10"/>
  <c r="J689" i="10"/>
  <c r="J682" i="10"/>
  <c r="J668" i="10"/>
  <c r="J697" i="10"/>
  <c r="J690" i="10"/>
  <c r="J676" i="10"/>
  <c r="J645" i="10"/>
  <c r="J680" i="10"/>
  <c r="J673" i="10"/>
  <c r="J713" i="10"/>
  <c r="J698" i="10"/>
  <c r="J684" i="10"/>
  <c r="J670" i="10"/>
  <c r="J705" i="10"/>
  <c r="J692" i="10"/>
  <c r="J678" i="10"/>
  <c r="J646" i="10"/>
  <c r="J715" i="10" l="1"/>
  <c r="L647" i="10"/>
  <c r="K644" i="10"/>
  <c r="L710" i="10" l="1"/>
  <c r="L702" i="10"/>
  <c r="L712" i="10"/>
  <c r="L704" i="10"/>
  <c r="L709" i="10"/>
  <c r="L701" i="10"/>
  <c r="L693" i="10"/>
  <c r="L685" i="10"/>
  <c r="L677" i="10"/>
  <c r="L669" i="10"/>
  <c r="L711" i="10"/>
  <c r="L703" i="10"/>
  <c r="L695" i="10"/>
  <c r="L687" i="10"/>
  <c r="L679" i="10"/>
  <c r="L671" i="10"/>
  <c r="L713" i="10"/>
  <c r="L705" i="10"/>
  <c r="L697" i="10"/>
  <c r="L689" i="10"/>
  <c r="L681" i="10"/>
  <c r="L673" i="10"/>
  <c r="L716" i="10"/>
  <c r="L698" i="10"/>
  <c r="L692" i="10"/>
  <c r="L680" i="10"/>
  <c r="L688" i="10"/>
  <c r="L708" i="10"/>
  <c r="L706" i="10"/>
  <c r="L696" i="10"/>
  <c r="L682" i="10"/>
  <c r="L675" i="10"/>
  <c r="L668" i="10"/>
  <c r="L700" i="10"/>
  <c r="L690" i="10"/>
  <c r="L683" i="10"/>
  <c r="L676" i="10"/>
  <c r="L691" i="10"/>
  <c r="L684" i="10"/>
  <c r="M684" i="10" s="1"/>
  <c r="L670" i="10"/>
  <c r="L707" i="10"/>
  <c r="L699" i="10"/>
  <c r="L694" i="10"/>
  <c r="L672" i="10"/>
  <c r="L674" i="10"/>
  <c r="L678" i="10"/>
  <c r="L686" i="10"/>
  <c r="M686" i="10" s="1"/>
  <c r="K713" i="10"/>
  <c r="K705" i="10"/>
  <c r="K716" i="10"/>
  <c r="K707" i="10"/>
  <c r="K712" i="10"/>
  <c r="K704" i="10"/>
  <c r="K696" i="10"/>
  <c r="K688" i="10"/>
  <c r="K680" i="10"/>
  <c r="K672" i="10"/>
  <c r="K706" i="10"/>
  <c r="K698" i="10"/>
  <c r="K690" i="10"/>
  <c r="K682" i="10"/>
  <c r="K674" i="10"/>
  <c r="K708" i="10"/>
  <c r="K700" i="10"/>
  <c r="K692" i="10"/>
  <c r="K684" i="10"/>
  <c r="K676" i="10"/>
  <c r="K668" i="10"/>
  <c r="K691" i="10"/>
  <c r="K699" i="10"/>
  <c r="K694" i="10"/>
  <c r="K687" i="10"/>
  <c r="K673" i="10"/>
  <c r="K695" i="10"/>
  <c r="K710" i="10"/>
  <c r="K689" i="10"/>
  <c r="K702" i="10"/>
  <c r="K697" i="10"/>
  <c r="K675" i="10"/>
  <c r="K683" i="10"/>
  <c r="K669" i="10"/>
  <c r="K685" i="10"/>
  <c r="K677" i="10"/>
  <c r="K670" i="10"/>
  <c r="K693" i="10"/>
  <c r="K679" i="10"/>
  <c r="K711" i="10"/>
  <c r="K681" i="10"/>
  <c r="K703" i="10"/>
  <c r="K709" i="10"/>
  <c r="K678" i="10"/>
  <c r="K671" i="10"/>
  <c r="K701" i="10"/>
  <c r="K686" i="10"/>
  <c r="M706" i="10" l="1"/>
  <c r="M674" i="10"/>
  <c r="M670" i="10"/>
  <c r="M675" i="10"/>
  <c r="M698" i="10"/>
  <c r="M671" i="10"/>
  <c r="M685" i="10"/>
  <c r="M682" i="10"/>
  <c r="M679" i="10"/>
  <c r="M693" i="10"/>
  <c r="M678" i="10"/>
  <c r="M691" i="10"/>
  <c r="M696" i="10"/>
  <c r="M673" i="10"/>
  <c r="M687" i="10"/>
  <c r="M701" i="10"/>
  <c r="M676" i="10"/>
  <c r="M681" i="10"/>
  <c r="M695" i="10"/>
  <c r="M709" i="10"/>
  <c r="M672" i="10"/>
  <c r="M683" i="10"/>
  <c r="M708" i="10"/>
  <c r="M689" i="10"/>
  <c r="M703" i="10"/>
  <c r="M704" i="10"/>
  <c r="M694" i="10"/>
  <c r="M690" i="10"/>
  <c r="M688" i="10"/>
  <c r="M697" i="10"/>
  <c r="M711" i="10"/>
  <c r="M712" i="10"/>
  <c r="K715" i="10"/>
  <c r="M699" i="10"/>
  <c r="M700" i="10"/>
  <c r="M680" i="10"/>
  <c r="M705" i="10"/>
  <c r="M669" i="10"/>
  <c r="M702" i="10"/>
  <c r="M707" i="10"/>
  <c r="L715" i="10"/>
  <c r="M668" i="10"/>
  <c r="M692" i="10"/>
  <c r="M713" i="10"/>
  <c r="M677" i="10"/>
  <c r="M710" i="10"/>
  <c r="M715" i="10" l="1"/>
  <c r="H18" i="9" l="1"/>
  <c r="H71" i="1"/>
  <c r="C673" i="1" s="1"/>
  <c r="E612" i="1" s="1"/>
  <c r="CE68" i="1"/>
  <c r="C434" i="1" s="1"/>
  <c r="C441" i="1" s="1"/>
  <c r="E641" i="1" l="1"/>
  <c r="E689" i="1"/>
  <c r="E643" i="1"/>
  <c r="E637" i="1"/>
  <c r="E671" i="1"/>
  <c r="E695" i="1"/>
  <c r="E647" i="1"/>
  <c r="E669" i="1"/>
  <c r="E685" i="1"/>
  <c r="E636" i="1"/>
  <c r="E632" i="1"/>
  <c r="E634" i="1"/>
  <c r="E701" i="1"/>
  <c r="E633" i="1"/>
  <c r="E696" i="1"/>
  <c r="E693" i="1"/>
  <c r="E675" i="1"/>
  <c r="E670" i="1"/>
  <c r="E631" i="1"/>
  <c r="E712" i="1"/>
  <c r="E686" i="1"/>
  <c r="E630" i="1"/>
  <c r="E711" i="1"/>
  <c r="E709" i="1"/>
  <c r="E629" i="1"/>
  <c r="E706" i="1"/>
  <c r="E646" i="1"/>
  <c r="E684" i="1"/>
  <c r="E624" i="1"/>
  <c r="E708" i="1"/>
  <c r="E672" i="1"/>
  <c r="E674" i="1"/>
  <c r="E668" i="1"/>
  <c r="E628" i="1"/>
  <c r="E682" i="1"/>
  <c r="E638" i="1"/>
  <c r="E713" i="1"/>
  <c r="E681" i="1"/>
  <c r="E676" i="1"/>
  <c r="E645" i="1"/>
  <c r="E680" i="1"/>
  <c r="E710" i="1"/>
  <c r="E678" i="1"/>
  <c r="E690" i="1"/>
  <c r="E677" i="1"/>
  <c r="E691" i="1"/>
  <c r="E688" i="1"/>
  <c r="E692" i="1"/>
  <c r="E627" i="1"/>
  <c r="E640" i="1"/>
  <c r="E635" i="1"/>
  <c r="E702" i="1"/>
  <c r="E626" i="1"/>
  <c r="E687" i="1"/>
  <c r="E644" i="1"/>
  <c r="E699" i="1"/>
  <c r="E704" i="1"/>
  <c r="E698" i="1"/>
  <c r="E694" i="1"/>
  <c r="E705" i="1"/>
  <c r="E639" i="1"/>
  <c r="E697" i="1"/>
  <c r="E679" i="1"/>
  <c r="E703" i="1"/>
  <c r="E700" i="1"/>
  <c r="E642" i="1"/>
  <c r="E625" i="1"/>
  <c r="E707" i="1"/>
  <c r="E683" i="1"/>
  <c r="CE71" i="1"/>
  <c r="I373" i="9" s="1"/>
  <c r="I370" i="9"/>
  <c r="E673" i="1"/>
  <c r="C715" i="1"/>
  <c r="H21" i="9"/>
  <c r="C501" i="1"/>
  <c r="F624" i="1" l="1"/>
  <c r="E715" i="1"/>
  <c r="C716" i="1"/>
  <c r="G501" i="1"/>
  <c r="H501" i="1" s="1"/>
  <c r="F673" i="1" l="1"/>
  <c r="F626" i="1"/>
  <c r="F630" i="1"/>
  <c r="F682" i="1"/>
  <c r="F639" i="1"/>
  <c r="F693" i="1"/>
  <c r="F668" i="1"/>
  <c r="F683" i="1"/>
  <c r="F670" i="1"/>
  <c r="F643" i="1"/>
  <c r="F690" i="1"/>
  <c r="F642" i="1"/>
  <c r="F636" i="1"/>
  <c r="F709" i="1"/>
  <c r="F700" i="1"/>
  <c r="F704" i="1"/>
  <c r="F627" i="1"/>
  <c r="F628" i="1"/>
  <c r="F691" i="1"/>
  <c r="F647" i="1"/>
  <c r="F674" i="1"/>
  <c r="F680" i="1"/>
  <c r="F711" i="1"/>
  <c r="F634" i="1"/>
  <c r="F698" i="1"/>
  <c r="F671" i="1"/>
  <c r="F677" i="1"/>
  <c r="F706" i="1"/>
  <c r="F686" i="1"/>
  <c r="F638" i="1"/>
  <c r="F632" i="1"/>
  <c r="F631" i="1"/>
  <c r="F678" i="1"/>
  <c r="F697" i="1"/>
  <c r="F692" i="1"/>
  <c r="F710" i="1"/>
  <c r="F707" i="1"/>
  <c r="F696" i="1"/>
  <c r="F645" i="1"/>
  <c r="F675" i="1"/>
  <c r="F637" i="1"/>
  <c r="F712" i="1"/>
  <c r="F708" i="1"/>
  <c r="F679" i="1"/>
  <c r="F625" i="1"/>
  <c r="F702" i="1"/>
  <c r="F694" i="1"/>
  <c r="F641" i="1"/>
  <c r="F695" i="1"/>
  <c r="F644" i="1"/>
  <c r="F699" i="1"/>
  <c r="F716" i="1"/>
  <c r="F681" i="1"/>
  <c r="F672" i="1"/>
  <c r="F688" i="1"/>
  <c r="F713" i="1"/>
  <c r="F640" i="1"/>
  <c r="F633" i="1"/>
  <c r="F689" i="1"/>
  <c r="F701" i="1"/>
  <c r="F629" i="1"/>
  <c r="F635" i="1"/>
  <c r="F684" i="1"/>
  <c r="F685" i="1"/>
  <c r="F676" i="1"/>
  <c r="F646" i="1"/>
  <c r="F687" i="1"/>
  <c r="F705" i="1"/>
  <c r="F669" i="1"/>
  <c r="F703" i="1"/>
  <c r="F715" i="1" l="1"/>
  <c r="G625" i="1"/>
  <c r="G674" i="1" l="1"/>
  <c r="G712" i="1"/>
  <c r="G683" i="1"/>
  <c r="G711" i="1"/>
  <c r="G704" i="1"/>
  <c r="G710" i="1"/>
  <c r="G697" i="1"/>
  <c r="G644" i="1"/>
  <c r="G695" i="1"/>
  <c r="G673" i="1"/>
  <c r="G640" i="1"/>
  <c r="G678" i="1"/>
  <c r="G696" i="1"/>
  <c r="G642" i="1"/>
  <c r="G643" i="1"/>
  <c r="G670" i="1"/>
  <c r="G685" i="1"/>
  <c r="G703" i="1"/>
  <c r="G672" i="1"/>
  <c r="G713" i="1"/>
  <c r="G636" i="1"/>
  <c r="G716" i="1"/>
  <c r="G647" i="1"/>
  <c r="G632" i="1"/>
  <c r="G693" i="1"/>
  <c r="G684" i="1"/>
  <c r="G669" i="1"/>
  <c r="G700" i="1"/>
  <c r="G626" i="1"/>
  <c r="G679" i="1"/>
  <c r="G638" i="1"/>
  <c r="G639" i="1"/>
  <c r="G671" i="1"/>
  <c r="G675" i="1"/>
  <c r="G692" i="1"/>
  <c r="G631" i="1"/>
  <c r="G705" i="1"/>
  <c r="G630" i="1"/>
  <c r="G709" i="1"/>
  <c r="G646" i="1"/>
  <c r="G641" i="1"/>
  <c r="G706" i="1"/>
  <c r="G698" i="1"/>
  <c r="G645" i="1"/>
  <c r="G634" i="1"/>
  <c r="G688" i="1"/>
  <c r="G680" i="1"/>
  <c r="G686" i="1"/>
  <c r="G691" i="1"/>
  <c r="G635" i="1"/>
  <c r="G701" i="1"/>
  <c r="G699" i="1"/>
  <c r="G707" i="1"/>
  <c r="G694" i="1"/>
  <c r="G637" i="1"/>
  <c r="G689" i="1"/>
  <c r="G682" i="1"/>
  <c r="G668" i="1"/>
  <c r="G628" i="1"/>
  <c r="G681" i="1"/>
  <c r="G677" i="1"/>
  <c r="G708" i="1"/>
  <c r="G676" i="1"/>
  <c r="G702" i="1"/>
  <c r="G687" i="1"/>
  <c r="G627" i="1"/>
  <c r="G633" i="1"/>
  <c r="G629" i="1"/>
  <c r="G690" i="1"/>
  <c r="G715" i="1" l="1"/>
  <c r="H628" i="1"/>
  <c r="H629" i="1" s="1"/>
  <c r="H685" i="1" l="1"/>
  <c r="H701" i="1"/>
  <c r="H639" i="1"/>
  <c r="H703" i="1"/>
  <c r="H679" i="1"/>
  <c r="H669" i="1"/>
  <c r="H698" i="1"/>
  <c r="H709" i="1"/>
  <c r="H642" i="1"/>
  <c r="H708" i="1"/>
  <c r="H641" i="1"/>
  <c r="H635" i="1"/>
  <c r="H713" i="1"/>
  <c r="H711" i="1"/>
  <c r="H640" i="1"/>
  <c r="H699" i="1"/>
  <c r="H712" i="1"/>
  <c r="H678" i="1"/>
  <c r="H676" i="1"/>
  <c r="H697" i="1"/>
  <c r="H705" i="1"/>
  <c r="H647" i="1"/>
  <c r="H716" i="1"/>
  <c r="H643" i="1"/>
  <c r="H645" i="1"/>
  <c r="H632" i="1"/>
  <c r="H630" i="1"/>
  <c r="H646" i="1"/>
  <c r="H692" i="1"/>
  <c r="H671" i="1"/>
  <c r="H696" i="1"/>
  <c r="H682" i="1"/>
  <c r="H687" i="1"/>
  <c r="H634" i="1"/>
  <c r="H693" i="1"/>
  <c r="H700" i="1"/>
  <c r="H704" i="1"/>
  <c r="H688" i="1"/>
  <c r="H684" i="1"/>
  <c r="H633" i="1"/>
  <c r="H674" i="1"/>
  <c r="H672" i="1"/>
  <c r="H677" i="1"/>
  <c r="H695" i="1"/>
  <c r="H668" i="1"/>
  <c r="H686" i="1"/>
  <c r="H710" i="1"/>
  <c r="H680" i="1"/>
  <c r="H691" i="1"/>
  <c r="H707" i="1"/>
  <c r="H636" i="1"/>
  <c r="H689" i="1"/>
  <c r="H694" i="1"/>
  <c r="H673" i="1"/>
  <c r="H638" i="1"/>
  <c r="H631" i="1"/>
  <c r="H681" i="1"/>
  <c r="H675" i="1"/>
  <c r="H670" i="1"/>
  <c r="H690" i="1"/>
  <c r="H702" i="1"/>
  <c r="H637" i="1"/>
  <c r="H644" i="1"/>
  <c r="H706" i="1"/>
  <c r="H683" i="1"/>
  <c r="I629" i="1"/>
  <c r="H715" i="1" l="1"/>
  <c r="I689" i="1"/>
  <c r="I688" i="1"/>
  <c r="I697" i="1"/>
  <c r="I634" i="1"/>
  <c r="I642" i="1"/>
  <c r="I713" i="1"/>
  <c r="I639" i="1"/>
  <c r="I645" i="1"/>
  <c r="I677" i="1"/>
  <c r="I641" i="1"/>
  <c r="I698" i="1"/>
  <c r="I671" i="1"/>
  <c r="I668" i="1"/>
  <c r="I690" i="1"/>
  <c r="I712" i="1"/>
  <c r="I682" i="1"/>
  <c r="I695" i="1"/>
  <c r="I686" i="1"/>
  <c r="I694" i="1"/>
  <c r="I701" i="1"/>
  <c r="I678" i="1"/>
  <c r="I644" i="1"/>
  <c r="I672" i="1"/>
  <c r="I707" i="1"/>
  <c r="I631" i="1"/>
  <c r="I630" i="1"/>
  <c r="I703" i="1"/>
  <c r="I702" i="1"/>
  <c r="I679" i="1"/>
  <c r="I646" i="1"/>
  <c r="I683" i="1"/>
  <c r="I693" i="1"/>
  <c r="I716" i="1"/>
  <c r="I647" i="1"/>
  <c r="I670" i="1"/>
  <c r="I708" i="1"/>
  <c r="I673" i="1"/>
  <c r="I632" i="1"/>
  <c r="I692" i="1"/>
  <c r="I710" i="1"/>
  <c r="I638" i="1"/>
  <c r="I711" i="1"/>
  <c r="I706" i="1"/>
  <c r="I684" i="1"/>
  <c r="I705" i="1"/>
  <c r="I704" i="1"/>
  <c r="I669" i="1"/>
  <c r="I700" i="1"/>
  <c r="I636" i="1"/>
  <c r="I681" i="1"/>
  <c r="I643" i="1"/>
  <c r="I696" i="1"/>
  <c r="I685" i="1"/>
  <c r="I635" i="1"/>
  <c r="I633" i="1"/>
  <c r="I674" i="1"/>
  <c r="I691" i="1"/>
  <c r="I680" i="1"/>
  <c r="I640" i="1"/>
  <c r="I637" i="1"/>
  <c r="I687" i="1"/>
  <c r="I675" i="1"/>
  <c r="I709" i="1"/>
  <c r="I699" i="1"/>
  <c r="I676" i="1"/>
  <c r="I715" i="1" l="1"/>
  <c r="J630" i="1"/>
  <c r="J696" i="1" l="1"/>
  <c r="J709" i="1"/>
  <c r="J668" i="1"/>
  <c r="J686" i="1"/>
  <c r="J700" i="1"/>
  <c r="J698" i="1"/>
  <c r="J682" i="1"/>
  <c r="J688" i="1"/>
  <c r="J646" i="1"/>
  <c r="J676" i="1"/>
  <c r="J644" i="1"/>
  <c r="J699" i="1"/>
  <c r="J694" i="1"/>
  <c r="J677" i="1"/>
  <c r="J687" i="1"/>
  <c r="J674" i="1"/>
  <c r="J693" i="1"/>
  <c r="J636" i="1"/>
  <c r="J641" i="1"/>
  <c r="J697" i="1"/>
  <c r="J711" i="1"/>
  <c r="J637" i="1"/>
  <c r="J701" i="1"/>
  <c r="J702" i="1"/>
  <c r="J716" i="1"/>
  <c r="J645" i="1"/>
  <c r="J679" i="1"/>
  <c r="J639" i="1"/>
  <c r="J633" i="1"/>
  <c r="J683" i="1"/>
  <c r="J635" i="1"/>
  <c r="J713" i="1"/>
  <c r="J643" i="1"/>
  <c r="J706" i="1"/>
  <c r="J705" i="1"/>
  <c r="J692" i="1"/>
  <c r="J695" i="1"/>
  <c r="J638" i="1"/>
  <c r="J671" i="1"/>
  <c r="J631" i="1"/>
  <c r="J715" i="1" s="1"/>
  <c r="J681" i="1"/>
  <c r="J640" i="1"/>
  <c r="J632" i="1"/>
  <c r="J710" i="1"/>
  <c r="J685" i="1"/>
  <c r="J690" i="1"/>
  <c r="J691" i="1"/>
  <c r="J642" i="1"/>
  <c r="J647" i="1"/>
  <c r="J703" i="1"/>
  <c r="J684" i="1"/>
  <c r="J704" i="1"/>
  <c r="J670" i="1"/>
  <c r="J678" i="1"/>
  <c r="J675" i="1"/>
  <c r="J707" i="1"/>
  <c r="J708" i="1"/>
  <c r="J634" i="1"/>
  <c r="J712" i="1"/>
  <c r="J669" i="1"/>
  <c r="J673" i="1"/>
  <c r="J680" i="1"/>
  <c r="J689" i="1"/>
  <c r="J672" i="1"/>
  <c r="L647" i="1" l="1"/>
  <c r="L675" i="1" s="1"/>
  <c r="M675" i="1" s="1"/>
  <c r="K644" i="1"/>
  <c r="K708" i="1" s="1"/>
  <c r="L685" i="1" l="1"/>
  <c r="M685" i="1" s="1"/>
  <c r="L704" i="1"/>
  <c r="M704" i="1" s="1"/>
  <c r="D183" i="9" s="1"/>
  <c r="L697" i="1"/>
  <c r="M697" i="1" s="1"/>
  <c r="D151" i="9" s="1"/>
  <c r="L679" i="1"/>
  <c r="M679" i="1" s="1"/>
  <c r="G55" i="9" s="1"/>
  <c r="L711" i="1"/>
  <c r="M711" i="1" s="1"/>
  <c r="L707" i="1"/>
  <c r="M707" i="1" s="1"/>
  <c r="L674" i="1"/>
  <c r="M674" i="1" s="1"/>
  <c r="L703" i="1"/>
  <c r="M703" i="1" s="1"/>
  <c r="L716" i="1"/>
  <c r="L709" i="1"/>
  <c r="M709" i="1" s="1"/>
  <c r="I183" i="9" s="1"/>
  <c r="L690" i="1"/>
  <c r="M690" i="1" s="1"/>
  <c r="D119" i="9" s="1"/>
  <c r="L689" i="1"/>
  <c r="M689" i="1" s="1"/>
  <c r="L699" i="1"/>
  <c r="M699" i="1" s="1"/>
  <c r="L701" i="1"/>
  <c r="M701" i="1" s="1"/>
  <c r="H151" i="9" s="1"/>
  <c r="L670" i="1"/>
  <c r="M670" i="1" s="1"/>
  <c r="E23" i="9" s="1"/>
  <c r="L672" i="1"/>
  <c r="M672" i="1" s="1"/>
  <c r="L686" i="1"/>
  <c r="M686" i="1" s="1"/>
  <c r="L695" i="1"/>
  <c r="M695" i="1" s="1"/>
  <c r="L681" i="1"/>
  <c r="M681" i="1" s="1"/>
  <c r="L673" i="1"/>
  <c r="M673" i="1" s="1"/>
  <c r="H23" i="9" s="1"/>
  <c r="L680" i="1"/>
  <c r="M680" i="1" s="1"/>
  <c r="H55" i="9" s="1"/>
  <c r="L693" i="1"/>
  <c r="M693" i="1" s="1"/>
  <c r="L710" i="1"/>
  <c r="M710" i="1" s="1"/>
  <c r="L671" i="1"/>
  <c r="M671" i="1" s="1"/>
  <c r="F23" i="9" s="1"/>
  <c r="L696" i="1"/>
  <c r="M696" i="1" s="1"/>
  <c r="C151" i="9" s="1"/>
  <c r="L691" i="1"/>
  <c r="M691" i="1" s="1"/>
  <c r="L669" i="1"/>
  <c r="M669" i="1" s="1"/>
  <c r="D23" i="9" s="1"/>
  <c r="L706" i="1"/>
  <c r="M706" i="1" s="1"/>
  <c r="L708" i="1"/>
  <c r="M708" i="1" s="1"/>
  <c r="K691" i="1"/>
  <c r="L682" i="1"/>
  <c r="M682" i="1" s="1"/>
  <c r="L676" i="1"/>
  <c r="M676" i="1" s="1"/>
  <c r="L677" i="1"/>
  <c r="M677" i="1" s="1"/>
  <c r="E55" i="9" s="1"/>
  <c r="L713" i="1"/>
  <c r="M713" i="1" s="1"/>
  <c r="L712" i="1"/>
  <c r="M712" i="1" s="1"/>
  <c r="E215" i="9" s="1"/>
  <c r="L678" i="1"/>
  <c r="M678" i="1" s="1"/>
  <c r="F55" i="9" s="1"/>
  <c r="K682" i="1"/>
  <c r="L692" i="1"/>
  <c r="M692" i="1" s="1"/>
  <c r="F119" i="9" s="1"/>
  <c r="L687" i="1"/>
  <c r="M687" i="1" s="1"/>
  <c r="L683" i="1"/>
  <c r="M683" i="1" s="1"/>
  <c r="D87" i="9" s="1"/>
  <c r="L698" i="1"/>
  <c r="M698" i="1" s="1"/>
  <c r="L694" i="1"/>
  <c r="M694" i="1" s="1"/>
  <c r="H119" i="9" s="1"/>
  <c r="L702" i="1"/>
  <c r="M702" i="1" s="1"/>
  <c r="I151" i="9" s="1"/>
  <c r="K678" i="1"/>
  <c r="L700" i="1"/>
  <c r="M700" i="1" s="1"/>
  <c r="L705" i="1"/>
  <c r="M705" i="1" s="1"/>
  <c r="L668" i="1"/>
  <c r="L715" i="1" s="1"/>
  <c r="L684" i="1"/>
  <c r="M684" i="1" s="1"/>
  <c r="E87" i="9" s="1"/>
  <c r="L688" i="1"/>
  <c r="M688" i="1" s="1"/>
  <c r="I87" i="9" s="1"/>
  <c r="K698" i="1"/>
  <c r="K677" i="1"/>
  <c r="K701" i="1"/>
  <c r="K687" i="1"/>
  <c r="K700" i="1"/>
  <c r="K668" i="1"/>
  <c r="K715" i="1" s="1"/>
  <c r="K692" i="1"/>
  <c r="K709" i="1"/>
  <c r="K705" i="1"/>
  <c r="K716" i="1"/>
  <c r="K673" i="1"/>
  <c r="K713" i="1"/>
  <c r="K669" i="1"/>
  <c r="K693" i="1"/>
  <c r="K694" i="1"/>
  <c r="K702" i="1"/>
  <c r="K689" i="1"/>
  <c r="K676" i="1"/>
  <c r="K707" i="1"/>
  <c r="K686" i="1"/>
  <c r="K697" i="1"/>
  <c r="K679" i="1"/>
  <c r="K684" i="1"/>
  <c r="K681" i="1"/>
  <c r="K710" i="1"/>
  <c r="K683" i="1"/>
  <c r="K695" i="1"/>
  <c r="K712" i="1"/>
  <c r="K704" i="1"/>
  <c r="K706" i="1"/>
  <c r="K685" i="1"/>
  <c r="K688" i="1"/>
  <c r="K672" i="1"/>
  <c r="K674" i="1"/>
  <c r="K675" i="1"/>
  <c r="K696" i="1"/>
  <c r="K680" i="1"/>
  <c r="K711" i="1"/>
  <c r="K690" i="1"/>
  <c r="K703" i="1"/>
  <c r="K671" i="1"/>
  <c r="K670" i="1"/>
  <c r="K699" i="1"/>
  <c r="M668" i="1"/>
  <c r="C55" i="9"/>
  <c r="I55" i="9" l="1"/>
  <c r="C119" i="9"/>
  <c r="F151" i="9"/>
  <c r="I23" i="9"/>
  <c r="F215" i="9"/>
  <c r="G183" i="9"/>
  <c r="D215" i="9"/>
  <c r="F87" i="9"/>
  <c r="G119" i="9"/>
  <c r="F183" i="9"/>
  <c r="C183" i="9"/>
  <c r="G23" i="9"/>
  <c r="D55" i="9"/>
  <c r="C215" i="9"/>
  <c r="C87" i="9"/>
  <c r="E183" i="9"/>
  <c r="H87" i="9"/>
  <c r="H183" i="9"/>
  <c r="G151" i="9"/>
  <c r="E151" i="9"/>
  <c r="G87" i="9"/>
  <c r="I119" i="9"/>
  <c r="E119" i="9"/>
  <c r="M715" i="1"/>
  <c r="C23" i="9"/>
</calcChain>
</file>

<file path=xl/sharedStrings.xml><?xml version="1.0" encoding="utf-8"?>
<sst xmlns="http://schemas.openxmlformats.org/spreadsheetml/2006/main" count="4412" uniqueCount="1024">
  <si>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</si>
  <si>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</si>
  <si>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</si>
  <si>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</si>
  <si>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</si>
  <si>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</si>
  <si>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</si>
  <si>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</si>
  <si>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</si>
  <si>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</si>
  <si>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</si>
  <si>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</si>
  <si>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</si>
  <si>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</si>
  <si>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</si>
  <si>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</si>
  <si>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</si>
  <si>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</si>
  <si>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</si>
  <si>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</si>
  <si>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</si>
  <si>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</si>
  <si>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</si>
  <si>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</si>
  <si>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</si>
  <si>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</si>
  <si>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</si>
  <si>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</si>
  <si>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</si>
  <si>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</si>
  <si>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</si>
  <si>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</si>
  <si>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</si>
  <si>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</si>
  <si>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</si>
  <si>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</si>
  <si>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</si>
  <si>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</si>
  <si>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</si>
  <si>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</si>
  <si>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</si>
  <si>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</si>
  <si>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</si>
  <si>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</si>
  <si>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</si>
  <si>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</si>
  <si>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</si>
  <si>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</si>
  <si>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</si>
  <si>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</si>
  <si>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</si>
  <si>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</si>
  <si>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</si>
  <si>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</si>
  <si>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</si>
  <si>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</si>
  <si>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</si>
  <si>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</si>
  <si>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</si>
  <si>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</si>
  <si>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</si>
  <si>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</si>
  <si>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</si>
  <si>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</si>
  <si>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</si>
  <si>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</si>
  <si>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</si>
  <si>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</si>
  <si>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</si>
  <si>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</si>
  <si>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</si>
  <si>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</si>
  <si>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</si>
  <si>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</si>
  <si>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</si>
  <si>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</si>
  <si>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</si>
  <si>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</si>
  <si>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</si>
  <si>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</si>
  <si>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</si>
  <si>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</si>
  <si>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</si>
  <si>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</si>
  <si>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</si>
  <si>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</si>
  <si>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</si>
  <si>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</si>
  <si>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</si>
  <si>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</si>
  <si>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</si>
  <si>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</si>
  <si>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</si>
  <si>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</si>
  <si>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</si>
  <si>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</si>
  <si>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</si>
  <si>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</si>
  <si>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</si>
  <si>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</si>
  <si>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</si>
  <si>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</si>
  <si>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</si>
  <si>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</si>
  <si>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</si>
  <si>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</si>
  <si>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</si>
  <si>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</si>
  <si>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</si>
  <si>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</si>
  <si>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</si>
  <si>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</si>
  <si>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</si>
  <si>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</si>
  <si>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</si>
  <si>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</si>
  <si>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</si>
  <si>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</si>
  <si>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</si>
  <si>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</si>
  <si>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</si>
  <si>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</si>
  <si>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</si>
  <si>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</si>
  <si>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</si>
  <si>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</si>
  <si>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</si>
  <si>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</si>
  <si>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</si>
  <si>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</si>
  <si>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</si>
  <si>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</si>
  <si>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</si>
  <si>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</si>
  <si>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</si>
  <si>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</si>
  <si>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</si>
  <si>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</si>
  <si>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</si>
  <si>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</si>
  <si>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</si>
  <si>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</si>
  <si>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</si>
  <si>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</si>
  <si>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</si>
  <si>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</si>
  <si>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</si>
  <si>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</si>
  <si>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</si>
  <si>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</si>
  <si>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</si>
  <si>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</si>
  <si>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</si>
  <si>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</si>
  <si>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</si>
  <si>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</si>
  <si>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</si>
  <si>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</si>
  <si>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</si>
  <si>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</si>
  <si>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</si>
  <si>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</si>
  <si>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</si>
  <si>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</si>
  <si>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</si>
  <si>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</si>
  <si>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</si>
  <si>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</si>
  <si>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</si>
  <si>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</si>
  <si>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</si>
  <si>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</si>
  <si>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</si>
  <si>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</si>
  <si>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</si>
  <si>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</si>
  <si>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</si>
  <si>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</si>
  <si>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</si>
  <si>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</si>
  <si>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</si>
  <si>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</si>
  <si>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</si>
  <si>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</si>
  <si>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</si>
  <si>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</si>
  <si>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</si>
  <si>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</si>
  <si>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</si>
  <si>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</si>
  <si>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</si>
  <si>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</si>
  <si>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</si>
  <si>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</si>
  <si>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</si>
  <si>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</si>
  <si>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</si>
  <si>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</si>
  <si>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</si>
  <si>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</si>
  <si>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</si>
  <si>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</si>
  <si>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</si>
  <si>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</si>
  <si>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</si>
  <si>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</si>
  <si>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</si>
  <si>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</si>
  <si>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</si>
  <si>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</si>
  <si>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</si>
  <si>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</si>
  <si>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</si>
  <si>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</si>
  <si>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</si>
  <si>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</si>
  <si>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</si>
  <si>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</si>
  <si>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</si>
  <si>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</si>
  <si>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</si>
  <si>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</si>
  <si>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</si>
  <si>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</si>
  <si>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</si>
  <si>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</si>
  <si>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</si>
  <si>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</si>
  <si>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</si>
  <si>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</si>
  <si>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</si>
  <si>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</si>
  <si>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</si>
  <si>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</si>
  <si>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</si>
  <si>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</si>
  <si>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</si>
  <si>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</si>
  <si>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</si>
  <si>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</si>
  <si>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</si>
  <si>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</si>
  <si>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</si>
  <si>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</si>
  <si>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</si>
  <si>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</si>
  <si>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</si>
  <si>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</si>
  <si>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</si>
  <si>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</si>
  <si>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</si>
  <si>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</si>
  <si>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</si>
  <si>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</si>
  <si>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</si>
  <si>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</si>
  <si>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</si>
  <si>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</si>
  <si>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</si>
  <si>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</si>
  <si>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</si>
  <si>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</si>
  <si>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</si>
  <si>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</si>
  <si>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</si>
  <si>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</si>
  <si>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</si>
  <si>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</si>
  <si>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</si>
  <si>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</si>
  <si>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</si>
  <si>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</si>
  <si>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</si>
  <si>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</si>
  <si>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</si>
  <si>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</si>
  <si>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</si>
  <si>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</si>
  <si>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</si>
  <si>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</si>
  <si>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</si>
  <si>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</si>
  <si>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</si>
  <si>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</si>
  <si>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</si>
  <si>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</si>
  <si>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</si>
  <si>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</si>
  <si>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</si>
  <si>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</si>
  <si>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</si>
  <si>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</si>
  <si>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</si>
  <si>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</si>
  <si>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</si>
  <si>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</si>
  <si>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</si>
  <si>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</si>
  <si>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</si>
  <si>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</si>
  <si>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</si>
  <si>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</si>
  <si>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</si>
  <si>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</si>
  <si>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</si>
  <si>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</si>
  <si>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</si>
  <si>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</si>
  <si>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</si>
  <si>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</si>
  <si>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</si>
  <si>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</si>
  <si>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</si>
  <si>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</si>
  <si>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</si>
  <si>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</si>
  <si>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</si>
  <si>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</si>
  <si>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</si>
  <si>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</si>
  <si>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</si>
  <si>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</si>
  <si>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</si>
  <si>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</si>
  <si>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</si>
  <si>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</si>
  <si>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</si>
  <si>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</si>
  <si>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</si>
  <si>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</si>
  <si>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</si>
  <si>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</si>
  <si>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</si>
  <si>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</si>
  <si>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</si>
  <si>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</si>
  <si>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</si>
  <si>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</si>
  <si>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</si>
  <si>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</si>
  <si>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</si>
  <si>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</si>
  <si>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</si>
  <si>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</si>
  <si>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</si>
  <si>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</si>
  <si>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</si>
  <si>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</si>
  <si>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</si>
  <si>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</si>
  <si>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</si>
  <si>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</si>
  <si>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</si>
  <si>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</si>
  <si>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</si>
  <si>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</si>
  <si>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</si>
  <si>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</si>
  <si>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</si>
  <si>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</si>
  <si>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</si>
  <si>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</si>
  <si>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</si>
  <si>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</si>
  <si>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</si>
  <si>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</si>
  <si>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</si>
  <si>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</si>
  <si>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</si>
  <si>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</si>
  <si>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</si>
  <si>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</si>
  <si>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</si>
  <si>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</si>
  <si>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</si>
  <si>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</si>
  <si>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</si>
  <si>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</si>
  <si>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</si>
  <si>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</si>
  <si>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</si>
  <si>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</si>
  <si>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</si>
  <si>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</si>
  <si>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</si>
  <si>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</si>
  <si>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</si>
  <si>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</si>
  <si>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</si>
  <si>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</si>
  <si>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</si>
  <si>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</si>
  <si>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</si>
  <si>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</si>
  <si>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</si>
  <si>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</si>
  <si>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</si>
  <si>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</si>
  <si>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</si>
  <si>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</si>
  <si>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</si>
  <si>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</si>
  <si>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</si>
  <si>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</si>
  <si>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</si>
  <si>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</si>
  <si>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</si>
  <si>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</si>
  <si>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</si>
  <si>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</si>
  <si>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</si>
  <si>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</si>
  <si>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</si>
  <si>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</si>
  <si>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</si>
  <si>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</si>
  <si>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</si>
  <si>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</si>
  <si>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</si>
  <si>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</si>
  <si>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</si>
  <si>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</si>
  <si>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</si>
  <si>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</si>
  <si>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</si>
  <si>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</si>
  <si>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</si>
  <si>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</si>
  <si>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</si>
  <si>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</si>
  <si>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</si>
  <si>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</si>
  <si>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</si>
  <si>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</si>
  <si>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</si>
  <si>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</si>
  <si>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</si>
  <si>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</si>
  <si>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</si>
  <si>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</si>
  <si>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</si>
  <si>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</si>
  <si>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</si>
  <si>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</si>
  <si>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</si>
  <si>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</si>
  <si>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</si>
  <si>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</si>
  <si>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</si>
  <si>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</si>
  <si>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</si>
  <si>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</si>
  <si>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</si>
  <si>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</si>
  <si>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</si>
  <si>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</si>
  <si>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</si>
  <si>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</si>
  <si>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</si>
  <si>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</si>
  <si>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</si>
  <si>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</si>
  <si>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</si>
  <si>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</si>
  <si>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</si>
  <si>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</si>
  <si>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</si>
  <si>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</si>
  <si>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</si>
  <si>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</si>
  <si>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</si>
  <si>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</si>
  <si>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</si>
  <si>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</si>
  <si>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</si>
  <si>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</si>
  <si>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</si>
  <si>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</si>
  <si>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</si>
  <si>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</si>
  <si>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</si>
  <si>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</si>
  <si>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</si>
  <si>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</si>
  <si>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</si>
  <si>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</si>
  <si>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</si>
  <si>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</si>
  <si>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</si>
  <si>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</si>
  <si>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</si>
  <si>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</si>
  <si>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</si>
  <si>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</si>
  <si>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</si>
  <si>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</si>
  <si>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</si>
  <si>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</si>
  <si>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</si>
  <si>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</si>
  <si>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</si>
  <si>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</si>
  <si>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</si>
  <si>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</si>
  <si>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</si>
  <si>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</si>
  <si>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</si>
  <si>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</si>
  <si>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</si>
  <si>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</si>
  <si>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</si>
  <si>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</si>
  <si>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</si>
  <si>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</si>
  <si>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</si>
  <si>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</si>
  <si>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</si>
  <si>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</si>
  <si>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</si>
  <si>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</si>
  <si>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</si>
  <si>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</si>
  <si>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</si>
  <si>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</si>
  <si>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</si>
  <si>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</si>
  <si>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</si>
  <si>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</si>
  <si>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</si>
  <si>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</si>
  <si>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</si>
  <si>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</si>
  <si>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</si>
  <si>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</si>
  <si>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</si>
  <si>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</si>
  <si>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</si>
  <si>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</si>
  <si>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</si>
  <si>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</si>
  <si>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</si>
  <si>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</si>
  <si>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</si>
  <si>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</si>
  <si>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</si>
  <si>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</si>
  <si>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</si>
  <si>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</si>
  <si>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</si>
  <si>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</si>
  <si>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</si>
  <si>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</si>
  <si>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</si>
  <si>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</si>
  <si>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</si>
  <si>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</si>
  <si>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</si>
  <si>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</si>
  <si>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</si>
  <si>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</si>
  <si>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</si>
  <si>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</si>
  <si>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</si>
  <si>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</si>
  <si>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</si>
  <si>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</si>
  <si>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</si>
  <si>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</si>
  <si>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</si>
  <si>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</si>
  <si>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</si>
  <si>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</si>
  <si>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</si>
  <si>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</si>
  <si>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</si>
  <si>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</si>
  <si>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</si>
  <si>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</si>
  <si>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</si>
  <si>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</si>
  <si>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</si>
  <si>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</si>
  <si>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</si>
  <si>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</si>
  <si>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</si>
  <si>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</si>
  <si>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</si>
  <si>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</si>
  <si>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</si>
  <si>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</si>
  <si>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</si>
  <si>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</si>
  <si>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</si>
  <si>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</si>
  <si>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</si>
  <si>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</si>
  <si>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</si>
  <si>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</si>
  <si>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</si>
  <si>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</si>
  <si>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</si>
  <si>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</si>
  <si>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</si>
  <si>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</si>
  <si>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</si>
  <si>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</si>
  <si>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</si>
  <si>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</si>
  <si>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</si>
  <si>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</si>
  <si>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</si>
  <si>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</si>
  <si>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</si>
  <si>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</si>
  <si>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</si>
  <si>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</si>
  <si>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</si>
  <si>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</si>
  <si>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</si>
  <si>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</si>
  <si>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</si>
  <si>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</si>
  <si>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</si>
  <si>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</si>
  <si>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</si>
  <si>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</si>
  <si>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</si>
  <si>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</si>
  <si>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</si>
  <si>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</si>
  <si>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</si>
  <si>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</si>
  <si>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</si>
  <si>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</si>
  <si>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</si>
  <si>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</si>
  <si>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</si>
  <si>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</si>
  <si>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</si>
  <si>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</si>
  <si>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</si>
  <si>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</si>
  <si>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</si>
  <si>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</si>
  <si>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</si>
  <si>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</si>
  <si>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</si>
  <si>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</si>
  <si>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</si>
  <si>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</si>
  <si>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</si>
  <si>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</si>
  <si>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</si>
  <si>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</si>
  <si>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</si>
  <si>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</si>
  <si>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</si>
  <si>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</si>
  <si>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</si>
  <si>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</si>
  <si>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</si>
  <si>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</si>
  <si>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</si>
  <si>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</si>
  <si>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</si>
  <si>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</si>
  <si>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</si>
  <si>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</si>
  <si>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</si>
  <si>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</si>
  <si>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</si>
  <si>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</si>
  <si>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</si>
  <si>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</si>
  <si>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</si>
  <si>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</si>
  <si>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</si>
  <si>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</si>
  <si>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</si>
  <si>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</si>
  <si>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</si>
  <si>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</si>
  <si>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</si>
  <si>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</si>
  <si>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</si>
  <si>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</si>
  <si>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</si>
  <si>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</si>
  <si>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</si>
  <si>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</si>
  <si>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</si>
  <si>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</si>
  <si>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</si>
  <si>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</si>
  <si>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</si>
  <si>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</si>
  <si>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</si>
  <si>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</si>
  <si>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</si>
  <si>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</si>
  <si>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</si>
  <si>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</si>
  <si>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</si>
  <si>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</si>
  <si>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</si>
  <si>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</si>
  <si>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</si>
  <si>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</si>
  <si>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</si>
  <si>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</si>
  <si>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</si>
  <si>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</si>
  <si>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</si>
  <si>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</si>
  <si>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</si>
  <si>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</si>
  <si>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</si>
  <si>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</si>
  <si>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</si>
  <si>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</si>
  <si>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</si>
  <si>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</si>
  <si>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</si>
  <si>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</si>
  <si>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</si>
  <si>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</si>
  <si>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</si>
  <si>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</si>
  <si>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</si>
  <si>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</si>
  <si>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</si>
  <si>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</si>
  <si>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</si>
  <si>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</si>
  <si>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</si>
  <si>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</si>
  <si>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</si>
  <si>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</si>
  <si>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</si>
  <si>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</si>
  <si>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</si>
  <si>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</si>
  <si>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</si>
  <si>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</si>
  <si>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</si>
  <si>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</si>
  <si>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</si>
  <si>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</si>
  <si>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</si>
  <si>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</si>
  <si>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</si>
  <si>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</si>
  <si>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</si>
  <si>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</si>
  <si>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</si>
  <si>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</si>
  <si>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</si>
  <si>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</si>
  <si>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</si>
  <si>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</si>
  <si>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</si>
  <si>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</si>
  <si>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</si>
  <si>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</si>
  <si>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</si>
  <si>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</si>
  <si>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</si>
  <si>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</si>
  <si>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</si>
  <si>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</si>
  <si>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</si>
  <si>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</si>
  <si>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</si>
  <si>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</si>
  <si>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</si>
  <si>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</si>
  <si>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</si>
  <si>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</si>
  <si>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</si>
  <si>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</si>
  <si>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</si>
  <si>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</si>
  <si>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</si>
  <si>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</si>
  <si>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</si>
  <si>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</si>
  <si>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</si>
  <si>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</si>
  <si>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</si>
  <si>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</si>
  <si>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</si>
  <si>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</si>
  <si>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</si>
  <si>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</si>
  <si>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</si>
  <si>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</si>
  <si>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</si>
  <si>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</si>
  <si>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</si>
  <si>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</si>
  <si>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</si>
  <si>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</si>
  <si>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</si>
  <si>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</si>
  <si>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</si>
  <si>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</si>
  <si>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</si>
  <si>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</si>
  <si>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</si>
  <si>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</si>
  <si>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</si>
  <si>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</si>
  <si>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</si>
  <si>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</si>
  <si>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</si>
  <si>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</si>
  <si>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</si>
  <si>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</si>
  <si>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</si>
  <si>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</si>
  <si>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</si>
  <si>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</si>
  <si>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</si>
  <si>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</si>
  <si>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</si>
  <si>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</si>
  <si>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</si>
  <si>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</si>
  <si>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</si>
  <si>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</si>
  <si>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</si>
  <si>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</si>
  <si>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</si>
  <si>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</si>
  <si>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</si>
  <si>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</si>
  <si>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</si>
  <si>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</si>
  <si>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</si>
  <si>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</si>
  <si>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</si>
  <si>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</si>
  <si>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</si>
  <si>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</si>
  <si>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</si>
  <si>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</si>
  <si>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</si>
  <si>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</si>
  <si>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</si>
  <si>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</si>
  <si>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</si>
  <si>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</si>
  <si>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</si>
  <si>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</si>
  <si>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</si>
  <si>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</si>
  <si>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</si>
  <si>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</si>
  <si>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</si>
  <si>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</si>
  <si>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</si>
  <si>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</si>
  <si>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</si>
  <si>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</si>
  <si>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</si>
  <si>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</si>
  <si>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</si>
  <si>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</si>
  <si>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</si>
  <si>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</si>
  <si>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</si>
  <si>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</si>
  <si>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</si>
  <si>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</si>
  <si>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</si>
  <si>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</si>
  <si>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</si>
  <si>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</si>
  <si>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</si>
  <si>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</si>
  <si>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</si>
  <si>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</si>
  <si>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</si>
  <si>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</si>
  <si>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</si>
  <si>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</si>
  <si>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</si>
  <si>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</si>
  <si>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</si>
  <si>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</si>
  <si>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</si>
  <si>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</si>
  <si>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</si>
  <si>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</si>
  <si>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</si>
  <si>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</si>
  <si>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</si>
  <si>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</si>
  <si>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</si>
  <si>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</si>
  <si>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</si>
  <si>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</si>
  <si>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</si>
  <si>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</si>
  <si>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</si>
  <si>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</si>
  <si>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</si>
  <si>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</si>
  <si>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</si>
  <si>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</si>
  <si>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</si>
  <si>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</si>
  <si>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</si>
  <si>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</si>
  <si>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</si>
  <si>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</si>
  <si>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</si>
  <si>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</si>
  <si>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</si>
  <si>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</si>
  <si>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</si>
  <si>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</si>
  <si>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</si>
  <si>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</si>
  <si>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</si>
  <si>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</si>
  <si>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</si>
  <si>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</si>
  <si>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</si>
  <si>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</si>
  <si>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</si>
  <si>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</si>
  <si>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</si>
  <si>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</si>
  <si>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</si>
  <si>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</si>
  <si>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</si>
  <si>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</si>
  <si>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</si>
  <si>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</si>
  <si>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</si>
  <si>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</si>
  <si>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</si>
  <si>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</si>
  <si>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</si>
  <si>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</si>
  <si>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</si>
  <si>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</si>
  <si>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</si>
  <si>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</si>
  <si>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</si>
  <si>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</si>
  <si>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</si>
  <si>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</si>
  <si>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</si>
  <si>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</si>
  <si>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</si>
  <si>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</si>
  <si>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</si>
  <si>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</si>
  <si>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</si>
  <si>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</si>
  <si>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</si>
  <si>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</si>
  <si>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</si>
  <si>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</si>
  <si>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</si>
  <si>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</si>
  <si>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</si>
  <si>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</si>
  <si>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</si>
  <si>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</si>
  <si>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</si>
  <si>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</si>
  <si>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</si>
  <si>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</si>
  <si>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</si>
  <si>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</si>
  <si>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</si>
  <si>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</si>
  <si>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</si>
  <si>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</si>
  <si>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</si>
  <si>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</si>
  <si>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</si>
  <si>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</si>
  <si>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</si>
  <si>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</si>
  <si>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</si>
  <si>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</si>
  <si>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</si>
  <si>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</si>
  <si>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</si>
  <si>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</si>
  <si>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</si>
  <si>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</si>
  <si>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</si>
  <si>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</si>
  <si>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</si>
  <si>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</si>
  <si>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</si>
  <si>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</si>
  <si>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</si>
  <si>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058</t>
  </si>
  <si>
    <t>YAKIMA VALLEY MEMORIAL</t>
  </si>
  <si>
    <t>2811 TIETON DR</t>
  </si>
  <si>
    <t>YAKIMA, WA  98902</t>
  </si>
  <si>
    <t>YAKIMA</t>
  </si>
  <si>
    <t>RUSS MYERS</t>
  </si>
  <si>
    <t>TIM REED</t>
  </si>
  <si>
    <t>SCOTT WAGNER</t>
  </si>
  <si>
    <t>(509) 575-8000</t>
  </si>
  <si>
    <t>(509) 575-8863</t>
  </si>
  <si>
    <t>X</t>
  </si>
  <si>
    <t>Increase in unit of measure to include baby admissions that had not been counted in the department detail before</t>
  </si>
  <si>
    <t>Hospital wide initative to reduce expenses that included a reduction in depreciation.  Plus increase in unit of measure</t>
  </si>
  <si>
    <t>Moved Heart Center Nuclear Med here from 7490.</t>
  </si>
  <si>
    <t xml:space="preserve">Depreciation and utilities added that were not there last year.  </t>
  </si>
  <si>
    <t>Recoveries were more than expenses this year with reduction in depreciation and other expenses and increase in unit of measure.</t>
  </si>
  <si>
    <t>DAVE HARGREAVES</t>
  </si>
  <si>
    <t>Patient days down while expenses are up.</t>
  </si>
  <si>
    <t>Income was up, patient meals served was down.</t>
  </si>
  <si>
    <t xml:space="preserve">Moved patient chargable supples to hit at department level. </t>
  </si>
  <si>
    <t>CAROL PEET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</si>
</sst>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8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10" fillId="9" borderId="1" xfId="0" quotePrefix="1" applyNumberFormat="1" applyFont="1" applyFill="1" applyBorder="1" applyProtection="1">
      <protection locked="0"/>
    </xf>
    <xf numFmtId="37" fontId="4" fillId="8" borderId="0" xfId="0" quotePrefix="1" applyFont="1" applyFill="1" applyAlignment="1" applyProtection="1"/>
    <xf numFmtId="2" fontId="4" fillId="8" borderId="0" xfId="0" applyNumberFormat="1" applyFont="1" applyFill="1" applyProtection="1"/>
    <xf numFmtId="10" fontId="4" fillId="8" borderId="0" xfId="0" applyNumberFormat="1" applyFont="1" applyFill="1" applyProtection="1"/>
    <xf numFmtId="37" fontId="4" fillId="8" borderId="0" xfId="0" applyFont="1" applyFill="1" applyProtection="1">
      <protection locked="0"/>
    </xf>
    <xf numFmtId="1" fontId="4" fillId="8" borderId="0" xfId="0" applyNumberFormat="1" applyFont="1" applyFill="1" applyAlignment="1" applyProtection="1">
      <alignment horizontal="center"/>
    </xf>
    <xf numFmtId="37" fontId="4" fillId="0" borderId="0" xfId="0" quotePrefix="1" applyFont="1" applyFill="1" applyAlignment="1" applyProtection="1"/>
    <xf numFmtId="2" fontId="4" fillId="0" borderId="0" xfId="0" applyNumberFormat="1" applyFont="1" applyFill="1" applyProtection="1"/>
    <xf numFmtId="10" fontId="4" fillId="0" borderId="0" xfId="0" applyNumberFormat="1" applyFont="1" applyFill="1" applyProtection="1"/>
    <xf numFmtId="37" fontId="4" fillId="0" borderId="0" xfId="0" applyFont="1" applyFill="1" applyProtection="1">
      <protection locked="0"/>
    </xf>
    <xf numFmtId="1" fontId="4" fillId="0" borderId="0" xfId="0" applyNumberFormat="1" applyFont="1" applyFill="1" applyAlignment="1" applyProtection="1">
      <alignment horizontal="center"/>
    </xf>
    <xf numFmtId="37" fontId="4" fillId="8" borderId="0" xfId="0" quotePrefix="1" applyFont="1" applyFill="1" applyProtection="1"/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39993574.15+2689944.25</f>
        <v>42683518.399999999</v>
      </c>
      <c r="C48" s="241">
        <f>ROUND(((B48/CE61)*C61),0)</f>
        <v>983638</v>
      </c>
      <c r="D48" s="241">
        <f>ROUND(((B48/CE61)*D61),0)</f>
        <v>0</v>
      </c>
      <c r="E48" s="195">
        <f>ROUND(((B48/CE61)*E61),0)</f>
        <v>3614308</v>
      </c>
      <c r="F48" s="195">
        <f>ROUND(((B48/CE61)*F61),0)</f>
        <v>760806</v>
      </c>
      <c r="G48" s="195">
        <f>ROUND(((B48/CE61)*G61),0)</f>
        <v>0</v>
      </c>
      <c r="H48" s="195">
        <f>ROUND(((B48/CE61)*H61),0)</f>
        <v>600564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869024</v>
      </c>
      <c r="P48" s="195">
        <f>ROUND(((B48/CE61)*P61),0)</f>
        <v>1522460</v>
      </c>
      <c r="Q48" s="195">
        <f>ROUND(((B48/CE61)*Q61),0)</f>
        <v>534044</v>
      </c>
      <c r="R48" s="195">
        <f>ROUND(((B48/CE61)*R61),0)</f>
        <v>53436</v>
      </c>
      <c r="S48" s="195">
        <f>ROUND(((B48/CE61)*S61),0)</f>
        <v>250070</v>
      </c>
      <c r="T48" s="195">
        <f>ROUND(((B48/CE61)*T61),0)</f>
        <v>189128</v>
      </c>
      <c r="U48" s="195">
        <f>ROUND(((B48/CE61)*U61),0)</f>
        <v>828899</v>
      </c>
      <c r="V48" s="195">
        <f>ROUND(((B48/CE61)*V61),0)</f>
        <v>19325</v>
      </c>
      <c r="W48" s="195">
        <f>ROUND(((B48/CE61)*W61),0)</f>
        <v>176892</v>
      </c>
      <c r="X48" s="195">
        <f>ROUND(((B48/CE61)*X61),0)</f>
        <v>207793</v>
      </c>
      <c r="Y48" s="195">
        <f>ROUND(((B48/CE61)*Y61),0)</f>
        <v>1228016</v>
      </c>
      <c r="Z48" s="195">
        <f>ROUND(((B48/CE61)*Z61),0)</f>
        <v>318072</v>
      </c>
      <c r="AA48" s="195">
        <f>ROUND(((B48/CE61)*AA61),0)</f>
        <v>62830</v>
      </c>
      <c r="AB48" s="195">
        <f>ROUND(((B48/CE61)*AB61),0)</f>
        <v>1365198</v>
      </c>
      <c r="AC48" s="195">
        <f>ROUND(((B48/CE61)*AC61),0)</f>
        <v>386796</v>
      </c>
      <c r="AD48" s="195">
        <f>ROUND(((B48/CE61)*AD61),0)</f>
        <v>0</v>
      </c>
      <c r="AE48" s="195">
        <f>ROUND(((B48/CE61)*AE61),0)</f>
        <v>494149</v>
      </c>
      <c r="AF48" s="195">
        <f>ROUND(((B48/CE61)*AF61),0)</f>
        <v>0</v>
      </c>
      <c r="AG48" s="195">
        <f>ROUND(((B48/CE61)*AG61),0)</f>
        <v>1359470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1612124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11092413</v>
      </c>
      <c r="AQ48" s="195">
        <f>ROUND(((B48/CE61)*AQ61),0)</f>
        <v>0</v>
      </c>
      <c r="AR48" s="195">
        <f>ROUND(((B48/CE61)*AR61),0)</f>
        <v>2192160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3014818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352186</v>
      </c>
      <c r="AZ48" s="195">
        <f>ROUND(((B48/CE61)*AZ61),0)</f>
        <v>154657</v>
      </c>
      <c r="BA48" s="195">
        <f>ROUND(((B48/CE61)*BA61),0)</f>
        <v>31107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243411</v>
      </c>
      <c r="BE48" s="195">
        <f>ROUND(((B48/CE61)*BE61),0)</f>
        <v>274438</v>
      </c>
      <c r="BF48" s="195">
        <f>ROUND(((B48/CE61)*BF61),0)</f>
        <v>520858</v>
      </c>
      <c r="BG48" s="195">
        <f>ROUND(((B48/CE61)*BG61),0)</f>
        <v>31720</v>
      </c>
      <c r="BH48" s="195">
        <f>ROUND(((B48/CE61)*BH61),0)</f>
        <v>421346</v>
      </c>
      <c r="BI48" s="195">
        <f>ROUND(((B48/CE61)*BI61),0)</f>
        <v>56174</v>
      </c>
      <c r="BJ48" s="195">
        <f>ROUND(((B48/CE61)*BJ61),0)</f>
        <v>135800</v>
      </c>
      <c r="BK48" s="195">
        <f>ROUND(((B48/CE61)*BK61),0)</f>
        <v>529403</v>
      </c>
      <c r="BL48" s="195">
        <f>ROUND(((B48/CE61)*BL61),0)</f>
        <v>574104</v>
      </c>
      <c r="BM48" s="195">
        <f>ROUND(((B48/CE61)*BM61),0)</f>
        <v>279601</v>
      </c>
      <c r="BN48" s="195">
        <f>ROUND(((B48/CE61)*BN61),0)</f>
        <v>815942</v>
      </c>
      <c r="BO48" s="195">
        <f>ROUND(((B48/CE61)*BO61),0)</f>
        <v>42913</v>
      </c>
      <c r="BP48" s="195">
        <f>ROUND(((B48/CE61)*BP61),0)</f>
        <v>102077</v>
      </c>
      <c r="BQ48" s="195">
        <f>ROUND(((B48/CE61)*BQ61),0)</f>
        <v>0</v>
      </c>
      <c r="BR48" s="195">
        <f>ROUND(((B48/CE61)*BR61),0)</f>
        <v>-25</v>
      </c>
      <c r="BS48" s="195">
        <f>ROUND(((B48/CE61)*BS61),0)</f>
        <v>32649</v>
      </c>
      <c r="BT48" s="195">
        <f>ROUND(((B48/CE61)*BT61),0)</f>
        <v>92018</v>
      </c>
      <c r="BU48" s="195">
        <f>ROUND(((B48/CE61)*BU61),0)</f>
        <v>0</v>
      </c>
      <c r="BV48" s="195">
        <f>ROUND(((B48/CE61)*BV61),0)</f>
        <v>701308</v>
      </c>
      <c r="BW48" s="195">
        <f>ROUND(((B48/CE61)*BW61),0)</f>
        <v>60000</v>
      </c>
      <c r="BX48" s="195">
        <f>ROUND(((B48/CE61)*BX61),0)</f>
        <v>0</v>
      </c>
      <c r="BY48" s="195">
        <f>ROUND(((B48/CE61)*BY61),0)</f>
        <v>392996</v>
      </c>
      <c r="BZ48" s="195">
        <f>ROUND(((B48/CE61)*BZ61),0)</f>
        <v>327310</v>
      </c>
      <c r="CA48" s="195">
        <f>ROUND(((B48/CE61)*CA61),0)</f>
        <v>68679</v>
      </c>
      <c r="CB48" s="195">
        <f>ROUND(((B48/CE61)*CB61),0)</f>
        <v>0</v>
      </c>
      <c r="CC48" s="195">
        <f>ROUND(((B48/CE61)*CC61),0)</f>
        <v>2706412</v>
      </c>
      <c r="CD48" s="195"/>
      <c r="CE48" s="195">
        <f>SUM(C48:CD48)</f>
        <v>42683517</v>
      </c>
    </row>
    <row r="49" spans="1:84" ht="12.6" customHeight="1" x14ac:dyDescent="0.25">
      <c r="A49" s="175" t="s">
        <v>206</v>
      </c>
      <c r="B49" s="195">
        <f>B47+B48</f>
        <v>42683518.399999999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f>20795879.02+61819.69</f>
        <v>20857698.710000001</v>
      </c>
      <c r="C52" s="195">
        <f>ROUND((B52/(CE76+CF76)*C76),0)</f>
        <v>221972</v>
      </c>
      <c r="D52" s="195">
        <f>ROUND((B52/(CE76+CF76)*D76),0)</f>
        <v>0</v>
      </c>
      <c r="E52" s="195">
        <f>ROUND((B52/(CE76+CF76)*E76),0)</f>
        <v>1247786</v>
      </c>
      <c r="F52" s="195">
        <f>ROUND((B52/(CE76+CF76)*F76),0)</f>
        <v>366526</v>
      </c>
      <c r="G52" s="195">
        <f>ROUND((B52/(CE76+CF76)*G76),0)</f>
        <v>0</v>
      </c>
      <c r="H52" s="195">
        <f>ROUND((B52/(CE76+CF76)*H76),0)</f>
        <v>260651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207137</v>
      </c>
      <c r="P52" s="195">
        <f>ROUND((B52/(CE76+CF76)*P76),0)</f>
        <v>833883</v>
      </c>
      <c r="Q52" s="195">
        <f>ROUND((B52/(CE76+CF76)*Q76),0)</f>
        <v>61156</v>
      </c>
      <c r="R52" s="195">
        <f>ROUND((B52/(CE76+CF76)*R76),0)</f>
        <v>12235</v>
      </c>
      <c r="S52" s="195">
        <f>ROUND((B52/(CE76+CF76)*S76),0)</f>
        <v>671231</v>
      </c>
      <c r="T52" s="195">
        <f>ROUND((B52/(CE76+CF76)*T76),0)</f>
        <v>5707</v>
      </c>
      <c r="U52" s="195">
        <f>ROUND((B52/(CE76+CF76)*U76),0)</f>
        <v>231040</v>
      </c>
      <c r="V52" s="195">
        <f>ROUND((B52/(CE76+CF76)*V76),0)</f>
        <v>4417</v>
      </c>
      <c r="W52" s="195">
        <f>ROUND((B52/(CE76+CF76)*W76),0)</f>
        <v>44484</v>
      </c>
      <c r="X52" s="195">
        <f>ROUND((B52/(CE76+CF76)*X76),0)</f>
        <v>46732</v>
      </c>
      <c r="Y52" s="195">
        <f>ROUND((B52/(CE76+CF76)*Y76),0)</f>
        <v>790513</v>
      </c>
      <c r="Z52" s="195">
        <f>ROUND((B52/(CE76+CF76)*Z76),0)</f>
        <v>248123</v>
      </c>
      <c r="AA52" s="195">
        <f>ROUND((B52/(CE76+CF76)*AA76),0)</f>
        <v>44719</v>
      </c>
      <c r="AB52" s="195">
        <f>ROUND((B52/(CE76+CF76)*AB76),0)</f>
        <v>175611</v>
      </c>
      <c r="AC52" s="195">
        <f>ROUND((B52/(CE76+CF76)*AC76),0)</f>
        <v>60120</v>
      </c>
      <c r="AD52" s="195">
        <f>ROUND((B52/(CE76+CF76)*AD76),0)</f>
        <v>5218</v>
      </c>
      <c r="AE52" s="195">
        <f>ROUND((B52/(CE76+CF76)*AE76),0)</f>
        <v>215600</v>
      </c>
      <c r="AF52" s="195">
        <f>ROUND((B52/(CE76+CF76)*AF76),0)</f>
        <v>0</v>
      </c>
      <c r="AG52" s="195">
        <f>ROUND((B52/(CE76+CF76)*AG76),0)</f>
        <v>340844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281779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3659149</v>
      </c>
      <c r="AQ52" s="195">
        <f>ROUND((B52/(CE76+CF76)*AQ76),0)</f>
        <v>0</v>
      </c>
      <c r="AR52" s="195">
        <f>ROUND((B52/(CE76+CF76)*AR76),0)</f>
        <v>673107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214329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107341</v>
      </c>
      <c r="AZ52" s="195">
        <f>ROUND((B52/(CE76+CF76)*AZ76),0)</f>
        <v>75697</v>
      </c>
      <c r="BA52" s="195">
        <f>ROUND((B52/(CE76+CF76)*BA76),0)</f>
        <v>51325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130208</v>
      </c>
      <c r="BE52" s="195">
        <f>ROUND((B52/(CE76+CF76)*BE76),0)</f>
        <v>8340027</v>
      </c>
      <c r="BF52" s="195">
        <f>ROUND((B52/(CE76+CF76)*BF76),0)</f>
        <v>27734</v>
      </c>
      <c r="BG52" s="195">
        <f>ROUND((B52/(CE76+CF76)*BG76),0)</f>
        <v>3831</v>
      </c>
      <c r="BH52" s="195">
        <f>ROUND((B52/(CE76+CF76)*BH76),0)</f>
        <v>123758</v>
      </c>
      <c r="BI52" s="195">
        <f>ROUND((B52/(CE76+CF76)*BI76),0)</f>
        <v>5414</v>
      </c>
      <c r="BJ52" s="195">
        <f>ROUND((B52/(CE76+CF76)*BJ76),0)</f>
        <v>51599</v>
      </c>
      <c r="BK52" s="195">
        <f>ROUND((B52/(CE76+CF76)*BK76),0)</f>
        <v>151063</v>
      </c>
      <c r="BL52" s="195">
        <f>ROUND((B52/(CE76+CF76)*BL76),0)</f>
        <v>77026</v>
      </c>
      <c r="BM52" s="195">
        <f>ROUND((B52/(CE76+CF76)*BM76),0)</f>
        <v>43956</v>
      </c>
      <c r="BN52" s="195">
        <f>ROUND((B52/(CE76+CF76)*BN76),0)</f>
        <v>24118</v>
      </c>
      <c r="BO52" s="195">
        <f>ROUND((B52/(CE76+CF76)*BO76),0)</f>
        <v>34125</v>
      </c>
      <c r="BP52" s="195">
        <f>ROUND((B52/(CE76+CF76)*BP76),0)</f>
        <v>55459</v>
      </c>
      <c r="BQ52" s="195">
        <f>ROUND((B52/(CE76+CF76)*BQ76),0)</f>
        <v>0</v>
      </c>
      <c r="BR52" s="195">
        <f>ROUND((B52/(CE76+CF76)*BR76),0)</f>
        <v>91157</v>
      </c>
      <c r="BS52" s="195">
        <f>ROUND((B52/(CE76+CF76)*BS76),0)</f>
        <v>9890</v>
      </c>
      <c r="BT52" s="195">
        <f>ROUND((B52/(CE76+CF76)*BT76),0)</f>
        <v>5844</v>
      </c>
      <c r="BU52" s="195">
        <f>ROUND((B52/(CE76+CF76)*BU76),0)</f>
        <v>0</v>
      </c>
      <c r="BV52" s="195">
        <f>ROUND((B52/(CE76+CF76)*BV76),0)</f>
        <v>61176</v>
      </c>
      <c r="BW52" s="195">
        <f>ROUND((B52/(CE76+CF76)*BW76),0)</f>
        <v>23845</v>
      </c>
      <c r="BX52" s="195">
        <f>ROUND((B52/(CE76+CF76)*BX76),0)</f>
        <v>0</v>
      </c>
      <c r="BY52" s="195">
        <f>ROUND((B52/(CE76+CF76)*BY76),0)</f>
        <v>2658</v>
      </c>
      <c r="BZ52" s="195">
        <f>ROUND((B52/(CE76+CF76)*BZ76),0)</f>
        <v>8267</v>
      </c>
      <c r="CA52" s="195">
        <f>ROUND((B52/(CE76+CF76)*CA76),0)</f>
        <v>30940</v>
      </c>
      <c r="CB52" s="195">
        <f>ROUND((B52/(CE76+CF76)*CB76),0)</f>
        <v>0</v>
      </c>
      <c r="CC52" s="195">
        <f>ROUND((B52/(CE76+CF76)*CC76),0)</f>
        <v>397172</v>
      </c>
      <c r="CD52" s="195"/>
      <c r="CE52" s="195">
        <f>SUM(C52:CD52)</f>
        <v>20857699</v>
      </c>
    </row>
    <row r="53" spans="1:84" ht="12.6" customHeight="1" x14ac:dyDescent="0.25">
      <c r="A53" s="175" t="s">
        <v>206</v>
      </c>
      <c r="B53" s="195">
        <f>B51+B52</f>
        <v>20857698.710000001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6000</v>
      </c>
      <c r="D59" s="184"/>
      <c r="E59" s="184">
        <v>35803</v>
      </c>
      <c r="F59" s="184">
        <f>5443+3626</f>
        <v>9069</v>
      </c>
      <c r="G59" s="184"/>
      <c r="H59" s="184">
        <v>5559</v>
      </c>
      <c r="I59" s="184"/>
      <c r="J59" s="184"/>
      <c r="K59" s="184"/>
      <c r="L59" s="184"/>
      <c r="M59" s="184"/>
      <c r="N59" s="184"/>
      <c r="O59" s="184">
        <v>21791</v>
      </c>
      <c r="P59" s="185">
        <f>823785+243975</f>
        <v>1067760</v>
      </c>
      <c r="Q59" s="185">
        <f>892635+262215</f>
        <v>1154850</v>
      </c>
      <c r="R59" s="185">
        <f>868180+248110</f>
        <v>1116290</v>
      </c>
      <c r="S59" s="244"/>
      <c r="T59" s="244"/>
      <c r="U59" s="220">
        <f>2074462+20406</f>
        <v>2094868</v>
      </c>
      <c r="V59" s="185">
        <v>712790</v>
      </c>
      <c r="W59" s="185">
        <f>54372+31640</f>
        <v>86012</v>
      </c>
      <c r="X59" s="185">
        <f>40553+121582</f>
        <v>162135</v>
      </c>
      <c r="Y59" s="185">
        <f>10042+31940+22088+2368+61269+24563+43579+1976</f>
        <v>197825</v>
      </c>
      <c r="Z59" s="185">
        <v>99797</v>
      </c>
      <c r="AA59" s="185">
        <v>9810</v>
      </c>
      <c r="AB59" s="244"/>
      <c r="AC59" s="185">
        <f>55991+953</f>
        <v>56944</v>
      </c>
      <c r="AD59" s="185"/>
      <c r="AE59" s="185">
        <f>32880+28717+37825</f>
        <v>99422</v>
      </c>
      <c r="AF59" s="185"/>
      <c r="AG59" s="185">
        <v>87038</v>
      </c>
      <c r="AH59" s="185"/>
      <c r="AI59" s="185"/>
      <c r="AJ59" s="185">
        <v>28196</v>
      </c>
      <c r="AK59" s="185"/>
      <c r="AL59" s="185"/>
      <c r="AM59" s="185"/>
      <c r="AN59" s="185"/>
      <c r="AO59" s="185"/>
      <c r="AP59" s="185">
        <f>6566+1754+22198</f>
        <v>30518</v>
      </c>
      <c r="AQ59" s="185"/>
      <c r="AR59" s="185">
        <f>22635+1201+3317+3500</f>
        <v>30653</v>
      </c>
      <c r="AS59" s="185"/>
      <c r="AT59" s="185"/>
      <c r="AU59" s="185"/>
      <c r="AV59" s="244"/>
      <c r="AW59" s="244"/>
      <c r="AX59" s="244"/>
      <c r="AY59" s="185">
        <v>171276</v>
      </c>
      <c r="AZ59" s="185">
        <v>340148</v>
      </c>
      <c r="BA59" s="244"/>
      <c r="BB59" s="244"/>
      <c r="BC59" s="244"/>
      <c r="BD59" s="244"/>
      <c r="BE59" s="185">
        <v>1067168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51.78</v>
      </c>
      <c r="D60" s="187"/>
      <c r="E60" s="187">
        <v>251.45</v>
      </c>
      <c r="F60" s="219">
        <v>42.56</v>
      </c>
      <c r="G60" s="187"/>
      <c r="H60" s="187">
        <v>36.01</v>
      </c>
      <c r="I60" s="187"/>
      <c r="J60" s="219"/>
      <c r="K60" s="187"/>
      <c r="L60" s="187"/>
      <c r="M60" s="187"/>
      <c r="N60" s="187"/>
      <c r="O60" s="187">
        <v>49.37</v>
      </c>
      <c r="P60" s="217">
        <v>101.41</v>
      </c>
      <c r="Q60" s="217">
        <v>30.24</v>
      </c>
      <c r="R60" s="217">
        <v>4.34</v>
      </c>
      <c r="S60" s="217">
        <v>25.94</v>
      </c>
      <c r="T60" s="217">
        <v>8.91</v>
      </c>
      <c r="U60" s="217">
        <v>62.23</v>
      </c>
      <c r="V60" s="217">
        <v>2.41</v>
      </c>
      <c r="W60" s="217">
        <v>8.68</v>
      </c>
      <c r="X60" s="217">
        <v>12.42</v>
      </c>
      <c r="Y60" s="217">
        <v>80.94</v>
      </c>
      <c r="Z60" s="217">
        <v>19.07</v>
      </c>
      <c r="AA60" s="217">
        <v>3.18</v>
      </c>
      <c r="AB60" s="217">
        <v>87.76</v>
      </c>
      <c r="AC60" s="217">
        <v>25.83</v>
      </c>
      <c r="AD60" s="217"/>
      <c r="AE60" s="217">
        <v>27.66</v>
      </c>
      <c r="AF60" s="217"/>
      <c r="AG60" s="217">
        <v>87.95</v>
      </c>
      <c r="AH60" s="217"/>
      <c r="AI60" s="217"/>
      <c r="AJ60" s="217">
        <v>85.93</v>
      </c>
      <c r="AK60" s="217"/>
      <c r="AL60" s="217"/>
      <c r="AM60" s="217"/>
      <c r="AN60" s="217"/>
      <c r="AO60" s="217"/>
      <c r="AP60" s="217">
        <v>450.08</v>
      </c>
      <c r="AQ60" s="217"/>
      <c r="AR60" s="217">
        <v>134.35</v>
      </c>
      <c r="AS60" s="217"/>
      <c r="AT60" s="217"/>
      <c r="AU60" s="217"/>
      <c r="AV60" s="217">
        <v>125.82</v>
      </c>
      <c r="AW60" s="217"/>
      <c r="AX60" s="217"/>
      <c r="AY60" s="217">
        <v>40.76</v>
      </c>
      <c r="AZ60" s="217">
        <v>19.260000000000002</v>
      </c>
      <c r="BA60" s="217">
        <v>4.43</v>
      </c>
      <c r="BB60" s="217"/>
      <c r="BC60" s="217"/>
      <c r="BD60" s="217">
        <v>23.25</v>
      </c>
      <c r="BE60" s="217">
        <v>22.7</v>
      </c>
      <c r="BF60" s="217">
        <v>75.099999999999994</v>
      </c>
      <c r="BG60" s="217">
        <v>4.1900000000000004</v>
      </c>
      <c r="BH60" s="217">
        <v>33.9</v>
      </c>
      <c r="BI60" s="217">
        <v>4.47</v>
      </c>
      <c r="BJ60" s="217">
        <v>11.64</v>
      </c>
      <c r="BK60" s="217">
        <v>60.52</v>
      </c>
      <c r="BL60" s="217">
        <v>65.53</v>
      </c>
      <c r="BM60" s="217">
        <v>14.69</v>
      </c>
      <c r="BN60" s="217">
        <v>16.37</v>
      </c>
      <c r="BO60" s="217">
        <v>3.34</v>
      </c>
      <c r="BP60" s="217">
        <v>5.55</v>
      </c>
      <c r="BQ60" s="217"/>
      <c r="BR60" s="217">
        <v>0.14000000000000001</v>
      </c>
      <c r="BS60" s="217">
        <v>2.91</v>
      </c>
      <c r="BT60" s="217">
        <v>6.5</v>
      </c>
      <c r="BU60" s="217"/>
      <c r="BV60" s="217">
        <v>73.180000000000007</v>
      </c>
      <c r="BW60" s="217">
        <v>4.41</v>
      </c>
      <c r="BX60" s="217"/>
      <c r="BY60" s="217">
        <v>18.059999999999999</v>
      </c>
      <c r="BZ60" s="217">
        <v>27.37</v>
      </c>
      <c r="CA60" s="217">
        <v>4.68</v>
      </c>
      <c r="CB60" s="217"/>
      <c r="CC60" s="217">
        <v>172.16</v>
      </c>
      <c r="CD60" s="245" t="s">
        <v>221</v>
      </c>
      <c r="CE60" s="247">
        <f t="shared" ref="CE60:CE70" si="0">SUM(C60:CD60)</f>
        <v>2531.4299999999994</v>
      </c>
    </row>
    <row r="61" spans="1:84" ht="12.6" customHeight="1" x14ac:dyDescent="0.25">
      <c r="A61" s="171" t="s">
        <v>235</v>
      </c>
      <c r="B61" s="175"/>
      <c r="C61" s="184">
        <v>4675844.18</v>
      </c>
      <c r="D61" s="184"/>
      <c r="E61" s="184">
        <v>17181055.670000002</v>
      </c>
      <c r="F61" s="185">
        <v>3616585.4</v>
      </c>
      <c r="G61" s="184"/>
      <c r="H61" s="184">
        <v>2854857.2250000001</v>
      </c>
      <c r="I61" s="185"/>
      <c r="J61" s="185"/>
      <c r="K61" s="185"/>
      <c r="L61" s="185"/>
      <c r="M61" s="184"/>
      <c r="N61" s="184"/>
      <c r="O61" s="184">
        <v>4131014.78</v>
      </c>
      <c r="P61" s="185">
        <v>7237199.75</v>
      </c>
      <c r="Q61" s="185">
        <v>2538641.5499999998</v>
      </c>
      <c r="R61" s="185">
        <v>254013.38</v>
      </c>
      <c r="S61" s="185">
        <v>1188737.3</v>
      </c>
      <c r="T61" s="185">
        <v>899041.98</v>
      </c>
      <c r="U61" s="185">
        <v>3940275.42</v>
      </c>
      <c r="V61" s="185">
        <v>91864.67</v>
      </c>
      <c r="W61" s="185">
        <v>840875.73</v>
      </c>
      <c r="X61" s="185">
        <v>987768.13</v>
      </c>
      <c r="Y61" s="185">
        <v>5837524.3499999996</v>
      </c>
      <c r="Z61" s="185">
        <v>1511993.34</v>
      </c>
      <c r="AA61" s="185">
        <v>298670.17</v>
      </c>
      <c r="AB61" s="185">
        <v>6489639</v>
      </c>
      <c r="AC61" s="185">
        <v>1838682.6</v>
      </c>
      <c r="AD61" s="185"/>
      <c r="AE61" s="185">
        <v>2348998.9700000002</v>
      </c>
      <c r="AF61" s="185"/>
      <c r="AG61" s="185">
        <v>6462410.0999999996</v>
      </c>
      <c r="AH61" s="185"/>
      <c r="AI61" s="185"/>
      <c r="AJ61" s="185">
        <v>7663430.2400000002</v>
      </c>
      <c r="AK61" s="185"/>
      <c r="AL61" s="185"/>
      <c r="AM61" s="185"/>
      <c r="AN61" s="185"/>
      <c r="AO61" s="185"/>
      <c r="AP61" s="185">
        <v>52729149.32</v>
      </c>
      <c r="AQ61" s="185"/>
      <c r="AR61" s="185">
        <v>10420700.880000001</v>
      </c>
      <c r="AS61" s="185"/>
      <c r="AT61" s="185"/>
      <c r="AU61" s="185"/>
      <c r="AV61" s="185">
        <v>14331308.25</v>
      </c>
      <c r="AW61" s="185"/>
      <c r="AX61" s="185"/>
      <c r="AY61" s="185">
        <v>1674159.44</v>
      </c>
      <c r="AZ61" s="185">
        <v>735182.18</v>
      </c>
      <c r="BA61" s="185">
        <v>147870.57</v>
      </c>
      <c r="BB61" s="185"/>
      <c r="BC61" s="185"/>
      <c r="BD61" s="185">
        <v>1157085.93</v>
      </c>
      <c r="BE61" s="185">
        <v>1304573.53</v>
      </c>
      <c r="BF61" s="185">
        <v>2475964.12</v>
      </c>
      <c r="BG61" s="185">
        <v>150787.12</v>
      </c>
      <c r="BH61" s="185">
        <v>2002921.23</v>
      </c>
      <c r="BI61" s="185">
        <v>267028.47999999998</v>
      </c>
      <c r="BJ61" s="185">
        <v>645540.56000000006</v>
      </c>
      <c r="BK61" s="185">
        <v>2516582.5299999998</v>
      </c>
      <c r="BL61" s="185">
        <v>2729076.23</v>
      </c>
      <c r="BM61" s="185">
        <v>1329115.73</v>
      </c>
      <c r="BN61" s="185">
        <v>3878679.78</v>
      </c>
      <c r="BO61" s="185">
        <v>203991.91</v>
      </c>
      <c r="BP61" s="185">
        <v>485237.37</v>
      </c>
      <c r="BQ61" s="185"/>
      <c r="BR61" s="185">
        <v>-118.81</v>
      </c>
      <c r="BS61" s="185">
        <v>155202.44</v>
      </c>
      <c r="BT61" s="185">
        <v>437418.99</v>
      </c>
      <c r="BU61" s="185"/>
      <c r="BV61" s="185">
        <v>3333753.49</v>
      </c>
      <c r="BW61" s="185">
        <v>285219.34999999998</v>
      </c>
      <c r="BX61" s="185"/>
      <c r="BY61" s="185">
        <v>1868154.34</v>
      </c>
      <c r="BZ61" s="185">
        <v>1555907.93</v>
      </c>
      <c r="CA61" s="185">
        <v>326475.84000000003</v>
      </c>
      <c r="CB61" s="185"/>
      <c r="CC61" s="185">
        <v>12865263.92</v>
      </c>
      <c r="CD61" s="245" t="s">
        <v>221</v>
      </c>
      <c r="CE61" s="195">
        <f t="shared" si="0"/>
        <v>202901356.58499998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983638</v>
      </c>
      <c r="D62" s="195">
        <f t="shared" si="1"/>
        <v>0</v>
      </c>
      <c r="E62" s="195">
        <f t="shared" si="1"/>
        <v>3614308</v>
      </c>
      <c r="F62" s="195">
        <f t="shared" si="1"/>
        <v>760806</v>
      </c>
      <c r="G62" s="195">
        <f t="shared" si="1"/>
        <v>0</v>
      </c>
      <c r="H62" s="195">
        <f t="shared" si="1"/>
        <v>600564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869024</v>
      </c>
      <c r="P62" s="195">
        <f t="shared" si="1"/>
        <v>1522460</v>
      </c>
      <c r="Q62" s="195">
        <f t="shared" si="1"/>
        <v>534044</v>
      </c>
      <c r="R62" s="195">
        <f t="shared" si="1"/>
        <v>53436</v>
      </c>
      <c r="S62" s="195">
        <f t="shared" si="1"/>
        <v>250070</v>
      </c>
      <c r="T62" s="195">
        <f t="shared" si="1"/>
        <v>189128</v>
      </c>
      <c r="U62" s="195">
        <f t="shared" si="1"/>
        <v>828899</v>
      </c>
      <c r="V62" s="195">
        <f t="shared" si="1"/>
        <v>19325</v>
      </c>
      <c r="W62" s="195">
        <f t="shared" si="1"/>
        <v>176892</v>
      </c>
      <c r="X62" s="195">
        <f t="shared" si="1"/>
        <v>207793</v>
      </c>
      <c r="Y62" s="195">
        <f t="shared" si="1"/>
        <v>1228016</v>
      </c>
      <c r="Z62" s="195">
        <f t="shared" si="1"/>
        <v>318072</v>
      </c>
      <c r="AA62" s="195">
        <f t="shared" si="1"/>
        <v>62830</v>
      </c>
      <c r="AB62" s="195">
        <f t="shared" si="1"/>
        <v>1365198</v>
      </c>
      <c r="AC62" s="195">
        <f t="shared" si="1"/>
        <v>386796</v>
      </c>
      <c r="AD62" s="195">
        <f t="shared" si="1"/>
        <v>0</v>
      </c>
      <c r="AE62" s="195">
        <f t="shared" si="1"/>
        <v>494149</v>
      </c>
      <c r="AF62" s="195">
        <f t="shared" si="1"/>
        <v>0</v>
      </c>
      <c r="AG62" s="195">
        <f t="shared" si="1"/>
        <v>1359470</v>
      </c>
      <c r="AH62" s="195">
        <f t="shared" si="1"/>
        <v>0</v>
      </c>
      <c r="AI62" s="195">
        <f t="shared" si="1"/>
        <v>0</v>
      </c>
      <c r="AJ62" s="195">
        <f t="shared" si="1"/>
        <v>1612124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11092413</v>
      </c>
      <c r="AQ62" s="195">
        <f t="shared" si="1"/>
        <v>0</v>
      </c>
      <c r="AR62" s="195">
        <f t="shared" si="1"/>
        <v>2192160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3014818</v>
      </c>
      <c r="AW62" s="195">
        <f t="shared" si="1"/>
        <v>0</v>
      </c>
      <c r="AX62" s="195">
        <f t="shared" si="1"/>
        <v>0</v>
      </c>
      <c r="AY62" s="195">
        <f>ROUND(AY47+AY48,0)</f>
        <v>352186</v>
      </c>
      <c r="AZ62" s="195">
        <f>ROUND(AZ47+AZ48,0)</f>
        <v>154657</v>
      </c>
      <c r="BA62" s="195">
        <f>ROUND(BA47+BA48,0)</f>
        <v>31107</v>
      </c>
      <c r="BB62" s="195">
        <f t="shared" si="1"/>
        <v>0</v>
      </c>
      <c r="BC62" s="195">
        <f t="shared" si="1"/>
        <v>0</v>
      </c>
      <c r="BD62" s="195">
        <f t="shared" si="1"/>
        <v>243411</v>
      </c>
      <c r="BE62" s="195">
        <f t="shared" si="1"/>
        <v>274438</v>
      </c>
      <c r="BF62" s="195">
        <f t="shared" si="1"/>
        <v>520858</v>
      </c>
      <c r="BG62" s="195">
        <f t="shared" si="1"/>
        <v>31720</v>
      </c>
      <c r="BH62" s="195">
        <f t="shared" si="1"/>
        <v>421346</v>
      </c>
      <c r="BI62" s="195">
        <f t="shared" si="1"/>
        <v>56174</v>
      </c>
      <c r="BJ62" s="195">
        <f t="shared" si="1"/>
        <v>135800</v>
      </c>
      <c r="BK62" s="195">
        <f t="shared" si="1"/>
        <v>529403</v>
      </c>
      <c r="BL62" s="195">
        <f t="shared" si="1"/>
        <v>574104</v>
      </c>
      <c r="BM62" s="195">
        <f t="shared" si="1"/>
        <v>279601</v>
      </c>
      <c r="BN62" s="195">
        <f t="shared" si="1"/>
        <v>815942</v>
      </c>
      <c r="BO62" s="195">
        <f t="shared" ref="BO62:CC62" si="2">ROUND(BO47+BO48,0)</f>
        <v>42913</v>
      </c>
      <c r="BP62" s="195">
        <f t="shared" si="2"/>
        <v>102077</v>
      </c>
      <c r="BQ62" s="195">
        <f t="shared" si="2"/>
        <v>0</v>
      </c>
      <c r="BR62" s="195">
        <f t="shared" si="2"/>
        <v>-25</v>
      </c>
      <c r="BS62" s="195">
        <f t="shared" si="2"/>
        <v>32649</v>
      </c>
      <c r="BT62" s="195">
        <f t="shared" si="2"/>
        <v>92018</v>
      </c>
      <c r="BU62" s="195">
        <f t="shared" si="2"/>
        <v>0</v>
      </c>
      <c r="BV62" s="195">
        <f t="shared" si="2"/>
        <v>701308</v>
      </c>
      <c r="BW62" s="195">
        <f t="shared" si="2"/>
        <v>60000</v>
      </c>
      <c r="BX62" s="195">
        <f t="shared" si="2"/>
        <v>0</v>
      </c>
      <c r="BY62" s="195">
        <f t="shared" si="2"/>
        <v>392996</v>
      </c>
      <c r="BZ62" s="195">
        <f t="shared" si="2"/>
        <v>327310</v>
      </c>
      <c r="CA62" s="195">
        <f t="shared" si="2"/>
        <v>68679</v>
      </c>
      <c r="CB62" s="195">
        <f t="shared" si="2"/>
        <v>0</v>
      </c>
      <c r="CC62" s="195">
        <f t="shared" si="2"/>
        <v>2706412</v>
      </c>
      <c r="CD62" s="245" t="s">
        <v>221</v>
      </c>
      <c r="CE62" s="195">
        <f t="shared" si="0"/>
        <v>42683517</v>
      </c>
      <c r="CF62" s="248"/>
    </row>
    <row r="63" spans="1:84" ht="12.6" customHeight="1" x14ac:dyDescent="0.25">
      <c r="A63" s="171" t="s">
        <v>236</v>
      </c>
      <c r="B63" s="175"/>
      <c r="C63" s="184">
        <v>292600</v>
      </c>
      <c r="D63" s="184"/>
      <c r="E63" s="184">
        <v>230866.66</v>
      </c>
      <c r="F63" s="185"/>
      <c r="G63" s="184"/>
      <c r="H63" s="184">
        <v>28600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174000</v>
      </c>
      <c r="V63" s="185"/>
      <c r="W63" s="185"/>
      <c r="X63" s="185"/>
      <c r="Y63" s="185">
        <v>134620</v>
      </c>
      <c r="Z63" s="185">
        <v>-6875</v>
      </c>
      <c r="AA63" s="185"/>
      <c r="AB63" s="185"/>
      <c r="AC63" s="185">
        <v>7000</v>
      </c>
      <c r="AD63" s="185"/>
      <c r="AE63" s="185"/>
      <c r="AF63" s="185"/>
      <c r="AG63" s="185">
        <v>11124359.939999999</v>
      </c>
      <c r="AH63" s="185"/>
      <c r="AI63" s="185"/>
      <c r="AJ63" s="185">
        <v>683075.42</v>
      </c>
      <c r="AK63" s="185"/>
      <c r="AL63" s="185"/>
      <c r="AM63" s="185"/>
      <c r="AN63" s="185"/>
      <c r="AO63" s="185"/>
      <c r="AP63" s="185">
        <v>22587328.609999999</v>
      </c>
      <c r="AQ63" s="185"/>
      <c r="AR63" s="185">
        <v>46970</v>
      </c>
      <c r="AS63" s="185"/>
      <c r="AT63" s="185"/>
      <c r="AU63" s="185"/>
      <c r="AV63" s="185">
        <v>3068652.15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62082.5</v>
      </c>
      <c r="BI63" s="185">
        <v>2415631.2000000002</v>
      </c>
      <c r="BJ63" s="185"/>
      <c r="BK63" s="185"/>
      <c r="BL63" s="185"/>
      <c r="BM63" s="185"/>
      <c r="BN63" s="185">
        <v>331112</v>
      </c>
      <c r="BO63" s="185">
        <v>3333.1</v>
      </c>
      <c r="BP63" s="185"/>
      <c r="BQ63" s="185"/>
      <c r="BR63" s="185"/>
      <c r="BS63" s="185"/>
      <c r="BT63" s="185"/>
      <c r="BU63" s="185"/>
      <c r="BV63" s="185"/>
      <c r="BW63" s="185">
        <v>66000</v>
      </c>
      <c r="BX63" s="185"/>
      <c r="BY63" s="185"/>
      <c r="BZ63" s="185"/>
      <c r="CA63" s="185"/>
      <c r="CB63" s="185"/>
      <c r="CC63" s="185">
        <v>494963.33</v>
      </c>
      <c r="CD63" s="245" t="s">
        <v>221</v>
      </c>
      <c r="CE63" s="195">
        <f t="shared" si="0"/>
        <v>41744319.909999996</v>
      </c>
      <c r="CF63" s="248"/>
    </row>
    <row r="64" spans="1:84" ht="12.6" customHeight="1" x14ac:dyDescent="0.25">
      <c r="A64" s="171" t="s">
        <v>237</v>
      </c>
      <c r="B64" s="175"/>
      <c r="C64" s="184">
        <v>560755.69999999995</v>
      </c>
      <c r="D64" s="184"/>
      <c r="E64" s="185">
        <v>1297672.0900000001</v>
      </c>
      <c r="F64" s="185">
        <v>176285.09</v>
      </c>
      <c r="G64" s="184"/>
      <c r="H64" s="184">
        <v>67650.28</v>
      </c>
      <c r="I64" s="185"/>
      <c r="J64" s="185"/>
      <c r="K64" s="185"/>
      <c r="L64" s="185"/>
      <c r="M64" s="184"/>
      <c r="N64" s="184"/>
      <c r="O64" s="184">
        <v>598560.55000000005</v>
      </c>
      <c r="P64" s="185">
        <v>19709130.059999999</v>
      </c>
      <c r="Q64" s="185">
        <v>55788.639999999999</v>
      </c>
      <c r="R64" s="185">
        <v>364221.4</v>
      </c>
      <c r="S64" s="185">
        <v>214358.04</v>
      </c>
      <c r="T64" s="185">
        <v>339094.79</v>
      </c>
      <c r="U64" s="185">
        <v>4688251.58</v>
      </c>
      <c r="V64" s="185">
        <v>3452.68</v>
      </c>
      <c r="W64" s="185">
        <v>29813.42</v>
      </c>
      <c r="X64" s="185">
        <v>309004.68</v>
      </c>
      <c r="Y64" s="185">
        <v>6251525.2800000003</v>
      </c>
      <c r="Z64" s="185">
        <v>180449.9</v>
      </c>
      <c r="AA64" s="185">
        <v>632235.34</v>
      </c>
      <c r="AB64" s="185">
        <v>10045263.539999999</v>
      </c>
      <c r="AC64" s="185">
        <v>535316.66</v>
      </c>
      <c r="AD64" s="185">
        <v>7331</v>
      </c>
      <c r="AE64" s="185">
        <v>22353.74</v>
      </c>
      <c r="AF64" s="185"/>
      <c r="AG64" s="185">
        <v>1390760.15</v>
      </c>
      <c r="AH64" s="185"/>
      <c r="AI64" s="185"/>
      <c r="AJ64" s="185">
        <v>20682535.199999999</v>
      </c>
      <c r="AK64" s="185"/>
      <c r="AL64" s="185"/>
      <c r="AM64" s="185"/>
      <c r="AN64" s="185"/>
      <c r="AO64" s="185"/>
      <c r="AP64" s="185">
        <v>6065808.7800000003</v>
      </c>
      <c r="AQ64" s="185"/>
      <c r="AR64" s="185">
        <v>1168793.57</v>
      </c>
      <c r="AS64" s="185"/>
      <c r="AT64" s="185"/>
      <c r="AU64" s="185"/>
      <c r="AV64" s="185">
        <v>7844226.3399999999</v>
      </c>
      <c r="AW64" s="185"/>
      <c r="AX64" s="185"/>
      <c r="AY64" s="185">
        <v>567274.59</v>
      </c>
      <c r="AZ64" s="185">
        <v>713316.78</v>
      </c>
      <c r="BA64" s="185">
        <v>579209.66</v>
      </c>
      <c r="BB64" s="185"/>
      <c r="BC64" s="185"/>
      <c r="BD64" s="185">
        <v>309497.73</v>
      </c>
      <c r="BE64" s="185">
        <v>153877.23000000001</v>
      </c>
      <c r="BF64" s="185">
        <v>415088.45</v>
      </c>
      <c r="BG64" s="185">
        <v>6.3780000000000001</v>
      </c>
      <c r="BH64" s="185">
        <v>139515.53</v>
      </c>
      <c r="BI64" s="185">
        <v>17311.259999999998</v>
      </c>
      <c r="BJ64" s="185">
        <v>18140.509999999998</v>
      </c>
      <c r="BK64" s="185">
        <v>21314.39</v>
      </c>
      <c r="BL64" s="185">
        <v>36236.980000000003</v>
      </c>
      <c r="BM64" s="185">
        <v>3511.75</v>
      </c>
      <c r="BN64" s="185">
        <v>10754.37</v>
      </c>
      <c r="BO64" s="185">
        <v>64976.26</v>
      </c>
      <c r="BP64" s="185">
        <v>15613.13</v>
      </c>
      <c r="BQ64" s="185"/>
      <c r="BR64" s="185"/>
      <c r="BS64" s="185">
        <v>7883.75</v>
      </c>
      <c r="BT64" s="185">
        <v>95.42</v>
      </c>
      <c r="BU64" s="185"/>
      <c r="BV64" s="185">
        <v>8268.42</v>
      </c>
      <c r="BW64" s="185">
        <v>4667.62</v>
      </c>
      <c r="BX64" s="185"/>
      <c r="BY64" s="185">
        <v>6113.56</v>
      </c>
      <c r="BZ64" s="185">
        <v>3815</v>
      </c>
      <c r="CA64" s="185">
        <v>7842.09</v>
      </c>
      <c r="CB64" s="185"/>
      <c r="CC64" s="185">
        <v>187754.29</v>
      </c>
      <c r="CD64" s="245" t="s">
        <v>221</v>
      </c>
      <c r="CE64" s="195">
        <f t="shared" si="0"/>
        <v>86532723.648000062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55498.080000000002</v>
      </c>
      <c r="Q65" s="185"/>
      <c r="R65" s="185"/>
      <c r="S65" s="185"/>
      <c r="T65" s="185"/>
      <c r="U65" s="185"/>
      <c r="V65" s="185"/>
      <c r="W65" s="185"/>
      <c r="X65" s="185"/>
      <c r="Y65" s="185">
        <v>111779.3</v>
      </c>
      <c r="Z65" s="185"/>
      <c r="AA65" s="185">
        <v>11.37</v>
      </c>
      <c r="AB65" s="185">
        <v>43631.41</v>
      </c>
      <c r="AC65" s="185"/>
      <c r="AD65" s="185"/>
      <c r="AE65" s="185">
        <v>4948.7700000000004</v>
      </c>
      <c r="AF65" s="185"/>
      <c r="AG65" s="185"/>
      <c r="AH65" s="185"/>
      <c r="AI65" s="185"/>
      <c r="AJ65" s="185">
        <v>152029.07</v>
      </c>
      <c r="AK65" s="185"/>
      <c r="AL65" s="185"/>
      <c r="AM65" s="185"/>
      <c r="AN65" s="185"/>
      <c r="AO65" s="185"/>
      <c r="AP65" s="185">
        <v>439628.97</v>
      </c>
      <c r="AQ65" s="185"/>
      <c r="AR65" s="185">
        <v>56816.69</v>
      </c>
      <c r="AS65" s="185"/>
      <c r="AT65" s="185"/>
      <c r="AU65" s="185"/>
      <c r="AV65" s="185">
        <v>70246.42</v>
      </c>
      <c r="AW65" s="185"/>
      <c r="AX65" s="185"/>
      <c r="AY65" s="185"/>
      <c r="AZ65" s="185"/>
      <c r="BA65" s="185"/>
      <c r="BB65" s="185"/>
      <c r="BC65" s="185"/>
      <c r="BD65" s="185"/>
      <c r="BE65" s="185">
        <v>1613133.18</v>
      </c>
      <c r="BF65" s="185">
        <v>164793.34</v>
      </c>
      <c r="BG65" s="185"/>
      <c r="BH65" s="185"/>
      <c r="BI65" s="185">
        <v>1577.56</v>
      </c>
      <c r="BJ65" s="185"/>
      <c r="BK65" s="185"/>
      <c r="BL65" s="185"/>
      <c r="BM65" s="185"/>
      <c r="BN65" s="185"/>
      <c r="BO65" s="185"/>
      <c r="BP65" s="185">
        <v>5312.93</v>
      </c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126305.4</v>
      </c>
      <c r="CD65" s="245" t="s">
        <v>221</v>
      </c>
      <c r="CE65" s="195">
        <f t="shared" si="0"/>
        <v>2845712.4899999998</v>
      </c>
      <c r="CF65" s="248"/>
    </row>
    <row r="66" spans="1:84" ht="12.6" customHeight="1" x14ac:dyDescent="0.25">
      <c r="A66" s="171" t="s">
        <v>239</v>
      </c>
      <c r="B66" s="175"/>
      <c r="C66" s="184">
        <v>183624.67</v>
      </c>
      <c r="D66" s="184"/>
      <c r="E66" s="184">
        <v>637343.96</v>
      </c>
      <c r="F66" s="184">
        <v>24214.78</v>
      </c>
      <c r="G66" s="184"/>
      <c r="H66" s="184">
        <v>61286.27</v>
      </c>
      <c r="I66" s="184"/>
      <c r="J66" s="184"/>
      <c r="K66" s="185"/>
      <c r="L66" s="185"/>
      <c r="M66" s="184"/>
      <c r="N66" s="184"/>
      <c r="O66" s="185">
        <v>94863.02</v>
      </c>
      <c r="P66" s="185">
        <v>1258878.49</v>
      </c>
      <c r="Q66" s="185">
        <v>44053.23</v>
      </c>
      <c r="R66" s="185"/>
      <c r="S66" s="184">
        <v>52016.67</v>
      </c>
      <c r="T66" s="184"/>
      <c r="U66" s="185">
        <v>2962713.78</v>
      </c>
      <c r="V66" s="185">
        <v>171.46</v>
      </c>
      <c r="W66" s="185">
        <v>236738.84</v>
      </c>
      <c r="X66" s="185">
        <v>128170.55</v>
      </c>
      <c r="Y66" s="185">
        <v>593425.65</v>
      </c>
      <c r="Z66" s="185">
        <v>635992.12</v>
      </c>
      <c r="AA66" s="185">
        <v>220003.95</v>
      </c>
      <c r="AB66" s="185">
        <v>416471.31</v>
      </c>
      <c r="AC66" s="185">
        <v>87831.59</v>
      </c>
      <c r="AD66" s="185">
        <v>866855.97</v>
      </c>
      <c r="AE66" s="185">
        <v>8381.91</v>
      </c>
      <c r="AF66" s="185"/>
      <c r="AG66" s="185">
        <v>1642910.35</v>
      </c>
      <c r="AH66" s="185"/>
      <c r="AI66" s="185"/>
      <c r="AJ66" s="185">
        <v>76325.36</v>
      </c>
      <c r="AK66" s="185"/>
      <c r="AL66" s="185"/>
      <c r="AM66" s="185"/>
      <c r="AN66" s="185"/>
      <c r="AO66" s="185"/>
      <c r="AP66" s="185">
        <v>13832800.66</v>
      </c>
      <c r="AQ66" s="185"/>
      <c r="AR66" s="185">
        <v>1271148.8899999999</v>
      </c>
      <c r="AS66" s="185"/>
      <c r="AT66" s="185"/>
      <c r="AU66" s="185"/>
      <c r="AV66" s="185">
        <v>4523284.1900000004</v>
      </c>
      <c r="AW66" s="185"/>
      <c r="AX66" s="185"/>
      <c r="AY66" s="185">
        <v>16773.060000000001</v>
      </c>
      <c r="AZ66" s="185"/>
      <c r="BA66" s="185">
        <v>648952.65</v>
      </c>
      <c r="BB66" s="185"/>
      <c r="BC66" s="185"/>
      <c r="BD66" s="185">
        <v>114642.71</v>
      </c>
      <c r="BE66" s="185">
        <v>155147.67000000001</v>
      </c>
      <c r="BF66" s="185">
        <v>143143.67000000001</v>
      </c>
      <c r="BG66" s="185"/>
      <c r="BH66" s="185">
        <v>58184.800000000003</v>
      </c>
      <c r="BI66" s="185">
        <v>1274663.5900000001</v>
      </c>
      <c r="BJ66" s="185">
        <v>318207.62</v>
      </c>
      <c r="BK66" s="185">
        <v>1328850.8500000001</v>
      </c>
      <c r="BL66" s="185">
        <v>1540083.69</v>
      </c>
      <c r="BM66" s="185">
        <v>292741.90000000002</v>
      </c>
      <c r="BN66" s="185">
        <v>1176544.3600000001</v>
      </c>
      <c r="BO66" s="185">
        <v>21711.81</v>
      </c>
      <c r="BP66" s="185">
        <v>75806.45</v>
      </c>
      <c r="BQ66" s="185"/>
      <c r="BR66" s="185">
        <v>795.57</v>
      </c>
      <c r="BS66" s="185">
        <v>200</v>
      </c>
      <c r="BT66" s="185"/>
      <c r="BU66" s="185"/>
      <c r="BV66" s="185">
        <v>538403.91</v>
      </c>
      <c r="BW66" s="185">
        <v>114905.55</v>
      </c>
      <c r="BX66" s="185"/>
      <c r="BY66" s="185">
        <v>136206.35999999999</v>
      </c>
      <c r="BZ66" s="185">
        <v>91853.79</v>
      </c>
      <c r="CA66" s="185">
        <v>81758.429999999993</v>
      </c>
      <c r="CB66" s="185"/>
      <c r="CC66" s="185">
        <v>5077640.59</v>
      </c>
      <c r="CD66" s="245" t="s">
        <v>221</v>
      </c>
      <c r="CE66" s="195">
        <f t="shared" si="0"/>
        <v>43066726.699999988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221972</v>
      </c>
      <c r="D67" s="195">
        <f>ROUND(D51+D52,0)</f>
        <v>0</v>
      </c>
      <c r="E67" s="195">
        <f t="shared" ref="E67:BP67" si="3">ROUND(E51+E52,0)</f>
        <v>1247786</v>
      </c>
      <c r="F67" s="195">
        <f t="shared" si="3"/>
        <v>366526</v>
      </c>
      <c r="G67" s="195">
        <f t="shared" si="3"/>
        <v>0</v>
      </c>
      <c r="H67" s="195">
        <f t="shared" si="3"/>
        <v>260651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207137</v>
      </c>
      <c r="P67" s="195">
        <f t="shared" si="3"/>
        <v>833883</v>
      </c>
      <c r="Q67" s="195">
        <f t="shared" si="3"/>
        <v>61156</v>
      </c>
      <c r="R67" s="195">
        <f t="shared" si="3"/>
        <v>12235</v>
      </c>
      <c r="S67" s="195">
        <f t="shared" si="3"/>
        <v>671231</v>
      </c>
      <c r="T67" s="195">
        <f t="shared" si="3"/>
        <v>5707</v>
      </c>
      <c r="U67" s="195">
        <f t="shared" si="3"/>
        <v>231040</v>
      </c>
      <c r="V67" s="195">
        <f t="shared" si="3"/>
        <v>4417</v>
      </c>
      <c r="W67" s="195">
        <f t="shared" si="3"/>
        <v>44484</v>
      </c>
      <c r="X67" s="195">
        <f t="shared" si="3"/>
        <v>46732</v>
      </c>
      <c r="Y67" s="195">
        <f t="shared" si="3"/>
        <v>790513</v>
      </c>
      <c r="Z67" s="195">
        <f t="shared" si="3"/>
        <v>248123</v>
      </c>
      <c r="AA67" s="195">
        <f t="shared" si="3"/>
        <v>44719</v>
      </c>
      <c r="AB67" s="195">
        <f t="shared" si="3"/>
        <v>175611</v>
      </c>
      <c r="AC67" s="195">
        <f t="shared" si="3"/>
        <v>60120</v>
      </c>
      <c r="AD67" s="195">
        <f t="shared" si="3"/>
        <v>5218</v>
      </c>
      <c r="AE67" s="195">
        <f t="shared" si="3"/>
        <v>215600</v>
      </c>
      <c r="AF67" s="195">
        <f t="shared" si="3"/>
        <v>0</v>
      </c>
      <c r="AG67" s="195">
        <f t="shared" si="3"/>
        <v>340844</v>
      </c>
      <c r="AH67" s="195">
        <f t="shared" si="3"/>
        <v>0</v>
      </c>
      <c r="AI67" s="195">
        <f t="shared" si="3"/>
        <v>0</v>
      </c>
      <c r="AJ67" s="195">
        <f t="shared" si="3"/>
        <v>281779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3659149</v>
      </c>
      <c r="AQ67" s="195">
        <f t="shared" si="3"/>
        <v>0</v>
      </c>
      <c r="AR67" s="195">
        <f t="shared" si="3"/>
        <v>673107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214329</v>
      </c>
      <c r="AW67" s="195">
        <f t="shared" si="3"/>
        <v>0</v>
      </c>
      <c r="AX67" s="195">
        <f t="shared" si="3"/>
        <v>0</v>
      </c>
      <c r="AY67" s="195">
        <f t="shared" si="3"/>
        <v>107341</v>
      </c>
      <c r="AZ67" s="195">
        <f>ROUND(AZ51+AZ52,0)</f>
        <v>75697</v>
      </c>
      <c r="BA67" s="195">
        <f>ROUND(BA51+BA52,0)</f>
        <v>51325</v>
      </c>
      <c r="BB67" s="195">
        <f t="shared" si="3"/>
        <v>0</v>
      </c>
      <c r="BC67" s="195">
        <f t="shared" si="3"/>
        <v>0</v>
      </c>
      <c r="BD67" s="195">
        <f t="shared" si="3"/>
        <v>130208</v>
      </c>
      <c r="BE67" s="195">
        <f t="shared" si="3"/>
        <v>8340027</v>
      </c>
      <c r="BF67" s="195">
        <f t="shared" si="3"/>
        <v>27734</v>
      </c>
      <c r="BG67" s="195">
        <f t="shared" si="3"/>
        <v>3831</v>
      </c>
      <c r="BH67" s="195">
        <f t="shared" si="3"/>
        <v>123758</v>
      </c>
      <c r="BI67" s="195">
        <f t="shared" si="3"/>
        <v>5414</v>
      </c>
      <c r="BJ67" s="195">
        <f t="shared" si="3"/>
        <v>51599</v>
      </c>
      <c r="BK67" s="195">
        <f t="shared" si="3"/>
        <v>151063</v>
      </c>
      <c r="BL67" s="195">
        <f t="shared" si="3"/>
        <v>77026</v>
      </c>
      <c r="BM67" s="195">
        <f t="shared" si="3"/>
        <v>43956</v>
      </c>
      <c r="BN67" s="195">
        <f t="shared" si="3"/>
        <v>24118</v>
      </c>
      <c r="BO67" s="195">
        <f t="shared" si="3"/>
        <v>34125</v>
      </c>
      <c r="BP67" s="195">
        <f t="shared" si="3"/>
        <v>55459</v>
      </c>
      <c r="BQ67" s="195">
        <f t="shared" ref="BQ67:CC67" si="4">ROUND(BQ51+BQ52,0)</f>
        <v>0</v>
      </c>
      <c r="BR67" s="195">
        <f t="shared" si="4"/>
        <v>91157</v>
      </c>
      <c r="BS67" s="195">
        <f t="shared" si="4"/>
        <v>9890</v>
      </c>
      <c r="BT67" s="195">
        <f t="shared" si="4"/>
        <v>5844</v>
      </c>
      <c r="BU67" s="195">
        <f t="shared" si="4"/>
        <v>0</v>
      </c>
      <c r="BV67" s="195">
        <f t="shared" si="4"/>
        <v>61176</v>
      </c>
      <c r="BW67" s="195">
        <f t="shared" si="4"/>
        <v>23845</v>
      </c>
      <c r="BX67" s="195">
        <f t="shared" si="4"/>
        <v>0</v>
      </c>
      <c r="BY67" s="195">
        <f t="shared" si="4"/>
        <v>2658</v>
      </c>
      <c r="BZ67" s="195">
        <f t="shared" si="4"/>
        <v>8267</v>
      </c>
      <c r="CA67" s="195">
        <f t="shared" si="4"/>
        <v>30940</v>
      </c>
      <c r="CB67" s="195">
        <f t="shared" si="4"/>
        <v>0</v>
      </c>
      <c r="CC67" s="195">
        <f t="shared" si="4"/>
        <v>397172</v>
      </c>
      <c r="CD67" s="245" t="s">
        <v>221</v>
      </c>
      <c r="CE67" s="195">
        <f t="shared" si="0"/>
        <v>20857699</v>
      </c>
      <c r="CF67" s="248"/>
    </row>
    <row r="68" spans="1:84" ht="12.6" customHeight="1" x14ac:dyDescent="0.25">
      <c r="A68" s="171" t="s">
        <v>240</v>
      </c>
      <c r="B68" s="175"/>
      <c r="C68" s="184">
        <v>1851.38</v>
      </c>
      <c r="D68" s="184"/>
      <c r="E68" s="184">
        <v>13227.12</v>
      </c>
      <c r="F68" s="184">
        <v>19661.64</v>
      </c>
      <c r="G68" s="184"/>
      <c r="H68" s="184">
        <v>1184.3599999999999</v>
      </c>
      <c r="I68" s="184"/>
      <c r="J68" s="184"/>
      <c r="K68" s="185"/>
      <c r="L68" s="185"/>
      <c r="M68" s="184"/>
      <c r="N68" s="184"/>
      <c r="O68" s="184">
        <v>262.35000000000002</v>
      </c>
      <c r="P68" s="185">
        <v>480196.68</v>
      </c>
      <c r="Q68" s="185">
        <v>1197.58</v>
      </c>
      <c r="R68" s="185">
        <v>312.12</v>
      </c>
      <c r="S68" s="185">
        <v>61615.21</v>
      </c>
      <c r="T68" s="185">
        <v>253.86</v>
      </c>
      <c r="U68" s="185">
        <v>105775.13</v>
      </c>
      <c r="V68" s="185">
        <v>53.57</v>
      </c>
      <c r="W68" s="185">
        <v>223.52</v>
      </c>
      <c r="X68" s="185">
        <v>542.17999999999995</v>
      </c>
      <c r="Y68" s="185">
        <v>8643.59</v>
      </c>
      <c r="Z68" s="185">
        <v>5183.0600000000004</v>
      </c>
      <c r="AA68" s="185">
        <v>58667.16</v>
      </c>
      <c r="AB68" s="185">
        <v>92917.5</v>
      </c>
      <c r="AC68" s="185">
        <v>42433.85</v>
      </c>
      <c r="AD68" s="185"/>
      <c r="AE68" s="185">
        <v>105159.65</v>
      </c>
      <c r="AF68" s="185"/>
      <c r="AG68" s="185">
        <v>6724.88</v>
      </c>
      <c r="AH68" s="185"/>
      <c r="AI68" s="185"/>
      <c r="AJ68" s="185">
        <v>26670.11</v>
      </c>
      <c r="AK68" s="185"/>
      <c r="AL68" s="185"/>
      <c r="AM68" s="185"/>
      <c r="AN68" s="185"/>
      <c r="AO68" s="185"/>
      <c r="AP68" s="185">
        <v>4825688.4000000004</v>
      </c>
      <c r="AQ68" s="185"/>
      <c r="AR68" s="185">
        <v>459059.85</v>
      </c>
      <c r="AS68" s="185"/>
      <c r="AT68" s="185"/>
      <c r="AU68" s="185"/>
      <c r="AV68" s="185">
        <v>251403.41</v>
      </c>
      <c r="AW68" s="185"/>
      <c r="AX68" s="185"/>
      <c r="AY68" s="185">
        <v>8996.48</v>
      </c>
      <c r="AZ68" s="185"/>
      <c r="BA68" s="185">
        <v>71687.460000000006</v>
      </c>
      <c r="BB68" s="185"/>
      <c r="BC68" s="185"/>
      <c r="BD68" s="185">
        <v>1791.82</v>
      </c>
      <c r="BE68" s="185">
        <v>7061.53</v>
      </c>
      <c r="BF68" s="185">
        <v>46156.63</v>
      </c>
      <c r="BG68" s="185">
        <v>0.51</v>
      </c>
      <c r="BH68" s="185">
        <v>333658.56</v>
      </c>
      <c r="BI68" s="185">
        <v>30679.11</v>
      </c>
      <c r="BJ68" s="185">
        <v>28524.74</v>
      </c>
      <c r="BK68" s="185">
        <v>14071.83</v>
      </c>
      <c r="BL68" s="185">
        <v>10674.04</v>
      </c>
      <c r="BM68" s="185">
        <v>1057.1600000000001</v>
      </c>
      <c r="BN68" s="185">
        <v>9023.5</v>
      </c>
      <c r="BO68" s="185">
        <v>2906.52</v>
      </c>
      <c r="BP68" s="185">
        <v>4495.82</v>
      </c>
      <c r="BQ68" s="185"/>
      <c r="BR68" s="185">
        <v>51848.959999999999</v>
      </c>
      <c r="BS68" s="185">
        <v>1822.25</v>
      </c>
      <c r="BT68" s="185">
        <v>944.71</v>
      </c>
      <c r="BU68" s="185"/>
      <c r="BV68" s="185">
        <v>75038.789999999994</v>
      </c>
      <c r="BW68" s="185">
        <v>5014.51</v>
      </c>
      <c r="BX68" s="185"/>
      <c r="BY68" s="185">
        <v>1360.54</v>
      </c>
      <c r="BZ68" s="185">
        <v>1164.1600000000001</v>
      </c>
      <c r="CA68" s="185">
        <v>14696.46</v>
      </c>
      <c r="CB68" s="185"/>
      <c r="CC68" s="185">
        <v>285940.44</v>
      </c>
      <c r="CD68" s="245" t="s">
        <v>221</v>
      </c>
      <c r="CE68" s="195">
        <f t="shared" si="0"/>
        <v>7577524.6900000013</v>
      </c>
      <c r="CF68" s="248"/>
    </row>
    <row r="69" spans="1:84" ht="12.6" customHeight="1" x14ac:dyDescent="0.25">
      <c r="A69" s="171" t="s">
        <v>241</v>
      </c>
      <c r="B69" s="175"/>
      <c r="C69" s="184">
        <v>37572.21</v>
      </c>
      <c r="D69" s="184"/>
      <c r="E69" s="185">
        <v>53828.56</v>
      </c>
      <c r="F69" s="185">
        <v>45305.07</v>
      </c>
      <c r="G69" s="184"/>
      <c r="H69" s="184">
        <v>22380.959999999999</v>
      </c>
      <c r="I69" s="185"/>
      <c r="J69" s="185"/>
      <c r="K69" s="185"/>
      <c r="L69" s="185"/>
      <c r="M69" s="184"/>
      <c r="N69" s="184"/>
      <c r="O69" s="184">
        <v>9814.7999999999993</v>
      </c>
      <c r="P69" s="185">
        <v>843616.34</v>
      </c>
      <c r="Q69" s="185">
        <v>8458.24</v>
      </c>
      <c r="R69" s="220">
        <v>68679.25</v>
      </c>
      <c r="S69" s="185">
        <v>109302.12</v>
      </c>
      <c r="T69" s="184">
        <v>316.55</v>
      </c>
      <c r="U69" s="185">
        <v>726953.87</v>
      </c>
      <c r="V69" s="185">
        <v>5865</v>
      </c>
      <c r="W69" s="184">
        <v>195972.73</v>
      </c>
      <c r="X69" s="185">
        <v>119205.83</v>
      </c>
      <c r="Y69" s="185">
        <v>1076877.8799999999</v>
      </c>
      <c r="Z69" s="185">
        <v>1367861.01</v>
      </c>
      <c r="AA69" s="185">
        <v>109319.9</v>
      </c>
      <c r="AB69" s="185">
        <v>505586.88</v>
      </c>
      <c r="AC69" s="185">
        <v>30136.07</v>
      </c>
      <c r="AD69" s="185"/>
      <c r="AE69" s="185">
        <v>35021.68</v>
      </c>
      <c r="AF69" s="185"/>
      <c r="AG69" s="185">
        <v>194809.22</v>
      </c>
      <c r="AH69" s="185"/>
      <c r="AI69" s="185"/>
      <c r="AJ69" s="185">
        <v>804746.07</v>
      </c>
      <c r="AK69" s="185"/>
      <c r="AL69" s="185"/>
      <c r="AM69" s="185"/>
      <c r="AN69" s="185"/>
      <c r="AO69" s="184"/>
      <c r="AP69" s="185">
        <v>6861083.8899999997</v>
      </c>
      <c r="AQ69" s="184"/>
      <c r="AR69" s="184">
        <v>645451.69999999995</v>
      </c>
      <c r="AS69" s="184"/>
      <c r="AT69" s="184"/>
      <c r="AU69" s="185"/>
      <c r="AV69" s="185">
        <v>1007724.58</v>
      </c>
      <c r="AW69" s="185"/>
      <c r="AX69" s="185"/>
      <c r="AY69" s="185">
        <v>135141.34</v>
      </c>
      <c r="AZ69" s="185">
        <v>136522.6</v>
      </c>
      <c r="BA69" s="185"/>
      <c r="BB69" s="185"/>
      <c r="BC69" s="185"/>
      <c r="BD69" s="185">
        <v>606442.77</v>
      </c>
      <c r="BE69" s="185">
        <v>2453983.79</v>
      </c>
      <c r="BF69" s="185">
        <v>606193.81999999995</v>
      </c>
      <c r="BG69" s="185">
        <v>288261.06</v>
      </c>
      <c r="BH69" s="220">
        <v>6838985.1200000001</v>
      </c>
      <c r="BI69" s="185">
        <v>73585.77</v>
      </c>
      <c r="BJ69" s="185">
        <v>13699.21</v>
      </c>
      <c r="BK69" s="185">
        <v>400713.82</v>
      </c>
      <c r="BL69" s="185">
        <v>47270.19</v>
      </c>
      <c r="BM69" s="185">
        <v>98805.69</v>
      </c>
      <c r="BN69" s="185">
        <v>9574777.3599999994</v>
      </c>
      <c r="BO69" s="185">
        <v>65174.04</v>
      </c>
      <c r="BP69" s="185">
        <v>565055.52</v>
      </c>
      <c r="BQ69" s="185"/>
      <c r="BR69" s="185">
        <v>8234.36</v>
      </c>
      <c r="BS69" s="185">
        <v>42484.959999999999</v>
      </c>
      <c r="BT69" s="185">
        <v>26369.46</v>
      </c>
      <c r="BU69" s="185"/>
      <c r="BV69" s="185">
        <v>337681.63</v>
      </c>
      <c r="BW69" s="185">
        <v>167792.72</v>
      </c>
      <c r="BX69" s="185"/>
      <c r="BY69" s="185">
        <v>78585.31</v>
      </c>
      <c r="BZ69" s="185">
        <v>54091.79</v>
      </c>
      <c r="CA69" s="185">
        <v>187020.65</v>
      </c>
      <c r="CB69" s="185"/>
      <c r="CC69" s="185">
        <v>9899125.7300000004</v>
      </c>
      <c r="CD69" s="188"/>
      <c r="CE69" s="195">
        <f t="shared" si="0"/>
        <v>47591889.120000005</v>
      </c>
      <c r="CF69" s="248"/>
    </row>
    <row r="70" spans="1:84" ht="12.6" customHeight="1" x14ac:dyDescent="0.25">
      <c r="A70" s="171" t="s">
        <v>242</v>
      </c>
      <c r="B70" s="175"/>
      <c r="C70" s="184">
        <v>17988.84</v>
      </c>
      <c r="D70" s="184"/>
      <c r="E70" s="184">
        <v>307357.7</v>
      </c>
      <c r="F70" s="185">
        <v>41888.080000000002</v>
      </c>
      <c r="G70" s="184"/>
      <c r="H70" s="184"/>
      <c r="I70" s="184"/>
      <c r="J70" s="185"/>
      <c r="K70" s="185"/>
      <c r="L70" s="185"/>
      <c r="M70" s="184"/>
      <c r="N70" s="184"/>
      <c r="O70" s="184">
        <v>521.09</v>
      </c>
      <c r="P70" s="184"/>
      <c r="Q70" s="184"/>
      <c r="R70" s="184"/>
      <c r="S70" s="184"/>
      <c r="T70" s="184"/>
      <c r="U70" s="185"/>
      <c r="V70" s="184"/>
      <c r="W70" s="184"/>
      <c r="X70" s="185"/>
      <c r="Y70" s="185">
        <v>11370.84</v>
      </c>
      <c r="Z70" s="185"/>
      <c r="AA70" s="185"/>
      <c r="AB70" s="185">
        <v>91338.99</v>
      </c>
      <c r="AC70" s="185"/>
      <c r="AD70" s="185"/>
      <c r="AE70" s="185">
        <v>217826.93</v>
      </c>
      <c r="AF70" s="185"/>
      <c r="AG70" s="185"/>
      <c r="AH70" s="185"/>
      <c r="AI70" s="185"/>
      <c r="AJ70" s="185">
        <v>276853.40000000002</v>
      </c>
      <c r="AK70" s="185"/>
      <c r="AL70" s="185"/>
      <c r="AM70" s="185"/>
      <c r="AN70" s="185"/>
      <c r="AO70" s="185"/>
      <c r="AP70" s="185">
        <v>29822.68</v>
      </c>
      <c r="AQ70" s="185"/>
      <c r="AR70" s="185">
        <v>180416.46</v>
      </c>
      <c r="AS70" s="185"/>
      <c r="AT70" s="185"/>
      <c r="AU70" s="185"/>
      <c r="AV70" s="185">
        <v>1043889.11</v>
      </c>
      <c r="AW70" s="185"/>
      <c r="AX70" s="185"/>
      <c r="AY70" s="185"/>
      <c r="AZ70" s="185">
        <v>2035278.34</v>
      </c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23108.28</v>
      </c>
      <c r="BO70" s="185">
        <v>25920.5</v>
      </c>
      <c r="BP70" s="185"/>
      <c r="BQ70" s="185"/>
      <c r="BR70" s="185"/>
      <c r="BS70" s="185"/>
      <c r="BT70" s="185">
        <v>20450.2</v>
      </c>
      <c r="BU70" s="185"/>
      <c r="BV70" s="185">
        <v>29638.799999999999</v>
      </c>
      <c r="BW70" s="185"/>
      <c r="BX70" s="185"/>
      <c r="BY70" s="185"/>
      <c r="BZ70" s="185"/>
      <c r="CA70" s="185"/>
      <c r="CB70" s="185"/>
      <c r="CC70" s="185">
        <f>2259377.64</f>
        <v>2259377.64</v>
      </c>
      <c r="CD70" s="188"/>
      <c r="CE70" s="195">
        <f t="shared" si="0"/>
        <v>6613047.8800000008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6939869.2999999998</v>
      </c>
      <c r="D71" s="195">
        <f t="shared" ref="D71:AI71" si="5">SUM(D61:D69)-D70</f>
        <v>0</v>
      </c>
      <c r="E71" s="195">
        <f t="shared" si="5"/>
        <v>23968730.360000003</v>
      </c>
      <c r="F71" s="195">
        <f t="shared" si="5"/>
        <v>4967495.9000000004</v>
      </c>
      <c r="G71" s="195">
        <f t="shared" si="5"/>
        <v>0</v>
      </c>
      <c r="H71" s="195">
        <f t="shared" si="5"/>
        <v>3897174.0949999997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5910155.4099999983</v>
      </c>
      <c r="P71" s="195">
        <f t="shared" si="5"/>
        <v>31940862.399999995</v>
      </c>
      <c r="Q71" s="195">
        <f t="shared" si="5"/>
        <v>3243339.24</v>
      </c>
      <c r="R71" s="195">
        <f t="shared" si="5"/>
        <v>752897.15</v>
      </c>
      <c r="S71" s="195">
        <f t="shared" si="5"/>
        <v>2547330.34</v>
      </c>
      <c r="T71" s="195">
        <f t="shared" si="5"/>
        <v>1433542.1800000002</v>
      </c>
      <c r="U71" s="195">
        <f t="shared" si="5"/>
        <v>13657908.779999999</v>
      </c>
      <c r="V71" s="195">
        <f t="shared" si="5"/>
        <v>125149.38</v>
      </c>
      <c r="W71" s="195">
        <f t="shared" si="5"/>
        <v>1525000.24</v>
      </c>
      <c r="X71" s="195">
        <f t="shared" si="5"/>
        <v>1799216.3699999999</v>
      </c>
      <c r="Y71" s="195">
        <f t="shared" si="5"/>
        <v>16021554.210000001</v>
      </c>
      <c r="Z71" s="195">
        <f t="shared" si="5"/>
        <v>4260799.43</v>
      </c>
      <c r="AA71" s="195">
        <f t="shared" si="5"/>
        <v>1426456.89</v>
      </c>
      <c r="AB71" s="195">
        <f t="shared" si="5"/>
        <v>19042979.649999999</v>
      </c>
      <c r="AC71" s="195">
        <f t="shared" si="5"/>
        <v>2988316.77</v>
      </c>
      <c r="AD71" s="195">
        <f t="shared" si="5"/>
        <v>879404.97</v>
      </c>
      <c r="AE71" s="195">
        <f t="shared" si="5"/>
        <v>3016786.7900000005</v>
      </c>
      <c r="AF71" s="195">
        <f t="shared" si="5"/>
        <v>0</v>
      </c>
      <c r="AG71" s="195">
        <f t="shared" si="5"/>
        <v>22522288.639999997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31705861.07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122063227.95</v>
      </c>
      <c r="AQ71" s="195">
        <f t="shared" si="6"/>
        <v>0</v>
      </c>
      <c r="AR71" s="195">
        <f t="shared" si="6"/>
        <v>16753792.120000001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33282103.230000004</v>
      </c>
      <c r="AW71" s="195">
        <f t="shared" si="6"/>
        <v>0</v>
      </c>
      <c r="AX71" s="195">
        <f t="shared" si="6"/>
        <v>0</v>
      </c>
      <c r="AY71" s="195">
        <f t="shared" si="6"/>
        <v>2861871.9099999997</v>
      </c>
      <c r="AZ71" s="195">
        <f t="shared" si="6"/>
        <v>-219902.78000000003</v>
      </c>
      <c r="BA71" s="195">
        <f t="shared" si="6"/>
        <v>1530152.3399999999</v>
      </c>
      <c r="BB71" s="195">
        <f t="shared" si="6"/>
        <v>0</v>
      </c>
      <c r="BC71" s="195">
        <f t="shared" si="6"/>
        <v>0</v>
      </c>
      <c r="BD71" s="195">
        <f t="shared" si="6"/>
        <v>2563079.96</v>
      </c>
      <c r="BE71" s="195">
        <f t="shared" si="6"/>
        <v>14302241.93</v>
      </c>
      <c r="BF71" s="195">
        <f t="shared" si="6"/>
        <v>4399932.03</v>
      </c>
      <c r="BG71" s="195">
        <f t="shared" si="6"/>
        <v>474606.06799999997</v>
      </c>
      <c r="BH71" s="195">
        <f t="shared" si="6"/>
        <v>9980451.7400000002</v>
      </c>
      <c r="BI71" s="195">
        <f t="shared" si="6"/>
        <v>4142064.9699999997</v>
      </c>
      <c r="BJ71" s="195">
        <f t="shared" si="6"/>
        <v>1211511.6399999999</v>
      </c>
      <c r="BK71" s="195">
        <f t="shared" si="6"/>
        <v>4961999.42</v>
      </c>
      <c r="BL71" s="195">
        <f t="shared" si="6"/>
        <v>5014471.1300000008</v>
      </c>
      <c r="BM71" s="195">
        <f t="shared" si="6"/>
        <v>2048789.2299999997</v>
      </c>
      <c r="BN71" s="195">
        <f t="shared" si="6"/>
        <v>15797843.09</v>
      </c>
      <c r="BO71" s="195">
        <f t="shared" si="6"/>
        <v>413211.14</v>
      </c>
      <c r="BP71" s="195">
        <f t="shared" ref="BP71:CC71" si="7">SUM(BP61:BP69)-BP70</f>
        <v>1309057.22</v>
      </c>
      <c r="BQ71" s="195">
        <f t="shared" si="7"/>
        <v>0</v>
      </c>
      <c r="BR71" s="195">
        <f t="shared" si="7"/>
        <v>151892.08000000002</v>
      </c>
      <c r="BS71" s="195">
        <f t="shared" si="7"/>
        <v>250132.4</v>
      </c>
      <c r="BT71" s="195">
        <f t="shared" si="7"/>
        <v>542240.38</v>
      </c>
      <c r="BU71" s="195">
        <f t="shared" si="7"/>
        <v>0</v>
      </c>
      <c r="BV71" s="195">
        <f t="shared" si="7"/>
        <v>5025991.4400000004</v>
      </c>
      <c r="BW71" s="195">
        <f t="shared" si="7"/>
        <v>727444.75</v>
      </c>
      <c r="BX71" s="195">
        <f t="shared" si="7"/>
        <v>0</v>
      </c>
      <c r="BY71" s="195">
        <f t="shared" si="7"/>
        <v>2486074.11</v>
      </c>
      <c r="BZ71" s="195">
        <f t="shared" si="7"/>
        <v>2042409.67</v>
      </c>
      <c r="CA71" s="195">
        <f t="shared" si="7"/>
        <v>717412.47000000009</v>
      </c>
      <c r="CB71" s="195">
        <f t="shared" si="7"/>
        <v>0</v>
      </c>
      <c r="CC71" s="195">
        <f t="shared" si="7"/>
        <v>29781200.060000002</v>
      </c>
      <c r="CD71" s="241">
        <f>CD69-CD70</f>
        <v>0</v>
      </c>
      <c r="CE71" s="195">
        <f>SUM(CE61:CE69)-CE70</f>
        <v>489188421.26300007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32211544.469999999</v>
      </c>
      <c r="D73" s="184"/>
      <c r="E73" s="185">
        <v>96394860.319999993</v>
      </c>
      <c r="F73" s="185">
        <v>24442122.309999999</v>
      </c>
      <c r="G73" s="184"/>
      <c r="H73" s="184">
        <v>22724804.760000002</v>
      </c>
      <c r="I73" s="185"/>
      <c r="J73" s="185"/>
      <c r="K73" s="185"/>
      <c r="L73" s="185"/>
      <c r="M73" s="184"/>
      <c r="N73" s="184"/>
      <c r="O73" s="184">
        <v>14145617.560000001</v>
      </c>
      <c r="P73" s="185">
        <v>20249176.379999999</v>
      </c>
      <c r="Q73" s="185">
        <v>1765061.29</v>
      </c>
      <c r="R73" s="185">
        <v>1612437.42</v>
      </c>
      <c r="S73" s="185">
        <v>29267375.059999999</v>
      </c>
      <c r="T73" s="185"/>
      <c r="U73" s="185">
        <v>33524069.809999999</v>
      </c>
      <c r="V73" s="185">
        <v>2092129.54</v>
      </c>
      <c r="W73" s="185">
        <v>2513616.91</v>
      </c>
      <c r="X73" s="185">
        <v>17664639.989999998</v>
      </c>
      <c r="Y73" s="185">
        <v>20169756.579999998</v>
      </c>
      <c r="Z73" s="185">
        <v>381886.05</v>
      </c>
      <c r="AA73" s="185">
        <v>218273.7</v>
      </c>
      <c r="AB73" s="185">
        <v>34580081.229999997</v>
      </c>
      <c r="AC73" s="185">
        <v>25064666.16</v>
      </c>
      <c r="AD73" s="185">
        <v>1945481.18</v>
      </c>
      <c r="AE73" s="185">
        <v>2246696.5</v>
      </c>
      <c r="AF73" s="185"/>
      <c r="AG73" s="185">
        <v>22391880.41</v>
      </c>
      <c r="AH73" s="185"/>
      <c r="AI73" s="185"/>
      <c r="AJ73" s="185">
        <v>734771.57</v>
      </c>
      <c r="AK73" s="185"/>
      <c r="AL73" s="185"/>
      <c r="AM73" s="185"/>
      <c r="AN73" s="185"/>
      <c r="AO73" s="185"/>
      <c r="AP73" s="185">
        <v>9437189.0470000003</v>
      </c>
      <c r="AQ73" s="185"/>
      <c r="AR73" s="185"/>
      <c r="AS73" s="185"/>
      <c r="AT73" s="185"/>
      <c r="AU73" s="185"/>
      <c r="AV73" s="185">
        <v>14050919.710000001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429829057.95700002</v>
      </c>
      <c r="CF73" s="248"/>
    </row>
    <row r="74" spans="1:84" ht="12.6" customHeight="1" x14ac:dyDescent="0.25">
      <c r="A74" s="171" t="s">
        <v>246</v>
      </c>
      <c r="B74" s="175"/>
      <c r="C74" s="184">
        <v>120853.3</v>
      </c>
      <c r="D74" s="184"/>
      <c r="E74" s="185">
        <v>14810220.609999999</v>
      </c>
      <c r="F74" s="185">
        <v>298480.59000000003</v>
      </c>
      <c r="G74" s="184"/>
      <c r="H74" s="184">
        <v>3189.94</v>
      </c>
      <c r="I74" s="184"/>
      <c r="J74" s="185"/>
      <c r="K74" s="185"/>
      <c r="L74" s="185"/>
      <c r="M74" s="184"/>
      <c r="N74" s="184"/>
      <c r="O74" s="184">
        <v>543939.38</v>
      </c>
      <c r="P74" s="185">
        <v>73868429.290000007</v>
      </c>
      <c r="Q74" s="185">
        <v>6441977.4100000001</v>
      </c>
      <c r="R74" s="185">
        <v>4261033.8099999996</v>
      </c>
      <c r="S74" s="185">
        <v>49713665.969999999</v>
      </c>
      <c r="T74" s="185"/>
      <c r="U74" s="185">
        <v>36244175.609999999</v>
      </c>
      <c r="V74" s="185">
        <v>4825888.1500000004</v>
      </c>
      <c r="W74" s="185">
        <v>21455039.690000001</v>
      </c>
      <c r="X74" s="185">
        <v>66375891.759999998</v>
      </c>
      <c r="Y74" s="185">
        <v>68623547.370000005</v>
      </c>
      <c r="Z74" s="185">
        <v>27640810.030000001</v>
      </c>
      <c r="AA74" s="185">
        <v>8713988.8499999996</v>
      </c>
      <c r="AB74" s="185">
        <v>29890894.75</v>
      </c>
      <c r="AC74" s="185">
        <v>3533911.76</v>
      </c>
      <c r="AD74" s="185">
        <v>61431.66</v>
      </c>
      <c r="AE74" s="185">
        <v>4370307.9000000004</v>
      </c>
      <c r="AF74" s="185"/>
      <c r="AG74" s="185">
        <v>116470791.05</v>
      </c>
      <c r="AH74" s="185"/>
      <c r="AI74" s="185"/>
      <c r="AJ74" s="185">
        <v>158301822.96700001</v>
      </c>
      <c r="AK74" s="185"/>
      <c r="AL74" s="185"/>
      <c r="AM74" s="185"/>
      <c r="AN74" s="185"/>
      <c r="AO74" s="185"/>
      <c r="AP74" s="185">
        <v>199736874.44999999</v>
      </c>
      <c r="AQ74" s="185"/>
      <c r="AR74" s="185">
        <v>27216803.210000001</v>
      </c>
      <c r="AS74" s="185"/>
      <c r="AT74" s="185"/>
      <c r="AU74" s="185"/>
      <c r="AV74" s="185">
        <f>105798649.27+144556.6</f>
        <v>105943205.86999999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1029467175.3770002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32332397.77</v>
      </c>
      <c r="D75" s="195">
        <f t="shared" si="9"/>
        <v>0</v>
      </c>
      <c r="E75" s="195">
        <f t="shared" si="9"/>
        <v>111205080.92999999</v>
      </c>
      <c r="F75" s="195">
        <f t="shared" si="9"/>
        <v>24740602.899999999</v>
      </c>
      <c r="G75" s="195">
        <f t="shared" si="9"/>
        <v>0</v>
      </c>
      <c r="H75" s="195">
        <f t="shared" si="9"/>
        <v>22727994.700000003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14689556.940000001</v>
      </c>
      <c r="P75" s="195">
        <f t="shared" si="9"/>
        <v>94117605.670000002</v>
      </c>
      <c r="Q75" s="195">
        <f t="shared" si="9"/>
        <v>8207038.7000000002</v>
      </c>
      <c r="R75" s="195">
        <f t="shared" si="9"/>
        <v>5873471.2299999995</v>
      </c>
      <c r="S75" s="195">
        <f t="shared" si="9"/>
        <v>78981041.030000001</v>
      </c>
      <c r="T75" s="195">
        <f t="shared" si="9"/>
        <v>0</v>
      </c>
      <c r="U75" s="195">
        <f t="shared" si="9"/>
        <v>69768245.420000002</v>
      </c>
      <c r="V75" s="195">
        <f t="shared" si="9"/>
        <v>6918017.6900000004</v>
      </c>
      <c r="W75" s="195">
        <f t="shared" si="9"/>
        <v>23968656.600000001</v>
      </c>
      <c r="X75" s="195">
        <f t="shared" si="9"/>
        <v>84040531.75</v>
      </c>
      <c r="Y75" s="195">
        <f t="shared" si="9"/>
        <v>88793303.950000003</v>
      </c>
      <c r="Z75" s="195">
        <f t="shared" si="9"/>
        <v>28022696.080000002</v>
      </c>
      <c r="AA75" s="195">
        <f t="shared" si="9"/>
        <v>8932262.5499999989</v>
      </c>
      <c r="AB75" s="195">
        <f t="shared" si="9"/>
        <v>64470975.979999997</v>
      </c>
      <c r="AC75" s="195">
        <f t="shared" si="9"/>
        <v>28598577.920000002</v>
      </c>
      <c r="AD75" s="195">
        <f t="shared" si="9"/>
        <v>2006912.8399999999</v>
      </c>
      <c r="AE75" s="195">
        <f t="shared" si="9"/>
        <v>6617004.4000000004</v>
      </c>
      <c r="AF75" s="195">
        <f t="shared" si="9"/>
        <v>0</v>
      </c>
      <c r="AG75" s="195">
        <f t="shared" si="9"/>
        <v>138862671.46000001</v>
      </c>
      <c r="AH75" s="195">
        <f t="shared" si="9"/>
        <v>0</v>
      </c>
      <c r="AI75" s="195">
        <f t="shared" si="9"/>
        <v>0</v>
      </c>
      <c r="AJ75" s="195">
        <f t="shared" si="9"/>
        <v>159036594.537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209174063.49699998</v>
      </c>
      <c r="AQ75" s="195">
        <f t="shared" si="9"/>
        <v>0</v>
      </c>
      <c r="AR75" s="195">
        <f t="shared" si="9"/>
        <v>27216803.210000001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119994125.57999998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1459296233.3340001</v>
      </c>
      <c r="CF75" s="248"/>
    </row>
    <row r="76" spans="1:84" ht="12.6" customHeight="1" x14ac:dyDescent="0.25">
      <c r="A76" s="171" t="s">
        <v>248</v>
      </c>
      <c r="B76" s="175"/>
      <c r="C76" s="184">
        <v>11357</v>
      </c>
      <c r="D76" s="184"/>
      <c r="E76" s="185">
        <v>63842</v>
      </c>
      <c r="F76" s="185">
        <v>18753</v>
      </c>
      <c r="G76" s="184"/>
      <c r="H76" s="184">
        <v>13336</v>
      </c>
      <c r="I76" s="185"/>
      <c r="J76" s="185"/>
      <c r="K76" s="185"/>
      <c r="L76" s="185"/>
      <c r="M76" s="185"/>
      <c r="N76" s="185"/>
      <c r="O76" s="185">
        <v>10598</v>
      </c>
      <c r="P76" s="185">
        <v>42665</v>
      </c>
      <c r="Q76" s="185">
        <v>3129</v>
      </c>
      <c r="R76" s="185">
        <v>626</v>
      </c>
      <c r="S76" s="185">
        <v>34343</v>
      </c>
      <c r="T76" s="185">
        <v>292</v>
      </c>
      <c r="U76" s="185">
        <v>11821</v>
      </c>
      <c r="V76" s="185">
        <v>226</v>
      </c>
      <c r="W76" s="185">
        <v>2276</v>
      </c>
      <c r="X76" s="185">
        <v>2391</v>
      </c>
      <c r="Y76" s="185">
        <v>40446</v>
      </c>
      <c r="Z76" s="185">
        <v>12695</v>
      </c>
      <c r="AA76" s="185">
        <v>2288</v>
      </c>
      <c r="AB76" s="185">
        <v>8985</v>
      </c>
      <c r="AC76" s="185">
        <v>3076</v>
      </c>
      <c r="AD76" s="185">
        <v>267</v>
      </c>
      <c r="AE76" s="185">
        <v>11031</v>
      </c>
      <c r="AF76" s="185"/>
      <c r="AG76" s="185">
        <v>17439</v>
      </c>
      <c r="AH76" s="185"/>
      <c r="AI76" s="185"/>
      <c r="AJ76" s="185">
        <v>14417</v>
      </c>
      <c r="AK76" s="185"/>
      <c r="AL76" s="185"/>
      <c r="AM76" s="185"/>
      <c r="AN76" s="185"/>
      <c r="AO76" s="185"/>
      <c r="AP76" s="185">
        <v>187217.5</v>
      </c>
      <c r="AQ76" s="185"/>
      <c r="AR76" s="185">
        <v>34439</v>
      </c>
      <c r="AS76" s="185"/>
      <c r="AT76" s="185"/>
      <c r="AU76" s="185"/>
      <c r="AV76" s="185">
        <v>10966</v>
      </c>
      <c r="AW76" s="185"/>
      <c r="AX76" s="185"/>
      <c r="AY76" s="185">
        <v>5492</v>
      </c>
      <c r="AZ76" s="185">
        <v>3873</v>
      </c>
      <c r="BA76" s="185">
        <v>2626</v>
      </c>
      <c r="BB76" s="185"/>
      <c r="BC76" s="185"/>
      <c r="BD76" s="185">
        <v>6662</v>
      </c>
      <c r="BE76" s="185">
        <v>426711</v>
      </c>
      <c r="BF76" s="185">
        <v>1419</v>
      </c>
      <c r="BG76" s="185">
        <v>196</v>
      </c>
      <c r="BH76" s="185">
        <v>6332</v>
      </c>
      <c r="BI76" s="185">
        <v>277</v>
      </c>
      <c r="BJ76" s="185">
        <v>2640</v>
      </c>
      <c r="BK76" s="185">
        <v>7729</v>
      </c>
      <c r="BL76" s="185">
        <v>3941</v>
      </c>
      <c r="BM76" s="185">
        <v>2249</v>
      </c>
      <c r="BN76" s="185">
        <v>1234</v>
      </c>
      <c r="BO76" s="185">
        <v>1746</v>
      </c>
      <c r="BP76" s="185">
        <v>2837.5</v>
      </c>
      <c r="BQ76" s="185"/>
      <c r="BR76" s="185">
        <v>4664</v>
      </c>
      <c r="BS76" s="185">
        <v>506</v>
      </c>
      <c r="BT76" s="185">
        <v>299</v>
      </c>
      <c r="BU76" s="185"/>
      <c r="BV76" s="185">
        <v>3130</v>
      </c>
      <c r="BW76" s="185">
        <v>1220</v>
      </c>
      <c r="BX76" s="185"/>
      <c r="BY76" s="185">
        <v>136</v>
      </c>
      <c r="BZ76" s="185">
        <v>423</v>
      </c>
      <c r="CA76" s="185">
        <v>1583</v>
      </c>
      <c r="CB76" s="185"/>
      <c r="CC76" s="185">
        <f>20193+128</f>
        <v>20321</v>
      </c>
      <c r="CD76" s="245" t="s">
        <v>221</v>
      </c>
      <c r="CE76" s="195">
        <f t="shared" si="8"/>
        <v>1067168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3254</v>
      </c>
      <c r="D77" s="184"/>
      <c r="E77" s="184">
        <f>6318+34465+14060+15598+33998+3044+20151-2</f>
        <v>127632</v>
      </c>
      <c r="F77" s="184">
        <v>15755</v>
      </c>
      <c r="G77" s="184"/>
      <c r="H77" s="184">
        <v>21888</v>
      </c>
      <c r="I77" s="184"/>
      <c r="J77" s="184"/>
      <c r="K77" s="184"/>
      <c r="L77" s="184"/>
      <c r="M77" s="184"/>
      <c r="N77" s="184"/>
      <c r="O77" s="184"/>
      <c r="P77" s="184">
        <v>115</v>
      </c>
      <c r="Q77" s="184"/>
      <c r="R77" s="184"/>
      <c r="S77" s="184"/>
      <c r="T77" s="184"/>
      <c r="U77" s="184"/>
      <c r="V77" s="184"/>
      <c r="W77" s="184"/>
      <c r="X77" s="184"/>
      <c r="Y77" s="184">
        <v>494</v>
      </c>
      <c r="Z77" s="184"/>
      <c r="AA77" s="184"/>
      <c r="AB77" s="184"/>
      <c r="AC77" s="184"/>
      <c r="AD77" s="184"/>
      <c r="AE77" s="184"/>
      <c r="AF77" s="184"/>
      <c r="AG77" s="184">
        <v>1915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276">
        <v>223</v>
      </c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171276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4316</v>
      </c>
      <c r="D78" s="184"/>
      <c r="E78" s="184">
        <v>20436</v>
      </c>
      <c r="F78" s="184">
        <v>5408</v>
      </c>
      <c r="G78" s="184"/>
      <c r="H78" s="184">
        <v>2496</v>
      </c>
      <c r="I78" s="184"/>
      <c r="J78" s="184"/>
      <c r="K78" s="184"/>
      <c r="L78" s="184"/>
      <c r="M78" s="184"/>
      <c r="N78" s="184"/>
      <c r="O78" s="184">
        <v>5408</v>
      </c>
      <c r="P78" s="184">
        <v>15639</v>
      </c>
      <c r="Q78" s="184">
        <v>884</v>
      </c>
      <c r="R78" s="184">
        <v>91</v>
      </c>
      <c r="S78" s="184">
        <v>3042</v>
      </c>
      <c r="T78" s="184">
        <v>26</v>
      </c>
      <c r="U78" s="184">
        <v>1261</v>
      </c>
      <c r="V78" s="184">
        <v>637</v>
      </c>
      <c r="W78" s="184">
        <v>195</v>
      </c>
      <c r="X78" s="184">
        <v>377</v>
      </c>
      <c r="Y78" s="184">
        <v>5837</v>
      </c>
      <c r="Z78" s="184">
        <v>1352</v>
      </c>
      <c r="AA78" s="184">
        <v>390</v>
      </c>
      <c r="AB78" s="184">
        <v>689</v>
      </c>
      <c r="AC78" s="184">
        <v>182</v>
      </c>
      <c r="AD78" s="184"/>
      <c r="AE78" s="184">
        <v>1937</v>
      </c>
      <c r="AF78" s="184"/>
      <c r="AG78" s="184">
        <v>11648</v>
      </c>
      <c r="AH78" s="184"/>
      <c r="AI78" s="184"/>
      <c r="AJ78" s="184">
        <v>5330</v>
      </c>
      <c r="AK78" s="184"/>
      <c r="AL78" s="184"/>
      <c r="AM78" s="184"/>
      <c r="AN78" s="184"/>
      <c r="AO78" s="184"/>
      <c r="AP78" s="184">
        <v>7956</v>
      </c>
      <c r="AQ78" s="184"/>
      <c r="AR78" s="184">
        <v>4667</v>
      </c>
      <c r="AS78" s="184"/>
      <c r="AT78" s="184"/>
      <c r="AU78" s="184"/>
      <c r="AV78" s="184">
        <v>5642</v>
      </c>
      <c r="AW78" s="184"/>
      <c r="AX78" s="245" t="s">
        <v>221</v>
      </c>
      <c r="AY78" s="245" t="s">
        <v>221</v>
      </c>
      <c r="AZ78" s="245" t="s">
        <v>221</v>
      </c>
      <c r="BA78" s="184">
        <v>0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195</v>
      </c>
      <c r="BI78" s="184">
        <v>26</v>
      </c>
      <c r="BJ78" s="245" t="s">
        <v>221</v>
      </c>
      <c r="BK78" s="184"/>
      <c r="BL78" s="184">
        <v>260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65</v>
      </c>
      <c r="BT78" s="184"/>
      <c r="BU78" s="184"/>
      <c r="BV78" s="184"/>
      <c r="BW78" s="184">
        <v>52</v>
      </c>
      <c r="BX78" s="184"/>
      <c r="BY78" s="184">
        <v>13</v>
      </c>
      <c r="BZ78" s="184">
        <v>182</v>
      </c>
      <c r="CA78" s="184">
        <v>130</v>
      </c>
      <c r="CB78" s="184"/>
      <c r="CC78" s="245" t="s">
        <v>221</v>
      </c>
      <c r="CD78" s="245" t="s">
        <v>221</v>
      </c>
      <c r="CE78" s="195">
        <f t="shared" si="8"/>
        <v>106769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50.78</v>
      </c>
      <c r="D80" s="187"/>
      <c r="E80" s="187">
        <v>248.04</v>
      </c>
      <c r="F80" s="187">
        <v>36.69</v>
      </c>
      <c r="G80" s="187"/>
      <c r="H80" s="187">
        <v>28.65</v>
      </c>
      <c r="I80" s="187"/>
      <c r="J80" s="187"/>
      <c r="K80" s="187"/>
      <c r="L80" s="187"/>
      <c r="M80" s="187"/>
      <c r="N80" s="187"/>
      <c r="O80" s="187">
        <v>38.53</v>
      </c>
      <c r="P80" s="187">
        <v>60.26</v>
      </c>
      <c r="Q80" s="187">
        <v>29.01</v>
      </c>
      <c r="R80" s="187">
        <v>4.3099999999999996</v>
      </c>
      <c r="S80" s="187">
        <v>2.4500000000000002</v>
      </c>
      <c r="T80" s="187">
        <v>8.61</v>
      </c>
      <c r="U80" s="187">
        <v>27.77</v>
      </c>
      <c r="V80" s="187">
        <v>2.39</v>
      </c>
      <c r="W80" s="187"/>
      <c r="X80" s="187"/>
      <c r="Y80" s="187">
        <v>7.98</v>
      </c>
      <c r="Z80" s="187">
        <v>3.9</v>
      </c>
      <c r="AA80" s="187"/>
      <c r="AB80" s="187">
        <v>1.01</v>
      </c>
      <c r="AC80" s="187"/>
      <c r="AD80" s="187"/>
      <c r="AE80" s="187">
        <v>0.96</v>
      </c>
      <c r="AF80" s="187"/>
      <c r="AG80" s="187">
        <v>86.94</v>
      </c>
      <c r="AH80" s="187"/>
      <c r="AI80" s="187"/>
      <c r="AJ80" s="187">
        <v>30.66</v>
      </c>
      <c r="AK80" s="187"/>
      <c r="AL80" s="187"/>
      <c r="AM80" s="187"/>
      <c r="AN80" s="187"/>
      <c r="AO80" s="187"/>
      <c r="AP80" s="187">
        <v>164.78</v>
      </c>
      <c r="AQ80" s="187"/>
      <c r="AR80" s="187">
        <v>63.24</v>
      </c>
      <c r="AS80" s="187"/>
      <c r="AT80" s="187"/>
      <c r="AU80" s="187"/>
      <c r="AV80" s="187">
        <v>32.51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929.46999999999991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1023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1019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1013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13972-2385</f>
        <v>11587</v>
      </c>
      <c r="D111" s="174">
        <f>52572-3626</f>
        <v>48946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2385</v>
      </c>
      <c r="D114" s="174">
        <v>3626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226</v>
      </c>
    </row>
    <row r="128" spans="1:5" ht="12.6" customHeight="1" x14ac:dyDescent="0.25">
      <c r="A128" s="173" t="s">
        <v>292</v>
      </c>
      <c r="B128" s="172" t="s">
        <v>256</v>
      </c>
      <c r="C128" s="189">
        <v>226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5639</v>
      </c>
      <c r="C138" s="189">
        <v>5611</v>
      </c>
      <c r="D138" s="174">
        <v>2722</v>
      </c>
      <c r="E138" s="175">
        <f>SUM(B138:D138)</f>
        <v>13972</v>
      </c>
    </row>
    <row r="139" spans="1:6" ht="12.6" customHeight="1" x14ac:dyDescent="0.25">
      <c r="A139" s="173" t="s">
        <v>215</v>
      </c>
      <c r="B139" s="174">
        <v>24841</v>
      </c>
      <c r="C139" s="189">
        <v>19267</v>
      </c>
      <c r="D139" s="174">
        <v>8464</v>
      </c>
      <c r="E139" s="175">
        <f>SUM(B139:D139)</f>
        <v>52572</v>
      </c>
    </row>
    <row r="140" spans="1:6" ht="12.6" customHeight="1" x14ac:dyDescent="0.25">
      <c r="A140" s="173" t="s">
        <v>298</v>
      </c>
      <c r="B140" s="174">
        <v>153281</v>
      </c>
      <c r="C140" s="174">
        <v>75067</v>
      </c>
      <c r="D140" s="174">
        <v>105407</v>
      </c>
      <c r="E140" s="175">
        <f>SUM(B140:D140)</f>
        <v>333755</v>
      </c>
    </row>
    <row r="141" spans="1:6" ht="12.6" customHeight="1" x14ac:dyDescent="0.25">
      <c r="A141" s="173" t="s">
        <v>245</v>
      </c>
      <c r="B141" s="174">
        <v>228670000</v>
      </c>
      <c r="C141" s="189">
        <v>120746208</v>
      </c>
      <c r="D141" s="174">
        <v>80412853</v>
      </c>
      <c r="E141" s="175">
        <f>SUM(B141:D141)</f>
        <v>429829061</v>
      </c>
      <c r="F141" s="199"/>
    </row>
    <row r="142" spans="1:6" ht="12.6" customHeight="1" x14ac:dyDescent="0.25">
      <c r="A142" s="173" t="s">
        <v>246</v>
      </c>
      <c r="B142" s="174">
        <v>470125691</v>
      </c>
      <c r="C142" s="189">
        <v>228782127</v>
      </c>
      <c r="D142" s="174">
        <v>330559356</v>
      </c>
      <c r="E142" s="175">
        <f>SUM(B142:D142)</f>
        <v>1029467174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46508216.149999999</v>
      </c>
      <c r="C157" s="174">
        <v>36285761.229999997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f>12510160.79+1174002.01</f>
        <v>13684162.799999999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25483.65+31049.81</f>
        <v>56533.460000000006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1225918.58+20612.38</f>
        <v>1246530.96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2188878.41+10411816.42-106751.7</f>
        <v>12493943.130000001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716794.97+338628.52</f>
        <v>1055423.49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487687.97+10101133.45+68053+1154748.96</f>
        <v>11811623.379999999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28004.35+5808.39+2469039.44+2232.31+2640-937490.73+1014.4+57520.27-143508.54+34080.01+267432.82+47265.58+185814.28+3000+293100.71+19348.04-1</f>
        <v>2335300.3300000005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42683517.549999997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6442523.5700000003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2012853.79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8455377.3599999994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f>1957711.26+527700.3+366308.38</f>
        <v>2851719.94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685393.29+51192.42</f>
        <v>736585.71000000008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3588305.65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f>300467.79+55251.23</f>
        <v>355719.01999999996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11675561.44+129087.37+609285.82</f>
        <v>12413934.629999999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12769653.649999999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2072889.66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2072889.66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11107421.65</v>
      </c>
      <c r="C195" s="189"/>
      <c r="D195" s="174"/>
      <c r="E195" s="175">
        <f t="shared" ref="E195:E203" si="10">SUM(B195:C195)-D195</f>
        <v>11107421.65</v>
      </c>
    </row>
    <row r="196" spans="1:8" ht="12.6" customHeight="1" x14ac:dyDescent="0.25">
      <c r="A196" s="173" t="s">
        <v>333</v>
      </c>
      <c r="B196" s="174">
        <v>-1622714.5199999998</v>
      </c>
      <c r="C196" s="189">
        <v>105659.11</v>
      </c>
      <c r="D196" s="174"/>
      <c r="E196" s="175">
        <f t="shared" si="10"/>
        <v>-1517055.4099999997</v>
      </c>
    </row>
    <row r="197" spans="1:8" ht="12.6" customHeight="1" x14ac:dyDescent="0.25">
      <c r="A197" s="173" t="s">
        <v>334</v>
      </c>
      <c r="B197" s="174">
        <v>91453816.909999996</v>
      </c>
      <c r="C197" s="189">
        <v>5599074.3499999996</v>
      </c>
      <c r="D197" s="174"/>
      <c r="E197" s="175">
        <f t="shared" si="10"/>
        <v>97052891.25999999</v>
      </c>
    </row>
    <row r="198" spans="1:8" ht="12.6" customHeight="1" x14ac:dyDescent="0.25">
      <c r="A198" s="173" t="s">
        <v>335</v>
      </c>
      <c r="B198" s="174">
        <v>70308597.340000004</v>
      </c>
      <c r="C198" s="189">
        <v>614474.41</v>
      </c>
      <c r="D198" s="174"/>
      <c r="E198" s="175">
        <f t="shared" si="10"/>
        <v>70923071.75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66451318.599999994</v>
      </c>
      <c r="C200" s="189">
        <v>18237637.100000001</v>
      </c>
      <c r="D200" s="174">
        <v>131909.14000000001</v>
      </c>
      <c r="E200" s="175">
        <f t="shared" si="10"/>
        <v>84557046.559999987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10748647.33</v>
      </c>
      <c r="C202" s="189">
        <v>313556.32</v>
      </c>
      <c r="D202" s="174"/>
      <c r="E202" s="175">
        <f t="shared" si="10"/>
        <v>11062203.65</v>
      </c>
    </row>
    <row r="203" spans="1:8" ht="12.6" customHeight="1" x14ac:dyDescent="0.25">
      <c r="A203" s="173" t="s">
        <v>340</v>
      </c>
      <c r="B203" s="174">
        <v>12028527.770000001</v>
      </c>
      <c r="C203" s="189">
        <f>-10890708.21+2466240.81-8702.6</f>
        <v>-8433170</v>
      </c>
      <c r="D203" s="174"/>
      <c r="E203" s="175">
        <f t="shared" si="10"/>
        <v>3595357.7700000014</v>
      </c>
    </row>
    <row r="204" spans="1:8" ht="12.6" customHeight="1" x14ac:dyDescent="0.25">
      <c r="A204" s="173" t="s">
        <v>203</v>
      </c>
      <c r="B204" s="175">
        <f>SUM(B195:B203)</f>
        <v>260475615.08000001</v>
      </c>
      <c r="C204" s="191">
        <f>SUM(C195:C203)</f>
        <v>16437231.290000003</v>
      </c>
      <c r="D204" s="175">
        <f>SUM(D195:D203)</f>
        <v>131909.14000000001</v>
      </c>
      <c r="E204" s="175">
        <f>SUM(E195:E203)</f>
        <v>276780937.22999996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1054837.81</v>
      </c>
      <c r="C209" s="189">
        <v>306259.7</v>
      </c>
      <c r="D209" s="174"/>
      <c r="E209" s="175">
        <f t="shared" ref="E209:E216" si="11">SUM(B209:C209)-D209</f>
        <v>1361097.51</v>
      </c>
      <c r="H209" s="255"/>
    </row>
    <row r="210" spans="1:8" ht="12.6" customHeight="1" x14ac:dyDescent="0.25">
      <c r="A210" s="173" t="s">
        <v>334</v>
      </c>
      <c r="B210" s="174">
        <v>10279993.1</v>
      </c>
      <c r="C210" s="189">
        <v>4063415.56</v>
      </c>
      <c r="D210" s="174"/>
      <c r="E210" s="175">
        <f t="shared" si="11"/>
        <v>14343408.66</v>
      </c>
      <c r="H210" s="255"/>
    </row>
    <row r="211" spans="1:8" ht="12.6" customHeight="1" x14ac:dyDescent="0.25">
      <c r="A211" s="173" t="s">
        <v>335</v>
      </c>
      <c r="B211" s="174">
        <v>12410527.26</v>
      </c>
      <c r="C211" s="189">
        <v>4833997.62</v>
      </c>
      <c r="D211" s="174"/>
      <c r="E211" s="175">
        <f t="shared" si="11"/>
        <v>17244524.879999999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32511298.890000001</v>
      </c>
      <c r="C213" s="189">
        <v>10397812.119999999</v>
      </c>
      <c r="D213" s="174">
        <v>68842.09</v>
      </c>
      <c r="E213" s="175">
        <f t="shared" si="11"/>
        <v>42840268.919999994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1708563.8</v>
      </c>
      <c r="C215" s="189">
        <v>543826.56000000006</v>
      </c>
      <c r="D215" s="174"/>
      <c r="E215" s="175">
        <f t="shared" si="11"/>
        <v>2252390.3600000003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57965220.859999999</v>
      </c>
      <c r="C217" s="191">
        <f>SUM(C208:C216)</f>
        <v>20145311.559999999</v>
      </c>
      <c r="D217" s="175">
        <f>SUM(D208:D216)</f>
        <v>68842.09</v>
      </c>
      <c r="E217" s="175">
        <f>SUM(E208:E216)</f>
        <v>78041690.329999998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8" t="s">
        <v>991</v>
      </c>
      <c r="C220" s="288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8359265.6900000004</v>
      </c>
      <c r="D221" s="172">
        <f>C221</f>
        <v>8359265.6900000004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469449241.35+6426666.44+19072261.83</f>
        <v>494948169.62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-12810369.13+269720504.37+1026771.19-30599.22+8111581.18-1621449.54</f>
        <v>264396438.85000002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13097582.49+51229.39</f>
        <v>13148811.880000001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421365.46+171018757.56-9986879.94+17181938.56-4228521.49-40925-1850000</f>
        <v>172515735.15000001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945009155.5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10827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23193513.43+65877.75</f>
        <v>23259391.18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23259391.18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771796.81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771796.81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977399609.17999995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f>21623605.02+525473.06</f>
        <v>22149078.079999998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195314309.6+8754094.54</f>
        <v>204068404.13999999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136442342.32+5154614.12</f>
        <v>141596956.44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3200186.12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10588554.73+6161283.94-3200186.12-1342324.15+164169.46</f>
        <v>12371497.860000001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8150193.0599999996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3390702.23+6716.25</f>
        <v>3397418.48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5029439.63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116769260.92999998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727465.61+52758883.2</f>
        <v>53486348.810000002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53486348.810000002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11107421.65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-1517055.41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97052891.260000005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70923071.75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84557046.560000002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11062203.65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3803578.2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276989157.65999997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77668168.24+373522.09</f>
        <v>78041690.329999998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198947467.32999998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31445272.71+175014.2</f>
        <v>31620286.91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31620286.91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1390436.77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1390436.77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402213800.74999994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f>1461477+4189867.03+12000000</f>
        <v>17651344.030000001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29930777.51+164836.95+1761320.32+22318.13</f>
        <v>31879252.91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28300578.99+2000603.87</f>
        <v>30301182.859999999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115653.56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5517245.84+44193.75</f>
        <v>5561439.5899999999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6325000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91833872.950000003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1134882+19133865-83395.96</f>
        <v>20185351.039999999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20185351.039999999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31625000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2360168.55+1695000+2825000-730714.59+6325000</f>
        <v>12474453.960000001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25797572.35+129627.23</f>
        <v>25927199.580000002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70026653.540000007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6325000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63701653.540000007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f>207103161.35+16444878.4+913864.2-59460641.34+51269205.4+10222454.92</f>
        <v>226492922.92999998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402213800.46000004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402213800.74999994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>
        <f>D339-D341</f>
        <v>-0.28999990224838257</v>
      </c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429829057.94999999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943952678.59+85514496.78</f>
        <v>1029467175.37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1459296233.3199999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8359265.6900000004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905089114.78-65877.75+39985918.47</f>
        <v>945009155.5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23193513.43+65877.75</f>
        <v>23259391.18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771797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977399609.37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481896623.94999993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f>16677133.04+979637.84</f>
        <v>17656770.879999999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17656770.879999999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499553394.82999992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175650138.2+27639300.1</f>
        <v>203289438.29999998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39993574.15+2689944.25</f>
        <v>42683518.399999999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37774764.09+1511457.99+1088582.13+1135270.37+123750.08+110495.25</f>
        <v>41744319.910000004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85134242.44+1605693.91</f>
        <v>86739936.349999994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638.34+3960.66+1688.1+4238.77+439.72+257575.3+2074000.08+379898.38+1862.62+360112.42+10349.37</f>
        <v>3094763.7600000002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82942650.25-37774764.09-1511457.99-1088582.13+2044570.02-1135270.37-123750.08-110495.25</f>
        <v>43242900.359999999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20795879.02+61819.69</f>
        <v>20857698.710000001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6355165.36+5913.38+330549.2+1432635.94+120397.5+81443.97+19465.78+107730.09+2075.28</f>
        <v>8455376.5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685393.29+1957711.26+366308.38+51192.42+527700.3</f>
        <v>3588305.6499999994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11804648.81+609285.82+300467.79+55251.23</f>
        <v>12769653.65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2072889.66</f>
        <v>2072889.66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33253588.77-6355165.36-5913.38-330549.2-1432635.94-120397.5-257575.3-2074000.08-379898.38-1862.62-360112.42-10349.37+10159013.71-685393.29-1957711.26-366308.38-51192.42-300467.79+502912.44-81443.97-19465.78-107730.09-2075.28-638.34-3960.66-1688.1-4238.77-439.72+1132235-55251.23-527700.3</f>
        <v>29553584.989999995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498092386.24000001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1461008.5899999142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9198383.34-493963+970890</f>
        <v>9675310.3399999999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11136318.929999914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11136318.929999914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YAKIMA VALLEY MEMORIAL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11587</v>
      </c>
      <c r="C414" s="194">
        <f>E138</f>
        <v>13972</v>
      </c>
      <c r="D414" s="179"/>
    </row>
    <row r="415" spans="1:5" ht="12.6" customHeight="1" x14ac:dyDescent="0.25">
      <c r="A415" s="179" t="s">
        <v>464</v>
      </c>
      <c r="B415" s="179">
        <f>D111</f>
        <v>48946</v>
      </c>
      <c r="C415" s="179">
        <f>E139</f>
        <v>52572</v>
      </c>
      <c r="D415" s="194">
        <f>SUM(C59:H59)+N59</f>
        <v>56431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2385</v>
      </c>
    </row>
    <row r="424" spans="1:7" ht="12.6" customHeight="1" x14ac:dyDescent="0.25">
      <c r="A424" s="179" t="s">
        <v>980</v>
      </c>
      <c r="B424" s="179">
        <f>D114</f>
        <v>3626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203289438.29999998</v>
      </c>
      <c r="C427" s="179">
        <f t="shared" ref="C427:C434" si="13">CE61</f>
        <v>202901356.58499998</v>
      </c>
      <c r="D427" s="179"/>
    </row>
    <row r="428" spans="1:7" ht="12.6" customHeight="1" x14ac:dyDescent="0.25">
      <c r="A428" s="179" t="s">
        <v>3</v>
      </c>
      <c r="B428" s="179">
        <f t="shared" si="12"/>
        <v>42683518.399999999</v>
      </c>
      <c r="C428" s="179">
        <f t="shared" si="13"/>
        <v>42683517</v>
      </c>
      <c r="D428" s="179">
        <f>D173</f>
        <v>42683517.549999997</v>
      </c>
    </row>
    <row r="429" spans="1:7" ht="12.6" customHeight="1" x14ac:dyDescent="0.25">
      <c r="A429" s="179" t="s">
        <v>236</v>
      </c>
      <c r="B429" s="179">
        <f t="shared" si="12"/>
        <v>41744319.910000004</v>
      </c>
      <c r="C429" s="179">
        <f t="shared" si="13"/>
        <v>41744319.909999996</v>
      </c>
      <c r="D429" s="179"/>
    </row>
    <row r="430" spans="1:7" ht="12.6" customHeight="1" x14ac:dyDescent="0.25">
      <c r="A430" s="179" t="s">
        <v>237</v>
      </c>
      <c r="B430" s="179">
        <f t="shared" si="12"/>
        <v>86739936.349999994</v>
      </c>
      <c r="C430" s="179">
        <f t="shared" si="13"/>
        <v>86532723.648000062</v>
      </c>
      <c r="D430" s="179"/>
    </row>
    <row r="431" spans="1:7" ht="12.6" customHeight="1" x14ac:dyDescent="0.25">
      <c r="A431" s="179" t="s">
        <v>444</v>
      </c>
      <c r="B431" s="179">
        <f t="shared" si="12"/>
        <v>3094763.7600000002</v>
      </c>
      <c r="C431" s="179">
        <f t="shared" si="13"/>
        <v>2845712.4899999998</v>
      </c>
      <c r="D431" s="179"/>
    </row>
    <row r="432" spans="1:7" ht="12.6" customHeight="1" x14ac:dyDescent="0.25">
      <c r="A432" s="179" t="s">
        <v>445</v>
      </c>
      <c r="B432" s="179">
        <f t="shared" si="12"/>
        <v>43242900.359999999</v>
      </c>
      <c r="C432" s="179">
        <f t="shared" si="13"/>
        <v>43066726.699999988</v>
      </c>
      <c r="D432" s="179"/>
    </row>
    <row r="433" spans="1:7" ht="12.6" customHeight="1" x14ac:dyDescent="0.25">
      <c r="A433" s="179" t="s">
        <v>6</v>
      </c>
      <c r="B433" s="179">
        <f t="shared" si="12"/>
        <v>20857698.710000001</v>
      </c>
      <c r="C433" s="179">
        <f t="shared" si="13"/>
        <v>20857699</v>
      </c>
      <c r="D433" s="179">
        <f>C217</f>
        <v>20145311.559999999</v>
      </c>
    </row>
    <row r="434" spans="1:7" ht="12.6" customHeight="1" x14ac:dyDescent="0.25">
      <c r="A434" s="179" t="s">
        <v>474</v>
      </c>
      <c r="B434" s="179">
        <f t="shared" si="12"/>
        <v>8455376.5</v>
      </c>
      <c r="C434" s="179">
        <f t="shared" si="13"/>
        <v>7577524.6900000013</v>
      </c>
      <c r="D434" s="179">
        <f>D177</f>
        <v>8455377.3599999994</v>
      </c>
    </row>
    <row r="435" spans="1:7" ht="12.6" customHeight="1" x14ac:dyDescent="0.25">
      <c r="A435" s="179" t="s">
        <v>447</v>
      </c>
      <c r="B435" s="179">
        <f t="shared" si="12"/>
        <v>3588305.6499999994</v>
      </c>
      <c r="C435" s="179"/>
      <c r="D435" s="179">
        <f>D181</f>
        <v>3588305.65</v>
      </c>
    </row>
    <row r="436" spans="1:7" ht="12.6" customHeight="1" x14ac:dyDescent="0.25">
      <c r="A436" s="179" t="s">
        <v>475</v>
      </c>
      <c r="B436" s="179">
        <f t="shared" si="12"/>
        <v>12769653.65</v>
      </c>
      <c r="C436" s="179"/>
      <c r="D436" s="179">
        <f>D186</f>
        <v>12769653.649999999</v>
      </c>
    </row>
    <row r="437" spans="1:7" ht="12.6" customHeight="1" x14ac:dyDescent="0.25">
      <c r="A437" s="194" t="s">
        <v>449</v>
      </c>
      <c r="B437" s="194">
        <f t="shared" si="12"/>
        <v>2072889.66</v>
      </c>
      <c r="C437" s="194"/>
      <c r="D437" s="194">
        <f>D190</f>
        <v>2072889.66</v>
      </c>
    </row>
    <row r="438" spans="1:7" ht="12.6" customHeight="1" x14ac:dyDescent="0.25">
      <c r="A438" s="194" t="s">
        <v>476</v>
      </c>
      <c r="B438" s="194">
        <f>C386+C387+C388</f>
        <v>18430848.960000001</v>
      </c>
      <c r="C438" s="194">
        <f>CD69</f>
        <v>0</v>
      </c>
      <c r="D438" s="194">
        <f>D181+D186+D190</f>
        <v>18430848.959999997</v>
      </c>
    </row>
    <row r="439" spans="1:7" ht="12.6" customHeight="1" x14ac:dyDescent="0.25">
      <c r="A439" s="179" t="s">
        <v>451</v>
      </c>
      <c r="B439" s="194">
        <f>C389</f>
        <v>29553584.989999995</v>
      </c>
      <c r="C439" s="194">
        <f>SUM(C69:CC69)</f>
        <v>47591889.120000005</v>
      </c>
      <c r="D439" s="179"/>
    </row>
    <row r="440" spans="1:7" ht="12.6" customHeight="1" x14ac:dyDescent="0.25">
      <c r="A440" s="179" t="s">
        <v>477</v>
      </c>
      <c r="B440" s="194">
        <f>B438+B439</f>
        <v>47984433.949999996</v>
      </c>
      <c r="C440" s="194">
        <f>CE69</f>
        <v>47591889.120000005</v>
      </c>
      <c r="D440" s="179"/>
    </row>
    <row r="441" spans="1:7" ht="12.6" customHeight="1" x14ac:dyDescent="0.25">
      <c r="A441" s="179" t="s">
        <v>478</v>
      </c>
      <c r="B441" s="179">
        <f>D390</f>
        <v>498092386.24000001</v>
      </c>
      <c r="C441" s="179">
        <f>SUM(C427:C437)+C440</f>
        <v>495801469.14300007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8359265.6900000004</v>
      </c>
      <c r="C444" s="179">
        <f>C363</f>
        <v>8359265.6900000004</v>
      </c>
      <c r="D444" s="179"/>
    </row>
    <row r="445" spans="1:7" ht="12.6" customHeight="1" x14ac:dyDescent="0.25">
      <c r="A445" s="179" t="s">
        <v>343</v>
      </c>
      <c r="B445" s="179">
        <f>D229</f>
        <v>945009155.5</v>
      </c>
      <c r="C445" s="179">
        <f>C364</f>
        <v>945009155.5</v>
      </c>
      <c r="D445" s="179"/>
    </row>
    <row r="446" spans="1:7" ht="12.6" customHeight="1" x14ac:dyDescent="0.25">
      <c r="A446" s="179" t="s">
        <v>351</v>
      </c>
      <c r="B446" s="179">
        <f>D236</f>
        <v>23259391.18</v>
      </c>
      <c r="C446" s="179">
        <f>C365</f>
        <v>23259391.18</v>
      </c>
      <c r="D446" s="179"/>
    </row>
    <row r="447" spans="1:7" ht="12.6" customHeight="1" x14ac:dyDescent="0.25">
      <c r="A447" s="179" t="s">
        <v>356</v>
      </c>
      <c r="B447" s="179">
        <f>D240</f>
        <v>771796.81</v>
      </c>
      <c r="C447" s="179">
        <f>C366</f>
        <v>771797</v>
      </c>
      <c r="D447" s="179"/>
    </row>
    <row r="448" spans="1:7" ht="12.6" customHeight="1" x14ac:dyDescent="0.25">
      <c r="A448" s="179" t="s">
        <v>358</v>
      </c>
      <c r="B448" s="179">
        <f>D242</f>
        <v>977399609.17999995</v>
      </c>
      <c r="C448" s="179">
        <f>D367</f>
        <v>977399609.37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10827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23259391.18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17656770.879999999</v>
      </c>
      <c r="C458" s="194">
        <f>CE70</f>
        <v>6613047.8800000008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429829057.94999999</v>
      </c>
      <c r="C463" s="194">
        <f>CE73</f>
        <v>429829057.95700002</v>
      </c>
      <c r="D463" s="194">
        <f>E141+E147+E153</f>
        <v>429829061</v>
      </c>
    </row>
    <row r="464" spans="1:7" ht="12.6" customHeight="1" x14ac:dyDescent="0.25">
      <c r="A464" s="179" t="s">
        <v>246</v>
      </c>
      <c r="B464" s="194">
        <f>C360</f>
        <v>1029467175.37</v>
      </c>
      <c r="C464" s="194">
        <f>CE74</f>
        <v>1029467175.3770002</v>
      </c>
      <c r="D464" s="194">
        <f>E142+E148+E154</f>
        <v>1029467174</v>
      </c>
    </row>
    <row r="465" spans="1:7" ht="12.6" customHeight="1" x14ac:dyDescent="0.25">
      <c r="A465" s="179" t="s">
        <v>247</v>
      </c>
      <c r="B465" s="194">
        <f>D361</f>
        <v>1459296233.3199999</v>
      </c>
      <c r="C465" s="194">
        <f>CE75</f>
        <v>1459296233.3340001</v>
      </c>
      <c r="D465" s="194">
        <f>D463+D464</f>
        <v>1459296235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11107421.65</v>
      </c>
      <c r="C468" s="179">
        <f>E195</f>
        <v>11107421.65</v>
      </c>
      <c r="D468" s="179"/>
    </row>
    <row r="469" spans="1:7" ht="12.6" customHeight="1" x14ac:dyDescent="0.25">
      <c r="A469" s="179" t="s">
        <v>333</v>
      </c>
      <c r="B469" s="179">
        <f t="shared" si="14"/>
        <v>-1517055.41</v>
      </c>
      <c r="C469" s="179">
        <f>E196</f>
        <v>-1517055.4099999997</v>
      </c>
      <c r="D469" s="179"/>
    </row>
    <row r="470" spans="1:7" ht="12.6" customHeight="1" x14ac:dyDescent="0.25">
      <c r="A470" s="179" t="s">
        <v>334</v>
      </c>
      <c r="B470" s="179">
        <f t="shared" si="14"/>
        <v>97052891.260000005</v>
      </c>
      <c r="C470" s="179">
        <f>E197</f>
        <v>97052891.25999999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70923071.75</v>
      </c>
      <c r="D471" s="179"/>
    </row>
    <row r="472" spans="1:7" ht="12.6" customHeight="1" x14ac:dyDescent="0.25">
      <c r="A472" s="179" t="s">
        <v>377</v>
      </c>
      <c r="B472" s="179">
        <f t="shared" si="14"/>
        <v>70923071.75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84557046.560000002</v>
      </c>
      <c r="C473" s="179">
        <f>SUM(E200:E201)</f>
        <v>84557046.559999987</v>
      </c>
      <c r="D473" s="179"/>
    </row>
    <row r="474" spans="1:7" ht="12.6" customHeight="1" x14ac:dyDescent="0.25">
      <c r="A474" s="179" t="s">
        <v>339</v>
      </c>
      <c r="B474" s="179">
        <f t="shared" si="14"/>
        <v>11062203.65</v>
      </c>
      <c r="C474" s="179">
        <f>E202</f>
        <v>11062203.65</v>
      </c>
      <c r="D474" s="179"/>
    </row>
    <row r="475" spans="1:7" ht="12.6" customHeight="1" x14ac:dyDescent="0.25">
      <c r="A475" s="179" t="s">
        <v>340</v>
      </c>
      <c r="B475" s="179">
        <f t="shared" si="14"/>
        <v>3803578.2</v>
      </c>
      <c r="C475" s="179">
        <f>E203</f>
        <v>3595357.7700000014</v>
      </c>
      <c r="D475" s="179"/>
    </row>
    <row r="476" spans="1:7" ht="12.6" customHeight="1" x14ac:dyDescent="0.25">
      <c r="A476" s="179" t="s">
        <v>203</v>
      </c>
      <c r="B476" s="179">
        <f>D275</f>
        <v>276989157.65999997</v>
      </c>
      <c r="C476" s="179">
        <f>E204</f>
        <v>276780937.22999996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78041690.329999998</v>
      </c>
      <c r="C478" s="179">
        <f>E217</f>
        <v>78041690.329999998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402213800.74999994</v>
      </c>
    </row>
    <row r="482" spans="1:12" ht="12.6" customHeight="1" x14ac:dyDescent="0.25">
      <c r="A482" s="180" t="s">
        <v>499</v>
      </c>
      <c r="C482" s="180">
        <f>D339</f>
        <v>402213800.46000004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058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6920042.8899999997</v>
      </c>
      <c r="C496" s="236">
        <f>C71</f>
        <v>6939869.2999999998</v>
      </c>
      <c r="D496" s="236">
        <f>'Prior Year'!C59</f>
        <v>6322</v>
      </c>
      <c r="E496" s="180">
        <f>C59</f>
        <v>6000</v>
      </c>
      <c r="F496" s="259">
        <f t="shared" ref="F496:G511" si="15">IF(B496=0,"",IF(D496=0,"",B496/D496))</f>
        <v>1094.5971037646314</v>
      </c>
      <c r="G496" s="260">
        <f t="shared" si="15"/>
        <v>1156.6448833333334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21942075.160000004</v>
      </c>
      <c r="C498" s="236">
        <f>E71</f>
        <v>23968730.360000003</v>
      </c>
      <c r="D498" s="236">
        <f>'Prior Year'!E59</f>
        <v>31008</v>
      </c>
      <c r="E498" s="180">
        <f>E59</f>
        <v>35803</v>
      </c>
      <c r="F498" s="259">
        <f t="shared" si="15"/>
        <v>707.62626289989691</v>
      </c>
      <c r="G498" s="259">
        <f t="shared" si="15"/>
        <v>669.461507694886</v>
      </c>
      <c r="H498" s="261" t="str">
        <f t="shared" si="16"/>
        <v/>
      </c>
      <c r="I498" s="263"/>
      <c r="K498" s="257"/>
      <c r="L498" s="257"/>
    </row>
    <row r="499" spans="1:12" s="230" customFormat="1" ht="12.6" customHeight="1" x14ac:dyDescent="0.25">
      <c r="A499" s="230" t="s">
        <v>515</v>
      </c>
      <c r="B499" s="282">
        <f>'Prior Year'!F71</f>
        <v>4457088.3199999984</v>
      </c>
      <c r="C499" s="282">
        <f>F71</f>
        <v>4967495.9000000004</v>
      </c>
      <c r="D499" s="282">
        <f>'Prior Year'!F59</f>
        <v>9156</v>
      </c>
      <c r="E499" s="230">
        <f>F59</f>
        <v>9069</v>
      </c>
      <c r="F499" s="283">
        <f t="shared" si="15"/>
        <v>486.79426823940571</v>
      </c>
      <c r="G499" s="283">
        <f t="shared" si="15"/>
        <v>547.74461351857985</v>
      </c>
      <c r="H499" s="284" t="str">
        <f t="shared" si="16"/>
        <v/>
      </c>
      <c r="I499" s="285"/>
      <c r="K499" s="286"/>
      <c r="L499" s="286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3115780.42</v>
      </c>
      <c r="C501" s="236">
        <f>H71</f>
        <v>3897174.0949999997</v>
      </c>
      <c r="D501" s="236">
        <f>'Prior Year'!H59</f>
        <v>4087</v>
      </c>
      <c r="E501" s="180">
        <f>H59</f>
        <v>5559</v>
      </c>
      <c r="F501" s="259">
        <f t="shared" si="15"/>
        <v>762.36369464154632</v>
      </c>
      <c r="G501" s="259">
        <f t="shared" si="15"/>
        <v>701.05668195718647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5321150.5600000005</v>
      </c>
      <c r="C508" s="236">
        <f>O71</f>
        <v>5910155.4099999983</v>
      </c>
      <c r="D508" s="236">
        <f>'Prior Year'!O59</f>
        <v>22604</v>
      </c>
      <c r="E508" s="180">
        <f>O59</f>
        <v>21791</v>
      </c>
      <c r="F508" s="259">
        <f t="shared" si="15"/>
        <v>235.40747478322425</v>
      </c>
      <c r="G508" s="259">
        <f t="shared" si="15"/>
        <v>271.220017897297</v>
      </c>
      <c r="H508" s="261" t="str">
        <f t="shared" si="16"/>
        <v/>
      </c>
      <c r="I508" s="263"/>
      <c r="K508" s="257"/>
      <c r="L508" s="257"/>
    </row>
    <row r="509" spans="1:12" s="268" customFormat="1" ht="12.6" customHeight="1" x14ac:dyDescent="0.25">
      <c r="A509" s="268" t="s">
        <v>525</v>
      </c>
      <c r="B509" s="277">
        <f>'Prior Year'!P71</f>
        <v>18434363.549999997</v>
      </c>
      <c r="C509" s="277">
        <f>P71</f>
        <v>31940862.399999995</v>
      </c>
      <c r="D509" s="277">
        <f>'Prior Year'!P59</f>
        <v>949185</v>
      </c>
      <c r="E509" s="268">
        <f>P59</f>
        <v>1067760</v>
      </c>
      <c r="F509" s="278">
        <f t="shared" si="15"/>
        <v>19.421254602632782</v>
      </c>
      <c r="G509" s="278">
        <f t="shared" si="15"/>
        <v>29.913896755825274</v>
      </c>
      <c r="H509" s="279">
        <f t="shared" si="16"/>
        <v>0.54026592863728218</v>
      </c>
      <c r="I509" s="280"/>
      <c r="J509" s="287" t="s">
        <v>1022</v>
      </c>
      <c r="K509" s="281"/>
      <c r="L509" s="281"/>
    </row>
    <row r="510" spans="1:12" ht="12.6" customHeight="1" x14ac:dyDescent="0.25">
      <c r="A510" s="180" t="s">
        <v>526</v>
      </c>
      <c r="B510" s="236">
        <f>'Prior Year'!Q71</f>
        <v>2663562.8299999996</v>
      </c>
      <c r="C510" s="236">
        <f>Q71</f>
        <v>3243339.24</v>
      </c>
      <c r="D510" s="236">
        <f>'Prior Year'!Q59</f>
        <v>1002105</v>
      </c>
      <c r="E510" s="180">
        <f>Q59</f>
        <v>1154850</v>
      </c>
      <c r="F510" s="259">
        <f t="shared" si="15"/>
        <v>2.6579678077646549</v>
      </c>
      <c r="G510" s="259">
        <f t="shared" si="15"/>
        <v>2.8084506559293416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620648.35</v>
      </c>
      <c r="C511" s="236">
        <f>R71</f>
        <v>752897.15</v>
      </c>
      <c r="D511" s="236">
        <f>'Prior Year'!R59</f>
        <v>1070110</v>
      </c>
      <c r="E511" s="180">
        <f>R59</f>
        <v>1116290</v>
      </c>
      <c r="F511" s="259">
        <f t="shared" si="15"/>
        <v>0.5799855622319201</v>
      </c>
      <c r="G511" s="259">
        <f t="shared" si="15"/>
        <v>0.6744637594173557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22385181.09</v>
      </c>
      <c r="C512" s="236">
        <f>S71</f>
        <v>2547330.34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1359076.6900000002</v>
      </c>
      <c r="C513" s="236">
        <f>T71</f>
        <v>1433542.1800000002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13241859.76</v>
      </c>
      <c r="C514" s="236">
        <f>U71</f>
        <v>13657908.779999999</v>
      </c>
      <c r="D514" s="236">
        <f>'Prior Year'!U59</f>
        <v>2084053</v>
      </c>
      <c r="E514" s="180">
        <f>U59</f>
        <v>2094868</v>
      </c>
      <c r="F514" s="259">
        <f t="shared" si="17"/>
        <v>6.3538977943459214</v>
      </c>
      <c r="G514" s="259">
        <f t="shared" si="17"/>
        <v>6.5196989881940048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120777.00000000001</v>
      </c>
      <c r="C515" s="236">
        <f>V71</f>
        <v>125149.38</v>
      </c>
      <c r="D515" s="236">
        <f>'Prior Year'!V59</f>
        <v>724984</v>
      </c>
      <c r="E515" s="180">
        <f>V59</f>
        <v>712790</v>
      </c>
      <c r="F515" s="259">
        <f t="shared" si="17"/>
        <v>0.1665926420445141</v>
      </c>
      <c r="G515" s="259">
        <f t="shared" si="17"/>
        <v>0.17557678979783667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1409131.31</v>
      </c>
      <c r="C516" s="236">
        <f>W71</f>
        <v>1525000.24</v>
      </c>
      <c r="D516" s="236">
        <f>'Prior Year'!W59</f>
        <v>86596</v>
      </c>
      <c r="E516" s="180">
        <f>W59</f>
        <v>86012</v>
      </c>
      <c r="F516" s="259">
        <f t="shared" si="17"/>
        <v>16.27247574945725</v>
      </c>
      <c r="G516" s="259">
        <f t="shared" si="17"/>
        <v>17.73008696460959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1490757.5300000003</v>
      </c>
      <c r="C517" s="236">
        <f>X71</f>
        <v>1799216.3699999999</v>
      </c>
      <c r="D517" s="236">
        <f>'Prior Year'!X59</f>
        <v>143357</v>
      </c>
      <c r="E517" s="180">
        <f>X59</f>
        <v>162135</v>
      </c>
      <c r="F517" s="259">
        <f t="shared" si="17"/>
        <v>10.398916899767714</v>
      </c>
      <c r="G517" s="259">
        <f t="shared" si="17"/>
        <v>11.097026366916458</v>
      </c>
      <c r="H517" s="261" t="str">
        <f t="shared" si="16"/>
        <v/>
      </c>
      <c r="I517" s="263"/>
      <c r="K517" s="257"/>
      <c r="L517" s="257"/>
    </row>
    <row r="518" spans="1:12" s="268" customFormat="1" ht="12.6" customHeight="1" x14ac:dyDescent="0.25">
      <c r="A518" s="268" t="s">
        <v>534</v>
      </c>
      <c r="B518" s="277">
        <f>'Prior Year'!Y71</f>
        <v>9578074.0899999999</v>
      </c>
      <c r="C518" s="277">
        <f>Y71</f>
        <v>16021554.210000001</v>
      </c>
      <c r="D518" s="277">
        <f>'Prior Year'!Y59</f>
        <v>190103</v>
      </c>
      <c r="E518" s="268">
        <f>Y59</f>
        <v>197825</v>
      </c>
      <c r="F518" s="278">
        <f t="shared" si="17"/>
        <v>50.38360304676938</v>
      </c>
      <c r="G518" s="278">
        <f t="shared" si="17"/>
        <v>80.988521218248451</v>
      </c>
      <c r="H518" s="279">
        <f t="shared" si="16"/>
        <v>0.60743806160646296</v>
      </c>
      <c r="I518" s="280"/>
      <c r="J518" s="287" t="s">
        <v>1022</v>
      </c>
      <c r="K518" s="281"/>
      <c r="L518" s="281"/>
    </row>
    <row r="519" spans="1:12" ht="12.6" customHeight="1" x14ac:dyDescent="0.25">
      <c r="A519" s="180" t="s">
        <v>535</v>
      </c>
      <c r="B519" s="236">
        <f>'Prior Year'!Z71</f>
        <v>3653955.58</v>
      </c>
      <c r="C519" s="236">
        <f>Z71</f>
        <v>4260799.43</v>
      </c>
      <c r="D519" s="236">
        <f>'Prior Year'!Z59</f>
        <v>90462</v>
      </c>
      <c r="E519" s="180">
        <f>Z59</f>
        <v>99797</v>
      </c>
      <c r="F519" s="259">
        <f t="shared" si="17"/>
        <v>40.392160022993082</v>
      </c>
      <c r="G519" s="259">
        <f t="shared" si="17"/>
        <v>42.694664468871807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1751286.37</v>
      </c>
      <c r="C520" s="236">
        <f>AA71</f>
        <v>1426456.89</v>
      </c>
      <c r="D520" s="236">
        <f>'Prior Year'!AA59</f>
        <v>10205</v>
      </c>
      <c r="E520" s="180">
        <f>AA59</f>
        <v>9810</v>
      </c>
      <c r="F520" s="259">
        <f t="shared" si="17"/>
        <v>171.61061930426263</v>
      </c>
      <c r="G520" s="259">
        <f t="shared" si="17"/>
        <v>145.4084495412844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20926586.329999998</v>
      </c>
      <c r="C521" s="236">
        <f>AB71</f>
        <v>19042979.649999999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2645154.7399999998</v>
      </c>
      <c r="C522" s="236">
        <f>AC71</f>
        <v>2988316.77</v>
      </c>
      <c r="D522" s="236">
        <f>'Prior Year'!AC59</f>
        <v>51553</v>
      </c>
      <c r="E522" s="180">
        <f>AC59</f>
        <v>56944</v>
      </c>
      <c r="F522" s="259">
        <f t="shared" si="17"/>
        <v>51.309424087831935</v>
      </c>
      <c r="G522" s="259">
        <f t="shared" si="17"/>
        <v>52.47816749789267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968533.55</v>
      </c>
      <c r="C523" s="236">
        <f>AD71</f>
        <v>879404.97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s="230" customFormat="1" ht="12.6" customHeight="1" x14ac:dyDescent="0.25">
      <c r="A524" s="230" t="s">
        <v>540</v>
      </c>
      <c r="B524" s="282">
        <f>'Prior Year'!AE71</f>
        <v>3125330.45</v>
      </c>
      <c r="C524" s="282">
        <f>AE71</f>
        <v>3016786.7900000005</v>
      </c>
      <c r="D524" s="282">
        <f>'Prior Year'!AE59</f>
        <v>108877</v>
      </c>
      <c r="E524" s="230">
        <f>AE59</f>
        <v>99422</v>
      </c>
      <c r="F524" s="283">
        <f t="shared" si="17"/>
        <v>28.705148470292166</v>
      </c>
      <c r="G524" s="283">
        <f t="shared" si="17"/>
        <v>30.343251895958645</v>
      </c>
      <c r="H524" s="284" t="str">
        <f t="shared" si="16"/>
        <v/>
      </c>
      <c r="I524" s="285"/>
      <c r="K524" s="286"/>
      <c r="L524" s="286"/>
    </row>
    <row r="525" spans="1:12" s="230" customFormat="1" ht="12.6" customHeight="1" x14ac:dyDescent="0.25">
      <c r="A525" s="230" t="s">
        <v>541</v>
      </c>
      <c r="B525" s="282">
        <f>'Prior Year'!AF71</f>
        <v>0</v>
      </c>
      <c r="C525" s="282">
        <f>AF71</f>
        <v>0</v>
      </c>
      <c r="D525" s="282">
        <f>'Prior Year'!AF59</f>
        <v>0</v>
      </c>
      <c r="E525" s="230">
        <f>AF59</f>
        <v>0</v>
      </c>
      <c r="F525" s="283" t="str">
        <f t="shared" si="17"/>
        <v/>
      </c>
      <c r="G525" s="283" t="str">
        <f t="shared" si="17"/>
        <v/>
      </c>
      <c r="H525" s="284" t="str">
        <f t="shared" si="16"/>
        <v/>
      </c>
      <c r="I525" s="285"/>
      <c r="K525" s="286"/>
      <c r="L525" s="286"/>
    </row>
    <row r="526" spans="1:12" s="230" customFormat="1" ht="12.6" customHeight="1" x14ac:dyDescent="0.25">
      <c r="A526" s="230" t="s">
        <v>542</v>
      </c>
      <c r="B526" s="282">
        <f>'Prior Year'!AG71</f>
        <v>21681437.989999998</v>
      </c>
      <c r="C526" s="282">
        <f>AG71</f>
        <v>22522288.639999997</v>
      </c>
      <c r="D526" s="282">
        <f>'Prior Year'!AG59</f>
        <v>87362</v>
      </c>
      <c r="E526" s="230">
        <f>AG59</f>
        <v>87038</v>
      </c>
      <c r="F526" s="283">
        <f t="shared" si="17"/>
        <v>248.17927691673722</v>
      </c>
      <c r="G526" s="283">
        <f t="shared" si="17"/>
        <v>258.76385762540497</v>
      </c>
      <c r="H526" s="284" t="str">
        <f t="shared" si="16"/>
        <v/>
      </c>
      <c r="I526" s="285"/>
      <c r="K526" s="286"/>
      <c r="L526" s="286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s="268" customFormat="1" ht="12.6" customHeight="1" x14ac:dyDescent="0.25">
      <c r="A529" s="268" t="s">
        <v>545</v>
      </c>
      <c r="B529" s="277">
        <f>'Prior Year'!AJ71</f>
        <v>27290826.290000003</v>
      </c>
      <c r="C529" s="277">
        <f>AJ71</f>
        <v>31705861.07</v>
      </c>
      <c r="D529" s="277">
        <f>'Prior Year'!AJ59</f>
        <v>31523</v>
      </c>
      <c r="E529" s="268">
        <f>AJ59</f>
        <v>28196</v>
      </c>
      <c r="F529" s="278">
        <f t="shared" si="18"/>
        <v>865.74330774355246</v>
      </c>
      <c r="G529" s="278">
        <f t="shared" si="18"/>
        <v>1124.4808153638814</v>
      </c>
      <c r="H529" s="279">
        <f t="shared" si="16"/>
        <v>0.29886168949396175</v>
      </c>
      <c r="I529" s="280"/>
      <c r="J529" s="268" t="s">
        <v>1020</v>
      </c>
      <c r="K529" s="281"/>
      <c r="L529" s="281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116160206.97</v>
      </c>
      <c r="C535" s="236">
        <f>AP71</f>
        <v>122063227.95</v>
      </c>
      <c r="D535" s="236">
        <f>'Prior Year'!AP59</f>
        <v>29893</v>
      </c>
      <c r="E535" s="180">
        <f>AP59</f>
        <v>30518</v>
      </c>
      <c r="F535" s="259">
        <f t="shared" si="18"/>
        <v>3885.8664894791423</v>
      </c>
      <c r="G535" s="259">
        <f t="shared" si="18"/>
        <v>3999.7125614391507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16934164.199999999</v>
      </c>
      <c r="C537" s="236">
        <f>AR71</f>
        <v>16753792.120000001</v>
      </c>
      <c r="D537" s="236">
        <f>'Prior Year'!AR59</f>
        <v>32752</v>
      </c>
      <c r="E537" s="180">
        <f>AR59</f>
        <v>30653</v>
      </c>
      <c r="F537" s="259">
        <f t="shared" si="18"/>
        <v>517.04214093795792</v>
      </c>
      <c r="G537" s="259">
        <f t="shared" si="18"/>
        <v>546.56288519883867</v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25821405.41</v>
      </c>
      <c r="C541" s="236">
        <f>AV71</f>
        <v>33282103.230000004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2619335.5499999998</v>
      </c>
      <c r="C544" s="236">
        <f>AY71</f>
        <v>2861871.9099999997</v>
      </c>
      <c r="D544" s="236">
        <f>'Prior Year'!AY59</f>
        <v>183573</v>
      </c>
      <c r="E544" s="180">
        <f>AY59</f>
        <v>171276</v>
      </c>
      <c r="F544" s="259">
        <f t="shared" ref="F544:G550" si="19">IF(B544=0,"",IF(D544=0,"",B544/D544))</f>
        <v>14.268631824941576</v>
      </c>
      <c r="G544" s="259">
        <f t="shared" si="19"/>
        <v>16.709123928629811</v>
      </c>
      <c r="H544" s="261" t="str">
        <f t="shared" si="16"/>
        <v/>
      </c>
      <c r="I544" s="263"/>
      <c r="K544" s="257"/>
      <c r="L544" s="257"/>
    </row>
    <row r="545" spans="1:13" s="268" customFormat="1" ht="12.6" customHeight="1" x14ac:dyDescent="0.25">
      <c r="A545" s="268" t="s">
        <v>559</v>
      </c>
      <c r="B545" s="277">
        <f>'Prior Year'!AZ71</f>
        <v>-151352.34000000008</v>
      </c>
      <c r="C545" s="277">
        <f>AZ71</f>
        <v>-219902.78000000003</v>
      </c>
      <c r="D545" s="277">
        <f>'Prior Year'!AZ59</f>
        <v>366275</v>
      </c>
      <c r="E545" s="268">
        <f>AZ59</f>
        <v>340148</v>
      </c>
      <c r="F545" s="278">
        <f t="shared" si="19"/>
        <v>-0.41322050371988284</v>
      </c>
      <c r="G545" s="278">
        <f t="shared" si="19"/>
        <v>-0.64649146841962923</v>
      </c>
      <c r="H545" s="279">
        <f t="shared" si="16"/>
        <v>0.56451933677007937</v>
      </c>
      <c r="I545" s="280"/>
      <c r="J545" s="268" t="s">
        <v>1021</v>
      </c>
      <c r="K545" s="281"/>
      <c r="L545" s="281"/>
    </row>
    <row r="546" spans="1:13" ht="12.6" customHeight="1" x14ac:dyDescent="0.25">
      <c r="A546" s="180" t="s">
        <v>560</v>
      </c>
      <c r="B546" s="236">
        <f>'Prior Year'!BA71</f>
        <v>1255847.6200000001</v>
      </c>
      <c r="C546" s="236">
        <f>BA71</f>
        <v>1530152.3399999999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2460201.7000000002</v>
      </c>
      <c r="C549" s="236">
        <f>BD71</f>
        <v>2563079.96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13931103.52</v>
      </c>
      <c r="C550" s="236">
        <f>BE71</f>
        <v>14302241.93</v>
      </c>
      <c r="D550" s="236">
        <f>'Prior Year'!BE59</f>
        <v>1035810</v>
      </c>
      <c r="E550" s="180">
        <f>BE59</f>
        <v>1067168</v>
      </c>
      <c r="F550" s="259">
        <f t="shared" si="19"/>
        <v>13.44947772274838</v>
      </c>
      <c r="G550" s="259">
        <f t="shared" si="19"/>
        <v>13.402052844538067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4004041.8599999994</v>
      </c>
      <c r="C551" s="236">
        <f>BF71</f>
        <v>4399932.03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451945.70999999996</v>
      </c>
      <c r="C552" s="236">
        <f>BG71</f>
        <v>474606.06799999997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11164286.75</v>
      </c>
      <c r="C553" s="236">
        <f>BH71</f>
        <v>9980451.7400000002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3094321.79</v>
      </c>
      <c r="C554" s="236">
        <f>BI71</f>
        <v>4142064.9699999997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1287572.8899999999</v>
      </c>
      <c r="C555" s="236">
        <f>BJ71</f>
        <v>1211511.6399999999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6208002.3900000006</v>
      </c>
      <c r="C556" s="236">
        <f>BK71</f>
        <v>4961999.42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4421481.22</v>
      </c>
      <c r="C557" s="236">
        <f>BL71</f>
        <v>5014471.1300000008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835040.2699999999</v>
      </c>
      <c r="C558" s="236">
        <f>BM71</f>
        <v>2048789.2299999997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17449709.779999997</v>
      </c>
      <c r="C559" s="236">
        <f>BN71</f>
        <v>15797843.09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283744.73000000004</v>
      </c>
      <c r="C560" s="236">
        <f>BO71</f>
        <v>413211.14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1498389.6400000001</v>
      </c>
      <c r="C561" s="236">
        <f>BP71</f>
        <v>1309057.22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912286.87</v>
      </c>
      <c r="C563" s="236">
        <f>BR71</f>
        <v>151892.08000000002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181621.6</v>
      </c>
      <c r="C564" s="236">
        <f>BS71</f>
        <v>250132.4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539593.18999999994</v>
      </c>
      <c r="C565" s="236">
        <f>BT71</f>
        <v>542240.38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4993657.93</v>
      </c>
      <c r="C567" s="236">
        <f>BV71</f>
        <v>5025991.4400000004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558719.97</v>
      </c>
      <c r="C568" s="236">
        <f>BW71</f>
        <v>727444.75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2186165.5300000003</v>
      </c>
      <c r="C570" s="236">
        <f>BY71</f>
        <v>2486074.11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1774742.05</v>
      </c>
      <c r="C571" s="236">
        <f>BZ71</f>
        <v>2042409.67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895324.56</v>
      </c>
      <c r="C572" s="236">
        <f>CA71</f>
        <v>717412.47000000009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21753314.779999997</v>
      </c>
      <c r="C574" s="236">
        <f>CC71</f>
        <v>29781200.060000002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640457</v>
      </c>
      <c r="E612" s="180">
        <f>SUM(C624:D647)+SUM(C668:D713)</f>
        <v>440006155.19053501</v>
      </c>
      <c r="F612" s="180">
        <f>CE64-(AX64+BD64+BE64+BG64+BJ64+BN64+BP64+BQ64+CB64+CC64+CD64)</f>
        <v>85837080.010000065</v>
      </c>
      <c r="G612" s="180">
        <f>CE77-(AX77+AY77+BD77+BE77+BG77+BJ77+BN77+BP77+BQ77+CB77+CC77+CD77)</f>
        <v>171276</v>
      </c>
      <c r="H612" s="197">
        <f>CE60-(AX60+AY60+AZ60+BD60+BE60+BG60+BJ60+BN60+BO60+BP60+BQ60+BR60+CB60+CC60+CD60)</f>
        <v>2212.0699999999993</v>
      </c>
      <c r="I612" s="180">
        <f>CE78-(AX78+AY78+AZ78+BD78+BE78+BF78+BG78+BJ78+BN78+BO78+BP78+BQ78+BR78+CB78+CC78+CD78)</f>
        <v>106769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1459296233.3340001</v>
      </c>
      <c r="L612" s="197">
        <f>CE80-(AW80+AX80+AY80+AZ80+BA80+BB80+BC80+BD80+BE80+BF80+BG80+BH80+BI80+BJ80+BK80+BL80+BM80+BN80+BO80+BP80+BQ80+BR80+BS80+BT80+BU80+BV80+BW80+BX80+BY80+BZ80+CA80+CB80+CC80+CD80)</f>
        <v>929.46999999999991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14302241.93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2">
        <f>SUM(C614:C615)</f>
        <v>14302241.93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1211511.6399999999</v>
      </c>
      <c r="D617" s="180">
        <f>(D615/D612)*BJ76</f>
        <v>58954.65065601594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474606.06799999997</v>
      </c>
      <c r="D618" s="180">
        <f>(D615/D612)*BG76</f>
        <v>4376.9361850678497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15797843.09</v>
      </c>
      <c r="D619" s="180">
        <f>(D615/D612)*BN76</f>
        <v>27556.832920274115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29781200.060000002</v>
      </c>
      <c r="D620" s="180">
        <f>(D615/D612)*CC76</f>
        <v>453794.49090185598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1309057.22</v>
      </c>
      <c r="D621" s="180">
        <f>(D615/D612)*BP76</f>
        <v>63365.083801683795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49182266.072464906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2563079.96</v>
      </c>
      <c r="D624" s="180">
        <f>(D615/D612)*BD76</f>
        <v>148771.16767817354</v>
      </c>
      <c r="E624" s="180">
        <f>(E623/E612)*SUM(C624:D624)</f>
        <v>303120.7226013164</v>
      </c>
      <c r="F624" s="180">
        <f>SUM(C624:E624)</f>
        <v>3014971.85027949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2861871.9099999997</v>
      </c>
      <c r="D625" s="180">
        <f>(D615/D612)*AY76</f>
        <v>122643.53841016648</v>
      </c>
      <c r="E625" s="180">
        <f>(E623/E612)*SUM(C625:D625)</f>
        <v>333598.13527501351</v>
      </c>
      <c r="F625" s="180">
        <f>(F624/F612)*AY64</f>
        <v>19925.152626692176</v>
      </c>
      <c r="G625" s="180">
        <f>SUM(C625:F625)</f>
        <v>3338038.7363118716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151892.08000000002</v>
      </c>
      <c r="D626" s="180">
        <f>(D615/D612)*BR76</f>
        <v>104153.21615896148</v>
      </c>
      <c r="E626" s="180">
        <f>(E623/E612)*SUM(C626:D626)</f>
        <v>28619.799368124855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413211.14</v>
      </c>
      <c r="D627" s="180">
        <f>(D615/D612)*BO76</f>
        <v>38990.462138410541</v>
      </c>
      <c r="E627" s="180">
        <f>(E623/E612)*SUM(C627:D627)</f>
        <v>50545.428177329813</v>
      </c>
      <c r="F627" s="180">
        <f>(F624/F612)*BO64</f>
        <v>2282.2490561610275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-219902.78000000003</v>
      </c>
      <c r="D628" s="180">
        <f>(D615/D612)*AZ76</f>
        <v>86489.152269223385</v>
      </c>
      <c r="E628" s="180">
        <f>(E623/E612)*SUM(C628:D628)</f>
        <v>-14912.483517205548</v>
      </c>
      <c r="F628" s="180">
        <f>(F624/F612)*AZ64</f>
        <v>25054.789978660254</v>
      </c>
      <c r="G628" s="180">
        <f>(G625/G612)*AZ77</f>
        <v>0</v>
      </c>
      <c r="H628" s="180">
        <f>SUM(C626:G628)</f>
        <v>666423.05362966575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4399932.03</v>
      </c>
      <c r="D629" s="180">
        <f>(D615/D612)*BF76</f>
        <v>31688.124727608567</v>
      </c>
      <c r="E629" s="180">
        <f>(E623/E612)*SUM(C629:D629)</f>
        <v>495350.16501650942</v>
      </c>
      <c r="F629" s="180">
        <f>(F624/F612)*BF64</f>
        <v>14579.713009579866</v>
      </c>
      <c r="G629" s="180">
        <f>(G625/G612)*BF77</f>
        <v>0</v>
      </c>
      <c r="H629" s="180">
        <f>(H628/H612)*BF60</f>
        <v>22625.13000383709</v>
      </c>
      <c r="I629" s="180">
        <f>SUM(C629:H629)</f>
        <v>4964175.1627575355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1530152.3399999999</v>
      </c>
      <c r="D630" s="180">
        <f>(D615/D612)*BA76</f>
        <v>58642.012357082516</v>
      </c>
      <c r="E630" s="180">
        <f>(E623/E612)*SUM(C630:D630)</f>
        <v>177589.57607813136</v>
      </c>
      <c r="F630" s="180">
        <f>(F624/F612)*BA64</f>
        <v>20344.36423171093</v>
      </c>
      <c r="G630" s="180">
        <f>(G625/G612)*BA77</f>
        <v>0</v>
      </c>
      <c r="H630" s="180">
        <f>(H628/H612)*BA60</f>
        <v>1334.6115301863956</v>
      </c>
      <c r="I630" s="180">
        <f>(I629/I612)*BA78</f>
        <v>0</v>
      </c>
      <c r="J630" s="180">
        <f>SUM(C630:I630)</f>
        <v>1788062.904197111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4142064.9699999997</v>
      </c>
      <c r="D634" s="180">
        <f>(D615/D612)*BI76</f>
        <v>6185.772057468339</v>
      </c>
      <c r="E634" s="180">
        <f>(E623/E612)*SUM(C634:D634)</f>
        <v>463676.17662717437</v>
      </c>
      <c r="F634" s="180">
        <f>(F624/F612)*BI64</f>
        <v>608.04679733733735</v>
      </c>
      <c r="G634" s="180">
        <f>(G625/G612)*BI77</f>
        <v>0</v>
      </c>
      <c r="H634" s="180">
        <f>(H628/H612)*BI60</f>
        <v>1346.6621986305165</v>
      </c>
      <c r="I634" s="180">
        <f>(I629/I612)*BI78</f>
        <v>1208.8579478284514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4961999.42</v>
      </c>
      <c r="D635" s="180">
        <f>(D615/D612)*BK76</f>
        <v>172598.67231831333</v>
      </c>
      <c r="E635" s="180">
        <f>(E623/E612)*SUM(C635:D635)</f>
        <v>573926.44755666412</v>
      </c>
      <c r="F635" s="180">
        <f>(F624/F612)*BK64</f>
        <v>748.65414630124963</v>
      </c>
      <c r="G635" s="180">
        <f>(G625/G612)*BK77</f>
        <v>0</v>
      </c>
      <c r="H635" s="180">
        <f>(H628/H612)*BK60</f>
        <v>18232.661355955006</v>
      </c>
      <c r="I635" s="180">
        <f>(I629/I612)*BK78</f>
        <v>0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9980451.7400000002</v>
      </c>
      <c r="D636" s="180">
        <f>(D615/D612)*BH76</f>
        <v>141401.83634617156</v>
      </c>
      <c r="E636" s="180">
        <f>(E623/E612)*SUM(C636:D636)</f>
        <v>1131383.4814942982</v>
      </c>
      <c r="F636" s="180">
        <f>(F624/F612)*BH64</f>
        <v>4900.3926459033728</v>
      </c>
      <c r="G636" s="180">
        <f>(G625/G612)*BH77</f>
        <v>0</v>
      </c>
      <c r="H636" s="180">
        <f>(H628/H612)*BH60</f>
        <v>10212.941506392508</v>
      </c>
      <c r="I636" s="180">
        <f>(I629/I612)*BH78</f>
        <v>9066.4346087133854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5014471.1300000008</v>
      </c>
      <c r="D637" s="180">
        <f>(D615/D612)*BL76</f>
        <v>88007.681149757118</v>
      </c>
      <c r="E637" s="180">
        <f>(E623/E612)*SUM(C637:D637)</f>
        <v>570336.2727060325</v>
      </c>
      <c r="F637" s="180">
        <f>(F624/F612)*BL64</f>
        <v>1272.8004567072039</v>
      </c>
      <c r="G637" s="180">
        <f>(G625/G612)*BL77</f>
        <v>0</v>
      </c>
      <c r="H637" s="180">
        <f>(H628/H612)*BL60</f>
        <v>19742.007578581153</v>
      </c>
      <c r="I637" s="180">
        <f>(I629/I612)*BL78</f>
        <v>12088.579478284513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2048789.2299999997</v>
      </c>
      <c r="D638" s="180">
        <f>(D615/D612)*BM76</f>
        <v>50223.109592946908</v>
      </c>
      <c r="E638" s="180">
        <f>(E623/E612)*SUM(C638:D638)</f>
        <v>234619.86192112262</v>
      </c>
      <c r="F638" s="180">
        <f>(F624/F612)*BM64</f>
        <v>123.34794466430489</v>
      </c>
      <c r="G638" s="180">
        <f>(G625/G612)*BM77</f>
        <v>0</v>
      </c>
      <c r="H638" s="180">
        <f>(H628/H612)*BM60</f>
        <v>4425.6079861034204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250132.4</v>
      </c>
      <c r="D639" s="180">
        <f>(D615/D612)*BS76</f>
        <v>11299.641375736388</v>
      </c>
      <c r="E639" s="180">
        <f>(E623/E612)*SUM(C639:D639)</f>
        <v>29221.909891786228</v>
      </c>
      <c r="F639" s="180">
        <f>(F624/F612)*BS64</f>
        <v>276.91161351098845</v>
      </c>
      <c r="G639" s="180">
        <f>(G625/G612)*BS77</f>
        <v>0</v>
      </c>
      <c r="H639" s="180">
        <f>(H628/H612)*BS60</f>
        <v>876.68612930979941</v>
      </c>
      <c r="I639" s="180">
        <f>(I629/I612)*BS78</f>
        <v>3022.1448695711283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542240.38</v>
      </c>
      <c r="D640" s="180">
        <f>(D615/D612)*BT76</f>
        <v>6677.0608129351385</v>
      </c>
      <c r="E640" s="180">
        <f>(E623/E612)*SUM(C640:D640)</f>
        <v>61355.968109554793</v>
      </c>
      <c r="F640" s="180">
        <f>(F624/F612)*BT64</f>
        <v>3.3515657093665476</v>
      </c>
      <c r="G640" s="180">
        <f>(G625/G612)*BT77</f>
        <v>0</v>
      </c>
      <c r="H640" s="180">
        <f>(H628/H612)*BT60</f>
        <v>1958.2336221696551</v>
      </c>
      <c r="I640" s="180">
        <f>(I629/I612)*BT78</f>
        <v>0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5025991.4400000004</v>
      </c>
      <c r="D642" s="180">
        <f>(D615/D612)*BV76</f>
        <v>69896.991118685561</v>
      </c>
      <c r="E642" s="180">
        <f>(E623/E612)*SUM(C642:D642)</f>
        <v>569599.62431967864</v>
      </c>
      <c r="F642" s="180">
        <f>(F624/F612)*BV64</f>
        <v>290.42289816223587</v>
      </c>
      <c r="G642" s="180">
        <f>(G625/G612)*BV77</f>
        <v>0</v>
      </c>
      <c r="H642" s="180">
        <f>(H628/H612)*BV60</f>
        <v>22046.697918519287</v>
      </c>
      <c r="I642" s="180">
        <f>(I629/I612)*BV78</f>
        <v>0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727444.75</v>
      </c>
      <c r="D643" s="180">
        <f>(D615/D612)*BW76</f>
        <v>27244.194621340699</v>
      </c>
      <c r="E643" s="180">
        <f>(E623/E612)*SUM(C643:D643)</f>
        <v>84356.34828844991</v>
      </c>
      <c r="F643" s="180">
        <f>(F624/F612)*BW64</f>
        <v>163.94712991357665</v>
      </c>
      <c r="G643" s="180">
        <f>(G625/G612)*BW77</f>
        <v>0</v>
      </c>
      <c r="H643" s="180">
        <f>(H628/H612)*BW60</f>
        <v>1328.5861959643353</v>
      </c>
      <c r="I643" s="180">
        <f>(I629/I612)*BW78</f>
        <v>2417.7158956569028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2486074.11</v>
      </c>
      <c r="D645" s="180">
        <f>(D615/D612)*BY76</f>
        <v>3037.0577610674877</v>
      </c>
      <c r="E645" s="180">
        <f>(E623/E612)*SUM(C645:D645)</f>
        <v>278223.6709478696</v>
      </c>
      <c r="F645" s="180">
        <f>(F624/F612)*BY64</f>
        <v>214.73483607372617</v>
      </c>
      <c r="G645" s="180">
        <f>(G625/G612)*BY77</f>
        <v>0</v>
      </c>
      <c r="H645" s="180">
        <f>(H628/H612)*BY60</f>
        <v>5440.87680252061</v>
      </c>
      <c r="I645" s="180">
        <f>(I629/I612)*BY78</f>
        <v>604.42897391422571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2042409.67</v>
      </c>
      <c r="D646" s="180">
        <f>(D615/D612)*BZ76</f>
        <v>9446.1428892025542</v>
      </c>
      <c r="E646" s="180">
        <f>(E623/E612)*SUM(C646:D646)</f>
        <v>229348.87919500022</v>
      </c>
      <c r="F646" s="180">
        <f>(F624/F612)*BZ64</f>
        <v>133.99940454027853</v>
      </c>
      <c r="G646" s="180">
        <f>(G625/G612)*BZ77</f>
        <v>0</v>
      </c>
      <c r="H646" s="180">
        <f>(H628/H612)*BZ60</f>
        <v>8245.6698828897624</v>
      </c>
      <c r="I646" s="180">
        <f>(I629/I612)*BZ78</f>
        <v>8462.0056347991595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717412.47000000009</v>
      </c>
      <c r="D647" s="180">
        <f>(D615/D612)*CA76</f>
        <v>35350.459086542891</v>
      </c>
      <c r="E647" s="180">
        <f>(E623/E612)*SUM(C647:D647)</f>
        <v>84141.06537166638</v>
      </c>
      <c r="F647" s="180">
        <f>(F624/F612)*CA64</f>
        <v>275.44833298853814</v>
      </c>
      <c r="G647" s="180">
        <f>(G625/G612)*CA77</f>
        <v>0</v>
      </c>
      <c r="H647" s="180">
        <f>(H628/H612)*CA60</f>
        <v>1409.9282079621516</v>
      </c>
      <c r="I647" s="180">
        <f>(I629/I612)*CA78</f>
        <v>6044.2897391422566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112516178.398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6939869.2999999998</v>
      </c>
      <c r="D668" s="180">
        <f>(D615/D612)*C76</f>
        <v>253616.65435620191</v>
      </c>
      <c r="E668" s="180">
        <f>(E623/E612)*SUM(C668:D668)</f>
        <v>804061.34328390029</v>
      </c>
      <c r="F668" s="180">
        <f>(F624/F612)*C64</f>
        <v>19696.180836845888</v>
      </c>
      <c r="G668" s="180">
        <f>(G625/G612)*C77</f>
        <v>63417.980615841268</v>
      </c>
      <c r="H668" s="180">
        <f>(H628/H612)*C60</f>
        <v>15599.590300914575</v>
      </c>
      <c r="I668" s="180">
        <f>(I629/I612)*C78</f>
        <v>200670.41933952292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23968730.360000003</v>
      </c>
      <c r="D670" s="180">
        <f>(D615/D612)*E76</f>
        <v>1425675.3057505188</v>
      </c>
      <c r="E670" s="180">
        <f>(E623/E612)*SUM(C670:D670)</f>
        <v>2838493.0562260435</v>
      </c>
      <c r="F670" s="180">
        <f>(F624/F612)*E64</f>
        <v>45579.891834479364</v>
      </c>
      <c r="G670" s="180">
        <f>(G625/G612)*E77</f>
        <v>2487450.4308423642</v>
      </c>
      <c r="H670" s="180">
        <f>(H628/H612)*E60</f>
        <v>75753.514506855339</v>
      </c>
      <c r="I670" s="180">
        <f>(I629/I612)*E78</f>
        <v>950162.34699316276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4967495.9000000004</v>
      </c>
      <c r="D671" s="180">
        <f>(D615/D612)*F76</f>
        <v>418779.00142131321</v>
      </c>
      <c r="E671" s="180">
        <f>(E623/E612)*SUM(C671:D671)</f>
        <v>602057.95354483079</v>
      </c>
      <c r="F671" s="180">
        <f>(F624/F612)*F64</f>
        <v>6191.899630230514</v>
      </c>
      <c r="G671" s="180">
        <f>(G625/G612)*F77</f>
        <v>307052.94548327575</v>
      </c>
      <c r="H671" s="180">
        <f>(H628/H612)*F60</f>
        <v>12821.911224544696</v>
      </c>
      <c r="I671" s="180">
        <f>(I629/I612)*F78</f>
        <v>251442.45314831787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3897174.0949999997</v>
      </c>
      <c r="D673" s="180">
        <f>(D615/D612)*H76</f>
        <v>297810.31104114716</v>
      </c>
      <c r="E673" s="180">
        <f>(E623/E612)*SUM(C673:D673)</f>
        <v>468899.89331720828</v>
      </c>
      <c r="F673" s="180">
        <f>(F624/F612)*H64</f>
        <v>2376.1722770597939</v>
      </c>
      <c r="G673" s="180">
        <f>(G625/G612)*H77</f>
        <v>426580.44244607672</v>
      </c>
      <c r="H673" s="180">
        <f>(H628/H612)*H60</f>
        <v>10848.614266819888</v>
      </c>
      <c r="I673" s="180">
        <f>(I629/I612)*H78</f>
        <v>116050.36299153134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5910155.4099999983</v>
      </c>
      <c r="D680" s="180">
        <f>(D615/D612)*O76</f>
        <v>236667.19229259732</v>
      </c>
      <c r="E680" s="180">
        <f>(E623/E612)*SUM(C680:D680)</f>
        <v>687069.172010298</v>
      </c>
      <c r="F680" s="180">
        <f>(F624/F612)*O64</f>
        <v>21024.051712005668</v>
      </c>
      <c r="G680" s="180">
        <f>(G625/G612)*O77</f>
        <v>0</v>
      </c>
      <c r="H680" s="180">
        <f>(H628/H612)*O60</f>
        <v>14873.537527156286</v>
      </c>
      <c r="I680" s="180">
        <f>(I629/I612)*O78</f>
        <v>251442.45314831787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31940862.399999995</v>
      </c>
      <c r="D681" s="180">
        <f>(D615/D612)*P76</f>
        <v>952765.21599959093</v>
      </c>
      <c r="E681" s="180">
        <f>(E623/E612)*SUM(C681:D681)</f>
        <v>3676728.4421240101</v>
      </c>
      <c r="F681" s="180">
        <f>(F624/F612)*P64</f>
        <v>692270.43041858566</v>
      </c>
      <c r="G681" s="180">
        <f>(G625/G612)*P77</f>
        <v>2241.2623757903339</v>
      </c>
      <c r="H681" s="180">
        <f>(H628/H612)*P60</f>
        <v>30551.457172957649</v>
      </c>
      <c r="I681" s="180">
        <f>(I629/I612)*P78</f>
        <v>727128.05561881349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3243339.24</v>
      </c>
      <c r="D682" s="180">
        <f>(D615/D612)*Q76</f>
        <v>69874.659811618883</v>
      </c>
      <c r="E682" s="180">
        <f>(E623/E612)*SUM(C682:D682)</f>
        <v>370338.83652141551</v>
      </c>
      <c r="F682" s="180">
        <f>(F624/F612)*Q64</f>
        <v>1959.5398532403578</v>
      </c>
      <c r="G682" s="180">
        <f>(G625/G612)*Q77</f>
        <v>0</v>
      </c>
      <c r="H682" s="180">
        <f>(H628/H612)*Q60</f>
        <v>9110.3053437554408</v>
      </c>
      <c r="I682" s="180">
        <f>(I629/I612)*Q78</f>
        <v>41101.170226167349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752897.15</v>
      </c>
      <c r="D683" s="180">
        <f>(D615/D612)*R76</f>
        <v>13979.398223737113</v>
      </c>
      <c r="E683" s="180">
        <f>(E623/E612)*SUM(C683:D683)</f>
        <v>85718.63369306938</v>
      </c>
      <c r="F683" s="180">
        <f>(F624/F612)*R64</f>
        <v>12793.04081804105</v>
      </c>
      <c r="G683" s="180">
        <f>(G625/G612)*R77</f>
        <v>0</v>
      </c>
      <c r="H683" s="180">
        <f>(H628/H612)*R60</f>
        <v>1307.4975261871234</v>
      </c>
      <c r="I683" s="180">
        <f>(I629/I612)*R78</f>
        <v>4231.0028173995797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2547330.34</v>
      </c>
      <c r="D684" s="180">
        <f>(D615/D612)*S76</f>
        <v>766924.07859074068</v>
      </c>
      <c r="E684" s="180">
        <f>(E623/E612)*SUM(C684:D684)</f>
        <v>370455.14187497582</v>
      </c>
      <c r="F684" s="180">
        <f>(F624/F612)*S64</f>
        <v>7529.187344278168</v>
      </c>
      <c r="G684" s="180">
        <f>(G625/G612)*S77</f>
        <v>0</v>
      </c>
      <c r="H684" s="180">
        <f>(H628/H612)*S60</f>
        <v>7814.8584860124392</v>
      </c>
      <c r="I684" s="180">
        <f>(I629/I612)*S78</f>
        <v>141436.37989592881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1433542.1800000002</v>
      </c>
      <c r="D685" s="180">
        <f>(D615/D612)*T76</f>
        <v>6520.7416634684296</v>
      </c>
      <c r="E685" s="180">
        <f>(E623/E612)*SUM(C685:D685)</f>
        <v>160964.92501036593</v>
      </c>
      <c r="F685" s="180">
        <f>(F624/F612)*T64</f>
        <v>11910.484912899292</v>
      </c>
      <c r="G685" s="180">
        <f>(G625/G612)*T77</f>
        <v>0</v>
      </c>
      <c r="H685" s="180">
        <f>(H628/H612)*T60</f>
        <v>2684.2863959279425</v>
      </c>
      <c r="I685" s="180">
        <f>(I629/I612)*T78</f>
        <v>1208.8579478284514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13657908.779999999</v>
      </c>
      <c r="D686" s="180">
        <f>(D615/D612)*U76</f>
        <v>263978.38083513803</v>
      </c>
      <c r="E686" s="180">
        <f>(E623/E612)*SUM(C686:D686)</f>
        <v>1556137.2278497517</v>
      </c>
      <c r="F686" s="180">
        <f>(F624/F612)*U64</f>
        <v>164671.80080079162</v>
      </c>
      <c r="G686" s="180">
        <f>(G625/G612)*U77</f>
        <v>0</v>
      </c>
      <c r="H686" s="180">
        <f>(H628/H612)*U60</f>
        <v>18747.827431941172</v>
      </c>
      <c r="I686" s="180">
        <f>(I629/I612)*U78</f>
        <v>58629.610469679894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125149.38</v>
      </c>
      <c r="D687" s="180">
        <f>(D615/D612)*V76</f>
        <v>5046.8753970680309</v>
      </c>
      <c r="E687" s="180">
        <f>(E623/E612)*SUM(C687:D687)</f>
        <v>14552.857497651064</v>
      </c>
      <c r="F687" s="180">
        <f>(F624/F612)*V64</f>
        <v>121.27314916595778</v>
      </c>
      <c r="G687" s="180">
        <f>(G625/G612)*V77</f>
        <v>0</v>
      </c>
      <c r="H687" s="180">
        <f>(H628/H612)*V60</f>
        <v>726.05277375828757</v>
      </c>
      <c r="I687" s="180">
        <f>(I629/I612)*V78</f>
        <v>29617.01972179706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1525000.24</v>
      </c>
      <c r="D688" s="180">
        <f>(D615/D612)*W76</f>
        <v>50826.054883747071</v>
      </c>
      <c r="E688" s="180">
        <f>(E623/E612)*SUM(C688:D688)</f>
        <v>176140.05441673458</v>
      </c>
      <c r="F688" s="180">
        <f>(F624/F612)*W64</f>
        <v>1047.1770713785663</v>
      </c>
      <c r="G688" s="180">
        <f>(G625/G612)*W77</f>
        <v>0</v>
      </c>
      <c r="H688" s="180">
        <f>(H628/H612)*W60</f>
        <v>2614.9950523742468</v>
      </c>
      <c r="I688" s="180">
        <f>(I629/I612)*W78</f>
        <v>9066.4346087133854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1799216.3699999999</v>
      </c>
      <c r="D689" s="180">
        <f>(D615/D612)*X76</f>
        <v>53394.155196414431</v>
      </c>
      <c r="E689" s="180">
        <f>(E623/E612)*SUM(C689:D689)</f>
        <v>207077.97539651097</v>
      </c>
      <c r="F689" s="180">
        <f>(F624/F612)*X64</f>
        <v>10853.58928444543</v>
      </c>
      <c r="G689" s="180">
        <f>(G625/G612)*X77</f>
        <v>0</v>
      </c>
      <c r="H689" s="180">
        <f>(H628/H612)*X60</f>
        <v>3741.7325518995563</v>
      </c>
      <c r="I689" s="180">
        <f>(I629/I612)*X78</f>
        <v>17528.440243512545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16021554.210000001</v>
      </c>
      <c r="D690" s="180">
        <f>(D615/D612)*Y76</f>
        <v>903212.04561864422</v>
      </c>
      <c r="E690" s="180">
        <f>(E623/E612)*SUM(C690:D690)</f>
        <v>1891787.9838241355</v>
      </c>
      <c r="F690" s="180">
        <f>(F624/F612)*Y64</f>
        <v>219580.77719226686</v>
      </c>
      <c r="G690" s="180">
        <f>(G625/G612)*Y77</f>
        <v>9627.6835968732594</v>
      </c>
      <c r="H690" s="180">
        <f>(H628/H612)*Y60</f>
        <v>24384.527596678749</v>
      </c>
      <c r="I690" s="180">
        <f>(I629/I612)*Y78</f>
        <v>271388.60928748734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4260799.43</v>
      </c>
      <c r="D691" s="180">
        <f>(D615/D612)*Z76</f>
        <v>283495.94321140996</v>
      </c>
      <c r="E691" s="180">
        <f>(E623/E612)*SUM(C691:D691)</f>
        <v>507944.5855942028</v>
      </c>
      <c r="F691" s="180">
        <f>(F624/F612)*Z64</f>
        <v>6338.1858844961489</v>
      </c>
      <c r="G691" s="180">
        <f>(G625/G612)*Z77</f>
        <v>0</v>
      </c>
      <c r="H691" s="180">
        <f>(H628/H612)*Z60</f>
        <v>5745.1561807346652</v>
      </c>
      <c r="I691" s="180">
        <f>(I629/I612)*Z78</f>
        <v>62860.613287079468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1426456.89</v>
      </c>
      <c r="D692" s="180">
        <f>(D615/D612)*AA76</f>
        <v>51094.030568547147</v>
      </c>
      <c r="E692" s="180">
        <f>(E623/E612)*SUM(C692:D692)</f>
        <v>165155.1953393695</v>
      </c>
      <c r="F692" s="180">
        <f>(F624/F612)*AA64</f>
        <v>22206.856904146931</v>
      </c>
      <c r="G692" s="180">
        <f>(G625/G612)*AA77</f>
        <v>0</v>
      </c>
      <c r="H692" s="180">
        <f>(H628/H612)*AA60</f>
        <v>958.0281413076159</v>
      </c>
      <c r="I692" s="180">
        <f>(I629/I612)*AA78</f>
        <v>18132.869217426771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19042979.649999999</v>
      </c>
      <c r="D693" s="180">
        <f>(D615/D612)*AB76</f>
        <v>200646.79399405423</v>
      </c>
      <c r="E693" s="180">
        <f>(E623/E612)*SUM(C693:D693)</f>
        <v>2150981.6278770007</v>
      </c>
      <c r="F693" s="180">
        <f>(F624/F612)*AB64</f>
        <v>352833.37688339985</v>
      </c>
      <c r="G693" s="180">
        <f>(G625/G612)*AB77</f>
        <v>0</v>
      </c>
      <c r="H693" s="180">
        <f>(H628/H612)*AB60</f>
        <v>26439.166566401374</v>
      </c>
      <c r="I693" s="180">
        <f>(I629/I612)*AB78</f>
        <v>32034.73561745396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2988316.77</v>
      </c>
      <c r="D694" s="180">
        <f>(D615/D612)*AC76</f>
        <v>68691.100537085236</v>
      </c>
      <c r="E694" s="180">
        <f>(E623/E612)*SUM(C694:D694)</f>
        <v>341701.07099812792</v>
      </c>
      <c r="F694" s="180">
        <f>(F624/F612)*AC64</f>
        <v>18802.651030272806</v>
      </c>
      <c r="G694" s="180">
        <f>(G625/G612)*AC77</f>
        <v>0</v>
      </c>
      <c r="H694" s="180">
        <f>(H628/H612)*AC60</f>
        <v>7781.7191477911056</v>
      </c>
      <c r="I694" s="180">
        <f>(I629/I612)*AC78</f>
        <v>8462.0056347991595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879404.97</v>
      </c>
      <c r="D695" s="180">
        <f>(D615/D612)*AD76</f>
        <v>5962.4589868016119</v>
      </c>
      <c r="E695" s="180">
        <f>(E623/E612)*SUM(C695:D695)</f>
        <v>98963.10756259106</v>
      </c>
      <c r="F695" s="180">
        <f>(F624/F612)*AD64</f>
        <v>257.49662770243305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3016786.7900000005</v>
      </c>
      <c r="D696" s="180">
        <f>(D615/D612)*AE76</f>
        <v>246336.64825246661</v>
      </c>
      <c r="E696" s="180">
        <f>(E623/E612)*SUM(C696:D696)</f>
        <v>364739.90937225329</v>
      </c>
      <c r="F696" s="180">
        <f>(F624/F612)*AE64</f>
        <v>785.16064200477228</v>
      </c>
      <c r="G696" s="180">
        <f>(G625/G612)*AE77</f>
        <v>0</v>
      </c>
      <c r="H696" s="180">
        <f>(H628/H612)*AE60</f>
        <v>8333.0372291096392</v>
      </c>
      <c r="I696" s="180">
        <f>(I629/I612)*AE78</f>
        <v>90059.917113219621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22522288.639999997</v>
      </c>
      <c r="D698" s="180">
        <f>(D615/D612)*AG76</f>
        <v>389435.66393570526</v>
      </c>
      <c r="E698" s="180">
        <f>(E623/E612)*SUM(C698:D698)</f>
        <v>2560988.0852852357</v>
      </c>
      <c r="F698" s="180">
        <f>(F624/F612)*AG64</f>
        <v>48849.549661428166</v>
      </c>
      <c r="G698" s="180">
        <f>(G625/G612)*AG77</f>
        <v>37321.890866421643</v>
      </c>
      <c r="H698" s="180">
        <f>(H628/H612)*AG60</f>
        <v>26496.407241510948</v>
      </c>
      <c r="I698" s="180">
        <f>(I629/I612)*AG78</f>
        <v>541568.3606271462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31705861.07</v>
      </c>
      <c r="D701" s="180">
        <f>(D615/D612)*AJ76</f>
        <v>321950.45398022037</v>
      </c>
      <c r="E701" s="180">
        <f>(E623/E612)*SUM(C701:D701)</f>
        <v>3579950.7109373207</v>
      </c>
      <c r="F701" s="180">
        <f>(F624/F612)*AJ64</f>
        <v>726460.65561817843</v>
      </c>
      <c r="G701" s="180">
        <f>(G625/G612)*AJ77</f>
        <v>0</v>
      </c>
      <c r="H701" s="180">
        <f>(H628/H612)*AJ60</f>
        <v>25887.848485082843</v>
      </c>
      <c r="I701" s="180">
        <f>(I629/I612)*AJ78</f>
        <v>247815.87930483252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122063227.95</v>
      </c>
      <c r="D707" s="180">
        <f>(D615/D612)*AP76</f>
        <v>4180811.4807547969</v>
      </c>
      <c r="E707" s="180">
        <f>(E623/E612)*SUM(C707:D707)</f>
        <v>14111093.365631389</v>
      </c>
      <c r="F707" s="180">
        <f>(F624/F612)*AP64</f>
        <v>213057.60539323551</v>
      </c>
      <c r="G707" s="180">
        <f>(G625/G612)*AP77</f>
        <v>0</v>
      </c>
      <c r="H707" s="180">
        <f>(H628/H612)*AP60</f>
        <v>135594.12133324897</v>
      </c>
      <c r="I707" s="180">
        <f>(I629/I612)*AP78</f>
        <v>369910.5320355061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16753792.120000001</v>
      </c>
      <c r="D709" s="180">
        <f>(D615/D612)*AR76</f>
        <v>769067.88406914123</v>
      </c>
      <c r="E709" s="180">
        <f>(E623/E612)*SUM(C709:D709)</f>
        <v>1958640.6983272596</v>
      </c>
      <c r="F709" s="180">
        <f>(F624/F612)*AR64</f>
        <v>41053.11727667271</v>
      </c>
      <c r="G709" s="180">
        <f>(G625/G612)*AR77</f>
        <v>4346.1000852282123</v>
      </c>
      <c r="H709" s="180">
        <f>(H628/H612)*AR60</f>
        <v>40475.18263669125</v>
      </c>
      <c r="I709" s="180">
        <f>(I629/I612)*AR78</f>
        <v>216990.00163520701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33282103.230000004</v>
      </c>
      <c r="D713" s="180">
        <f>(D615/D612)*AV76</f>
        <v>244885.11329313286</v>
      </c>
      <c r="E713" s="180">
        <f>(E623/E612)*SUM(C713:D713)</f>
        <v>3747523.1695207497</v>
      </c>
      <c r="F713" s="180">
        <f>(F624/F612)*AV64</f>
        <v>275523.37054761953</v>
      </c>
      <c r="G713" s="180">
        <f>(G625/G612)*AV77</f>
        <v>0</v>
      </c>
      <c r="H713" s="180">
        <f>(H628/H612)*AV60</f>
        <v>37905.377590982462</v>
      </c>
      <c r="I713" s="180">
        <f>(I629/I612)*AV78</f>
        <v>262322.17467877397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489188421.26300001</v>
      </c>
      <c r="D715" s="180">
        <f>SUM(D616:D647)+SUM(D668:D713)</f>
        <v>14302241.93</v>
      </c>
      <c r="E715" s="180">
        <f>SUM(E624:E647)+SUM(E668:E713)</f>
        <v>49182266.072464913</v>
      </c>
      <c r="F715" s="180">
        <f>SUM(F625:F648)+SUM(F668:F713)</f>
        <v>3014971.8502794881</v>
      </c>
      <c r="G715" s="180">
        <f>SUM(G626:G647)+SUM(G668:G713)</f>
        <v>3338038.7363118711</v>
      </c>
      <c r="H715" s="180">
        <f>SUM(H629:H647)+SUM(H668:H713)</f>
        <v>666423.05362966598</v>
      </c>
      <c r="I715" s="180">
        <f>SUM(I630:I647)+SUM(I668:I713)</f>
        <v>4964175.1627575355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489188421.26300007</v>
      </c>
      <c r="D716" s="180">
        <f>D615</f>
        <v>14302241.93</v>
      </c>
      <c r="E716" s="180">
        <f>E623</f>
        <v>49182266.072464906</v>
      </c>
      <c r="F716" s="180">
        <f>F624</f>
        <v>3014971.85027949</v>
      </c>
      <c r="G716" s="180">
        <f>G625</f>
        <v>3338038.7363118716</v>
      </c>
      <c r="H716" s="180">
        <f>H628</f>
        <v>666423.05362966575</v>
      </c>
      <c r="I716" s="180">
        <f>I629</f>
        <v>4964175.1627575355</v>
      </c>
      <c r="J716" s="180">
        <f>J630</f>
        <v>1788062.904197111</v>
      </c>
      <c r="K716" s="180" t="e">
        <f>K644</f>
        <v>#DIV/0!</v>
      </c>
      <c r="L716" s="180" t="e">
        <f>L647</f>
        <v>#DIV/0!</v>
      </c>
      <c r="M716" s="180">
        <f>C648</f>
        <v>112516178.398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F718"/>
  <sheetViews>
    <sheetView showGridLines="0" topLeftCell="A40" zoomScale="75" workbookViewId="0">
      <selection activeCell="E45" sqref="E4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f>4008089.88+37128505.69</f>
        <v>41136595.57</v>
      </c>
      <c r="C48" s="241">
        <f>ROUND(((B48/CE61)*C61),0)</f>
        <v>1006228</v>
      </c>
      <c r="D48" s="241">
        <f>ROUND(((B48/CE61)*D61),0)</f>
        <v>0</v>
      </c>
      <c r="E48" s="195">
        <f>ROUND(((B48/CE61)*E61),0)</f>
        <v>3169666</v>
      </c>
      <c r="F48" s="195">
        <f>ROUND(((B48/CE61)*F61),0)</f>
        <v>664232</v>
      </c>
      <c r="G48" s="195">
        <f>ROUND(((B48/CE61)*G61),0)</f>
        <v>0</v>
      </c>
      <c r="H48" s="195">
        <f>ROUND(((B48/CE61)*H61),0)</f>
        <v>465597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787482</v>
      </c>
      <c r="P48" s="195">
        <f>ROUND(((B48/CE61)*P61),0)</f>
        <v>1434143</v>
      </c>
      <c r="Q48" s="195">
        <f>ROUND(((B48/CE61)*Q61),0)</f>
        <v>428780</v>
      </c>
      <c r="R48" s="195">
        <f>ROUND(((B48/CE61)*R61),0)</f>
        <v>58543</v>
      </c>
      <c r="S48" s="195">
        <f>ROUND(((B48/CE61)*S61),0)</f>
        <v>213536</v>
      </c>
      <c r="T48" s="195">
        <f>ROUND(((B48/CE61)*T61),0)</f>
        <v>176035</v>
      </c>
      <c r="U48" s="195">
        <f>ROUND(((B48/CE61)*U61),0)</f>
        <v>817756</v>
      </c>
      <c r="V48" s="195">
        <f>ROUND(((B48/CE61)*V61),0)</f>
        <v>19226</v>
      </c>
      <c r="W48" s="195">
        <f>ROUND(((B48/CE61)*W61),0)</f>
        <v>168419</v>
      </c>
      <c r="X48" s="195">
        <f>ROUND(((B48/CE61)*X61),0)</f>
        <v>193294</v>
      </c>
      <c r="Y48" s="195">
        <f>ROUND(((B48/CE61)*Y61),0)</f>
        <v>1208052</v>
      </c>
      <c r="Z48" s="195">
        <f>ROUND(((B48/CE61)*Z61),0)</f>
        <v>318935</v>
      </c>
      <c r="AA48" s="195">
        <f>ROUND(((B48/CE61)*AA61),0)</f>
        <v>99862</v>
      </c>
      <c r="AB48" s="195">
        <f>ROUND(((B48/CE61)*AB61),0)</f>
        <v>1410821</v>
      </c>
      <c r="AC48" s="195">
        <f>ROUND(((B48/CE61)*AC61),0)</f>
        <v>367039</v>
      </c>
      <c r="AD48" s="195">
        <f>ROUND(((B48/CE61)*AD61),0)</f>
        <v>0</v>
      </c>
      <c r="AE48" s="195">
        <f>ROUND(((B48/CE61)*AE61),0)</f>
        <v>506677</v>
      </c>
      <c r="AF48" s="195">
        <f>ROUND(((B48/CE61)*AF61),0)</f>
        <v>0</v>
      </c>
      <c r="AG48" s="195">
        <f>ROUND(((B48/CE61)*AG61),0)</f>
        <v>1330029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1566242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10948554</v>
      </c>
      <c r="AQ48" s="195">
        <f>ROUND(((B48/CE61)*AQ61),0)</f>
        <v>0</v>
      </c>
      <c r="AR48" s="195">
        <f>ROUND(((B48/CE61)*AR61),0)</f>
        <v>2145631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3144406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307007</v>
      </c>
      <c r="AZ48" s="195">
        <f>ROUND(((B48/CE61)*AZ61),0)</f>
        <v>162581</v>
      </c>
      <c r="BA48" s="195">
        <f>ROUND(((B48/CE61)*BA61),0)</f>
        <v>28906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207924</v>
      </c>
      <c r="BE48" s="195">
        <f>ROUND(((B48/CE61)*BE61),0)</f>
        <v>267889</v>
      </c>
      <c r="BF48" s="195">
        <f>ROUND(((B48/CE61)*BF61),0)</f>
        <v>482753</v>
      </c>
      <c r="BG48" s="195">
        <f>ROUND(((B48/CE61)*BG61),0)</f>
        <v>28086</v>
      </c>
      <c r="BH48" s="195">
        <f>ROUND(((B48/CE61)*BH61),0)</f>
        <v>825105</v>
      </c>
      <c r="BI48" s="195">
        <f>ROUND(((B48/CE61)*BI61),0)</f>
        <v>71666</v>
      </c>
      <c r="BJ48" s="195">
        <f>ROUND(((B48/CE61)*BJ61),0)</f>
        <v>131502</v>
      </c>
      <c r="BK48" s="195">
        <f>ROUND(((B48/CE61)*BK61),0)</f>
        <v>559714</v>
      </c>
      <c r="BL48" s="195">
        <f>ROUND(((B48/CE61)*BL61),0)</f>
        <v>550435</v>
      </c>
      <c r="BM48" s="195">
        <f>ROUND(((B48/CE61)*BM61),0)</f>
        <v>103035</v>
      </c>
      <c r="BN48" s="195">
        <f>ROUND(((B48/CE61)*BN61),0)</f>
        <v>818231</v>
      </c>
      <c r="BO48" s="195">
        <f>ROUND(((B48/CE61)*BO61),0)</f>
        <v>34063</v>
      </c>
      <c r="BP48" s="195">
        <f>ROUND(((B48/CE61)*BP61),0)</f>
        <v>94612</v>
      </c>
      <c r="BQ48" s="195">
        <f>ROUND(((B48/CE61)*BQ61),0)</f>
        <v>0</v>
      </c>
      <c r="BR48" s="195">
        <f>ROUND(((B48/CE61)*BR61),0)</f>
        <v>73302</v>
      </c>
      <c r="BS48" s="195">
        <f>ROUND(((B48/CE61)*BS61),0)</f>
        <v>19185</v>
      </c>
      <c r="BT48" s="195">
        <f>ROUND(((B48/CE61)*BT61),0)</f>
        <v>88425</v>
      </c>
      <c r="BU48" s="195">
        <f>ROUND(((B48/CE61)*BU61),0)</f>
        <v>0</v>
      </c>
      <c r="BV48" s="195">
        <f>ROUND(((B48/CE61)*BV61),0)</f>
        <v>673963</v>
      </c>
      <c r="BW48" s="195">
        <f>ROUND(((B48/CE61)*BW61),0)</f>
        <v>67767</v>
      </c>
      <c r="BX48" s="195">
        <f>ROUND(((B48/CE61)*BX61),0)</f>
        <v>0</v>
      </c>
      <c r="BY48" s="195">
        <f>ROUND(((B48/CE61)*BY61),0)</f>
        <v>354184</v>
      </c>
      <c r="BZ48" s="195">
        <f>ROUND(((B48/CE61)*BZ61),0)</f>
        <v>287790</v>
      </c>
      <c r="CA48" s="195">
        <f>ROUND(((B48/CE61)*CA61),0)</f>
        <v>111310</v>
      </c>
      <c r="CB48" s="195">
        <f>ROUND(((B48/CE61)*CB61),0)</f>
        <v>0</v>
      </c>
      <c r="CC48" s="195">
        <f>ROUND(((B48/CE61)*CC61),0)</f>
        <v>2137975</v>
      </c>
      <c r="CD48" s="195"/>
      <c r="CE48" s="195">
        <f>SUM(C48:CD48)</f>
        <v>41136595</v>
      </c>
    </row>
    <row r="49" spans="1:84" ht="12.6" customHeight="1" x14ac:dyDescent="0.25">
      <c r="A49" s="175" t="s">
        <v>206</v>
      </c>
      <c r="B49" s="195">
        <f>B47+B48</f>
        <v>41136595.57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20462358.18</v>
      </c>
      <c r="C52" s="195">
        <f>ROUND((B52/(CE76+CF76)*C76),0)</f>
        <v>224357</v>
      </c>
      <c r="D52" s="195">
        <f>ROUND((B52/(CE76+CF76)*D76),0)</f>
        <v>0</v>
      </c>
      <c r="E52" s="195">
        <f>ROUND((B52/(CE76+CF76)*E76),0)</f>
        <v>1261194</v>
      </c>
      <c r="F52" s="195">
        <f>ROUND((B52/(CE76+CF76)*F76),0)</f>
        <v>370464</v>
      </c>
      <c r="G52" s="195">
        <f>ROUND((B52/(CE76+CF76)*G76),0)</f>
        <v>0</v>
      </c>
      <c r="H52" s="195">
        <f>ROUND((B52/(CE76+CF76)*H76),0)</f>
        <v>263452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209363</v>
      </c>
      <c r="P52" s="195">
        <f>ROUND((B52/(CE76+CF76)*P76),0)</f>
        <v>842844</v>
      </c>
      <c r="Q52" s="195">
        <f>ROUND((B52/(CE76+CF76)*Q76),0)</f>
        <v>61813</v>
      </c>
      <c r="R52" s="195">
        <f>ROUND((B52/(CE76+CF76)*R76),0)</f>
        <v>12367</v>
      </c>
      <c r="S52" s="195">
        <f>ROUND((B52/(CE76+CF76)*S76),0)</f>
        <v>678444</v>
      </c>
      <c r="T52" s="195">
        <f>ROUND((B52/(CE76+CF76)*T76),0)</f>
        <v>5768</v>
      </c>
      <c r="U52" s="195">
        <f>ROUND((B52/(CE76+CF76)*U76),0)</f>
        <v>233523</v>
      </c>
      <c r="V52" s="195">
        <f>ROUND((B52/(CE76+CF76)*V76),0)</f>
        <v>4465</v>
      </c>
      <c r="W52" s="195">
        <f>ROUND((B52/(CE76+CF76)*W76),0)</f>
        <v>44962</v>
      </c>
      <c r="X52" s="195">
        <f>ROUND((B52/(CE76+CF76)*X76),0)</f>
        <v>47234</v>
      </c>
      <c r="Y52" s="195">
        <f>ROUND((B52/(CE76+CF76)*Y76),0)</f>
        <v>484016</v>
      </c>
      <c r="Z52" s="195">
        <f>ROUND((B52/(CE76+CF76)*Z76),0)</f>
        <v>250789</v>
      </c>
      <c r="AA52" s="195">
        <f>ROUND((B52/(CE76+CF76)*AA76),0)</f>
        <v>45199</v>
      </c>
      <c r="AB52" s="195">
        <f>ROUND((B52/(CE76+CF76)*AB76),0)</f>
        <v>177498</v>
      </c>
      <c r="AC52" s="195">
        <f>ROUND((B52/(CE76+CF76)*AC76),0)</f>
        <v>60766</v>
      </c>
      <c r="AD52" s="195">
        <f>ROUND((B52/(CE76+CF76)*AD76),0)</f>
        <v>5275</v>
      </c>
      <c r="AE52" s="195">
        <f>ROUND((B52/(CE76+CF76)*AE76),0)</f>
        <v>217917</v>
      </c>
      <c r="AF52" s="195">
        <f>ROUND((B52/(CE76+CF76)*AF76),0)</f>
        <v>0</v>
      </c>
      <c r="AG52" s="195">
        <f>ROUND((B52/(CE76+CF76)*AG76),0)</f>
        <v>344506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284807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3496307</v>
      </c>
      <c r="AQ52" s="195">
        <f>ROUND((B52/(CE76+CF76)*AQ76),0)</f>
        <v>0</v>
      </c>
      <c r="AR52" s="195">
        <f>ROUND((B52/(CE76+CF76)*AR76),0)</f>
        <v>680340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216633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108494</v>
      </c>
      <c r="AZ52" s="195">
        <f>ROUND((B52/(CE76+CF76)*AZ76),0)</f>
        <v>76511</v>
      </c>
      <c r="BA52" s="195">
        <f>ROUND((B52/(CE76+CF76)*BA76),0)</f>
        <v>51876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131607</v>
      </c>
      <c r="BE52" s="195">
        <f>ROUND((B52/(CE76+CF76)*BE76),0)</f>
        <v>8431307</v>
      </c>
      <c r="BF52" s="195">
        <f>ROUND((B52/(CE76+CF76)*BF76),0)</f>
        <v>28032</v>
      </c>
      <c r="BG52" s="195">
        <f>ROUND((B52/(CE76+CF76)*BG76),0)</f>
        <v>3872</v>
      </c>
      <c r="BH52" s="195">
        <f>ROUND((B52/(CE76+CF76)*BH76),0)</f>
        <v>125088</v>
      </c>
      <c r="BI52" s="195">
        <f>ROUND((B52/(CE76+CF76)*BI76),0)</f>
        <v>5472</v>
      </c>
      <c r="BJ52" s="195">
        <f>ROUND((B52/(CE76+CF76)*BJ76),0)</f>
        <v>42710</v>
      </c>
      <c r="BK52" s="195">
        <f>ROUND((B52/(CE76+CF76)*BK76),0)</f>
        <v>152686</v>
      </c>
      <c r="BL52" s="195">
        <f>ROUND((B52/(CE76+CF76)*BL76),0)</f>
        <v>77854</v>
      </c>
      <c r="BM52" s="195">
        <f>ROUND((B52/(CE76+CF76)*BM76),0)</f>
        <v>30047</v>
      </c>
      <c r="BN52" s="195">
        <f>ROUND((B52/(CE76+CF76)*BN76),0)</f>
        <v>24378</v>
      </c>
      <c r="BO52" s="195">
        <f>ROUND((B52/(CE76+CF76)*BO76),0)</f>
        <v>29830</v>
      </c>
      <c r="BP52" s="195">
        <f>ROUND((B52/(CE76+CF76)*BP76),0)</f>
        <v>56065</v>
      </c>
      <c r="BQ52" s="195">
        <f>ROUND((B52/(CE76+CF76)*BQ76),0)</f>
        <v>0</v>
      </c>
      <c r="BR52" s="195">
        <f>ROUND((B52/(CE76+CF76)*BR76),0)</f>
        <v>25642</v>
      </c>
      <c r="BS52" s="195">
        <f>ROUND((B52/(CE76+CF76)*BS76),0)</f>
        <v>9996</v>
      </c>
      <c r="BT52" s="195">
        <f>ROUND((B52/(CE76+CF76)*BT76),0)</f>
        <v>5907</v>
      </c>
      <c r="BU52" s="195">
        <f>ROUND((B52/(CE76+CF76)*BU76),0)</f>
        <v>0</v>
      </c>
      <c r="BV52" s="195">
        <f>ROUND((B52/(CE76+CF76)*BV76),0)</f>
        <v>61833</v>
      </c>
      <c r="BW52" s="195">
        <f>ROUND((B52/(CE76+CF76)*BW76),0)</f>
        <v>24101</v>
      </c>
      <c r="BX52" s="195">
        <f>ROUND((B52/(CE76+CF76)*BX76),0)</f>
        <v>0</v>
      </c>
      <c r="BY52" s="195">
        <f>ROUND((B52/(CE76+CF76)*BY76),0)</f>
        <v>2687</v>
      </c>
      <c r="BZ52" s="195">
        <f>ROUND((B52/(CE76+CF76)*BZ76),0)</f>
        <v>8356</v>
      </c>
      <c r="CA52" s="195">
        <f>ROUND((B52/(CE76+CF76)*CA76),0)</f>
        <v>31272</v>
      </c>
      <c r="CB52" s="195">
        <f>ROUND((B52/(CE76+CF76)*CB76),0)</f>
        <v>0</v>
      </c>
      <c r="CC52" s="195">
        <f>ROUND((B52/(CE76+CF76)*CC76),0)</f>
        <v>392432</v>
      </c>
      <c r="CD52" s="195"/>
      <c r="CE52" s="195">
        <f>SUM(C52:CD52)</f>
        <v>20462358</v>
      </c>
    </row>
    <row r="53" spans="1:84" ht="12.6" customHeight="1" x14ac:dyDescent="0.25">
      <c r="A53" s="175" t="s">
        <v>206</v>
      </c>
      <c r="B53" s="195">
        <f>B51+B52</f>
        <v>20462358.18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6322</v>
      </c>
      <c r="D59" s="184"/>
      <c r="E59" s="184">
        <v>31008</v>
      </c>
      <c r="F59" s="184">
        <f>5525+3631</f>
        <v>9156</v>
      </c>
      <c r="G59" s="184"/>
      <c r="H59" s="184">
        <v>4087</v>
      </c>
      <c r="I59" s="184"/>
      <c r="J59" s="184"/>
      <c r="K59" s="184"/>
      <c r="L59" s="184"/>
      <c r="M59" s="184"/>
      <c r="N59" s="184"/>
      <c r="O59" s="184">
        <v>22604</v>
      </c>
      <c r="P59" s="185">
        <f>757665+191520</f>
        <v>949185</v>
      </c>
      <c r="Q59" s="185">
        <f>791850+210255</f>
        <v>1002105</v>
      </c>
      <c r="R59" s="185">
        <f>865430+204680</f>
        <v>1070110</v>
      </c>
      <c r="S59" s="244"/>
      <c r="T59" s="244"/>
      <c r="U59" s="220">
        <f>2066447+17606</f>
        <v>2084053</v>
      </c>
      <c r="V59" s="185">
        <v>724984</v>
      </c>
      <c r="W59" s="185">
        <f>56435+30161</f>
        <v>86596</v>
      </c>
      <c r="X59" s="185">
        <f>35830+107527</f>
        <v>143357</v>
      </c>
      <c r="Y59" s="185">
        <f>9919+19055+1479+31036+59228+24994+42927+1465</f>
        <v>190103</v>
      </c>
      <c r="Z59" s="185">
        <v>90462</v>
      </c>
      <c r="AA59" s="185">
        <v>10205</v>
      </c>
      <c r="AB59" s="244"/>
      <c r="AC59" s="185">
        <f>50962+591</f>
        <v>51553</v>
      </c>
      <c r="AD59" s="185"/>
      <c r="AE59" s="185">
        <f>37295+28602+42980</f>
        <v>108877</v>
      </c>
      <c r="AF59" s="185"/>
      <c r="AG59" s="185">
        <v>87362</v>
      </c>
      <c r="AH59" s="185"/>
      <c r="AI59" s="185"/>
      <c r="AJ59" s="185">
        <f>12378+3421+12388+3336</f>
        <v>31523</v>
      </c>
      <c r="AK59" s="185"/>
      <c r="AL59" s="185"/>
      <c r="AM59" s="185"/>
      <c r="AN59" s="185"/>
      <c r="AO59" s="185"/>
      <c r="AP59" s="185">
        <f>6122+1761+22010</f>
        <v>29893</v>
      </c>
      <c r="AQ59" s="185"/>
      <c r="AR59" s="185">
        <f>24062+1196+4034+3460</f>
        <v>32752</v>
      </c>
      <c r="AS59" s="185"/>
      <c r="AT59" s="185"/>
      <c r="AU59" s="185"/>
      <c r="AV59" s="244"/>
      <c r="AW59" s="244"/>
      <c r="AX59" s="244"/>
      <c r="AY59" s="185">
        <v>183573</v>
      </c>
      <c r="AZ59" s="185">
        <v>366275</v>
      </c>
      <c r="BA59" s="244"/>
      <c r="BB59" s="244"/>
      <c r="BC59" s="244"/>
      <c r="BD59" s="244"/>
      <c r="BE59" s="185">
        <v>1035810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54.24</v>
      </c>
      <c r="D60" s="187"/>
      <c r="E60" s="187">
        <v>233.76</v>
      </c>
      <c r="F60" s="219">
        <v>41.25</v>
      </c>
      <c r="G60" s="187"/>
      <c r="H60" s="187">
        <v>29.15</v>
      </c>
      <c r="I60" s="187"/>
      <c r="J60" s="219"/>
      <c r="K60" s="187"/>
      <c r="L60" s="187"/>
      <c r="M60" s="187"/>
      <c r="N60" s="187"/>
      <c r="O60" s="187">
        <v>48.99</v>
      </c>
      <c r="P60" s="217">
        <v>98.09</v>
      </c>
      <c r="Q60" s="217">
        <v>26.83</v>
      </c>
      <c r="R60" s="217">
        <v>4.2300000000000004</v>
      </c>
      <c r="S60" s="217">
        <v>24.03</v>
      </c>
      <c r="T60" s="217">
        <v>9.02</v>
      </c>
      <c r="U60" s="217">
        <v>63.34</v>
      </c>
      <c r="V60" s="217">
        <v>2.4700000000000002</v>
      </c>
      <c r="W60" s="217">
        <v>8.82</v>
      </c>
      <c r="X60" s="217">
        <v>12.38</v>
      </c>
      <c r="Y60" s="217">
        <v>78.48</v>
      </c>
      <c r="Z60" s="217">
        <v>19.82</v>
      </c>
      <c r="AA60" s="217">
        <v>3.58</v>
      </c>
      <c r="AB60" s="217">
        <v>92.65</v>
      </c>
      <c r="AC60" s="217">
        <v>25.04</v>
      </c>
      <c r="AD60" s="217"/>
      <c r="AE60" s="217">
        <v>31.89</v>
      </c>
      <c r="AF60" s="217"/>
      <c r="AG60" s="217">
        <v>91.76</v>
      </c>
      <c r="AH60" s="217"/>
      <c r="AI60" s="217"/>
      <c r="AJ60" s="217">
        <v>89.29</v>
      </c>
      <c r="AK60" s="217"/>
      <c r="AL60" s="217"/>
      <c r="AM60" s="217"/>
      <c r="AN60" s="217"/>
      <c r="AO60" s="217"/>
      <c r="AP60" s="217">
        <v>442.72</v>
      </c>
      <c r="AQ60" s="217"/>
      <c r="AR60" s="217">
        <v>143.77000000000001</v>
      </c>
      <c r="AS60" s="217"/>
      <c r="AT60" s="217"/>
      <c r="AU60" s="217"/>
      <c r="AV60" s="217">
        <v>120.75</v>
      </c>
      <c r="AW60" s="217"/>
      <c r="AX60" s="217"/>
      <c r="AY60" s="217">
        <v>37.24</v>
      </c>
      <c r="AZ60" s="217">
        <v>22.12</v>
      </c>
      <c r="BA60" s="217">
        <v>4.45</v>
      </c>
      <c r="BB60" s="217"/>
      <c r="BC60" s="217"/>
      <c r="BD60" s="217">
        <v>21.48</v>
      </c>
      <c r="BE60" s="217">
        <v>22.95</v>
      </c>
      <c r="BF60" s="217">
        <v>73.91</v>
      </c>
      <c r="BG60" s="217">
        <v>3.96</v>
      </c>
      <c r="BH60" s="217">
        <v>49.85</v>
      </c>
      <c r="BI60" s="217">
        <v>7.13</v>
      </c>
      <c r="BJ60" s="217">
        <v>11.32</v>
      </c>
      <c r="BK60" s="217">
        <v>66.37</v>
      </c>
      <c r="BL60" s="217">
        <v>67.83</v>
      </c>
      <c r="BM60" s="217">
        <v>9.4700000000000006</v>
      </c>
      <c r="BN60" s="217">
        <v>14.34</v>
      </c>
      <c r="BO60" s="217">
        <v>2.89</v>
      </c>
      <c r="BP60" s="217">
        <v>6.03</v>
      </c>
      <c r="BQ60" s="217"/>
      <c r="BR60" s="217">
        <v>5.23</v>
      </c>
      <c r="BS60" s="217">
        <v>1.85</v>
      </c>
      <c r="BT60" s="217">
        <v>6.63</v>
      </c>
      <c r="BU60" s="217"/>
      <c r="BV60" s="217">
        <v>74.84</v>
      </c>
      <c r="BW60" s="217">
        <v>4.78</v>
      </c>
      <c r="BX60" s="217"/>
      <c r="BY60" s="217">
        <v>15.7</v>
      </c>
      <c r="BZ60" s="217">
        <v>26.06</v>
      </c>
      <c r="CA60" s="217">
        <v>7.85</v>
      </c>
      <c r="CB60" s="217"/>
      <c r="CC60" s="217">
        <v>147.69</v>
      </c>
      <c r="CD60" s="245" t="s">
        <v>221</v>
      </c>
      <c r="CE60" s="247">
        <f t="shared" ref="CE60:CE70" si="0">SUM(C60:CD60)</f>
        <v>2508.3200000000002</v>
      </c>
    </row>
    <row r="61" spans="1:84" ht="12.6" customHeight="1" x14ac:dyDescent="0.25">
      <c r="A61" s="171" t="s">
        <v>235</v>
      </c>
      <c r="B61" s="175"/>
      <c r="C61" s="184">
        <v>4959190.82</v>
      </c>
      <c r="D61" s="184"/>
      <c r="E61" s="184">
        <v>15621689.890000001</v>
      </c>
      <c r="F61" s="185">
        <v>3273665.26</v>
      </c>
      <c r="G61" s="184"/>
      <c r="H61" s="184">
        <v>2294692.77</v>
      </c>
      <c r="I61" s="185"/>
      <c r="J61" s="185"/>
      <c r="K61" s="185"/>
      <c r="L61" s="185"/>
      <c r="M61" s="184"/>
      <c r="N61" s="184"/>
      <c r="O61" s="184">
        <v>3881102.73</v>
      </c>
      <c r="P61" s="185">
        <v>7068168.9199999999</v>
      </c>
      <c r="Q61" s="185">
        <v>2113239.7999999998</v>
      </c>
      <c r="R61" s="185">
        <v>288528.08</v>
      </c>
      <c r="S61" s="185">
        <v>1052412.3899999999</v>
      </c>
      <c r="T61" s="185">
        <v>867586.08</v>
      </c>
      <c r="U61" s="185">
        <v>4030307.62</v>
      </c>
      <c r="V61" s="185">
        <v>94755.4</v>
      </c>
      <c r="W61" s="185">
        <v>830052.2</v>
      </c>
      <c r="X61" s="185">
        <v>952651.14</v>
      </c>
      <c r="Y61" s="185">
        <v>5953878.6600000001</v>
      </c>
      <c r="Z61" s="185">
        <v>1571868.21</v>
      </c>
      <c r="AA61" s="185">
        <v>492172.01</v>
      </c>
      <c r="AB61" s="185">
        <v>6953229.4299999997</v>
      </c>
      <c r="AC61" s="185">
        <v>1808952.93</v>
      </c>
      <c r="AD61" s="185"/>
      <c r="AE61" s="185">
        <v>2497157.9</v>
      </c>
      <c r="AF61" s="185"/>
      <c r="AG61" s="185">
        <v>6555045.9100000001</v>
      </c>
      <c r="AH61" s="185"/>
      <c r="AI61" s="185"/>
      <c r="AJ61" s="185">
        <v>7719218.8499999996</v>
      </c>
      <c r="AK61" s="185"/>
      <c r="AL61" s="185"/>
      <c r="AM61" s="185"/>
      <c r="AN61" s="185"/>
      <c r="AO61" s="185"/>
      <c r="AP61" s="185">
        <v>53959914.829999998</v>
      </c>
      <c r="AQ61" s="185"/>
      <c r="AR61" s="185">
        <v>10574736.52</v>
      </c>
      <c r="AS61" s="185"/>
      <c r="AT61" s="185"/>
      <c r="AU61" s="185"/>
      <c r="AV61" s="185">
        <v>15497195.609999999</v>
      </c>
      <c r="AW61" s="185"/>
      <c r="AX61" s="185"/>
      <c r="AY61" s="185">
        <v>1513081.24</v>
      </c>
      <c r="AZ61" s="185">
        <v>801282.02</v>
      </c>
      <c r="BA61" s="185">
        <v>142464.01999999999</v>
      </c>
      <c r="BB61" s="185"/>
      <c r="BC61" s="185"/>
      <c r="BD61" s="185">
        <v>1024754.25</v>
      </c>
      <c r="BE61" s="185">
        <v>1320290.3799999999</v>
      </c>
      <c r="BF61" s="185">
        <v>2379248.84</v>
      </c>
      <c r="BG61" s="185">
        <v>138421.72</v>
      </c>
      <c r="BH61" s="185">
        <v>4066525.59</v>
      </c>
      <c r="BI61" s="185">
        <v>353206.06</v>
      </c>
      <c r="BJ61" s="185">
        <v>648107.43999999994</v>
      </c>
      <c r="BK61" s="185">
        <v>2758549.79</v>
      </c>
      <c r="BL61" s="185">
        <v>2712818.78</v>
      </c>
      <c r="BM61" s="185">
        <v>507808.53</v>
      </c>
      <c r="BN61" s="185">
        <v>4032646.85</v>
      </c>
      <c r="BO61" s="185">
        <v>167879.52</v>
      </c>
      <c r="BP61" s="185">
        <v>466293.68</v>
      </c>
      <c r="BQ61" s="185"/>
      <c r="BR61" s="185">
        <v>361267.43</v>
      </c>
      <c r="BS61" s="185">
        <v>94551.9</v>
      </c>
      <c r="BT61" s="185">
        <v>435802.54</v>
      </c>
      <c r="BU61" s="185"/>
      <c r="BV61" s="185">
        <v>3321623.4</v>
      </c>
      <c r="BW61" s="185">
        <v>333990.89</v>
      </c>
      <c r="BX61" s="185"/>
      <c r="BY61" s="185">
        <v>1745595</v>
      </c>
      <c r="BZ61" s="185">
        <v>1418374.65</v>
      </c>
      <c r="CA61" s="185">
        <v>548592.19999999995</v>
      </c>
      <c r="CB61" s="185"/>
      <c r="CC61" s="185">
        <v>10537003.439999999</v>
      </c>
      <c r="CD61" s="245" t="s">
        <v>221</v>
      </c>
      <c r="CE61" s="195">
        <f t="shared" si="0"/>
        <v>202741594.12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1006228</v>
      </c>
      <c r="D62" s="195">
        <f t="shared" si="1"/>
        <v>0</v>
      </c>
      <c r="E62" s="195">
        <f t="shared" si="1"/>
        <v>3169666</v>
      </c>
      <c r="F62" s="195">
        <f t="shared" si="1"/>
        <v>664232</v>
      </c>
      <c r="G62" s="195">
        <f t="shared" si="1"/>
        <v>0</v>
      </c>
      <c r="H62" s="195">
        <f t="shared" si="1"/>
        <v>465597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787482</v>
      </c>
      <c r="P62" s="195">
        <f t="shared" si="1"/>
        <v>1434143</v>
      </c>
      <c r="Q62" s="195">
        <f t="shared" si="1"/>
        <v>428780</v>
      </c>
      <c r="R62" s="195">
        <f t="shared" si="1"/>
        <v>58543</v>
      </c>
      <c r="S62" s="195">
        <f t="shared" si="1"/>
        <v>213536</v>
      </c>
      <c r="T62" s="195">
        <f t="shared" si="1"/>
        <v>176035</v>
      </c>
      <c r="U62" s="195">
        <f t="shared" si="1"/>
        <v>817756</v>
      </c>
      <c r="V62" s="195">
        <f t="shared" si="1"/>
        <v>19226</v>
      </c>
      <c r="W62" s="195">
        <f t="shared" si="1"/>
        <v>168419</v>
      </c>
      <c r="X62" s="195">
        <f t="shared" si="1"/>
        <v>193294</v>
      </c>
      <c r="Y62" s="195">
        <f t="shared" si="1"/>
        <v>1208052</v>
      </c>
      <c r="Z62" s="195">
        <f t="shared" si="1"/>
        <v>318935</v>
      </c>
      <c r="AA62" s="195">
        <f t="shared" si="1"/>
        <v>99862</v>
      </c>
      <c r="AB62" s="195">
        <f t="shared" si="1"/>
        <v>1410821</v>
      </c>
      <c r="AC62" s="195">
        <f t="shared" si="1"/>
        <v>367039</v>
      </c>
      <c r="AD62" s="195">
        <f t="shared" si="1"/>
        <v>0</v>
      </c>
      <c r="AE62" s="195">
        <f t="shared" si="1"/>
        <v>506677</v>
      </c>
      <c r="AF62" s="195">
        <f t="shared" si="1"/>
        <v>0</v>
      </c>
      <c r="AG62" s="195">
        <f t="shared" si="1"/>
        <v>1330029</v>
      </c>
      <c r="AH62" s="195">
        <f t="shared" si="1"/>
        <v>0</v>
      </c>
      <c r="AI62" s="195">
        <f t="shared" si="1"/>
        <v>0</v>
      </c>
      <c r="AJ62" s="195">
        <f t="shared" si="1"/>
        <v>1566242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10948554</v>
      </c>
      <c r="AQ62" s="195">
        <f t="shared" si="1"/>
        <v>0</v>
      </c>
      <c r="AR62" s="195">
        <f t="shared" si="1"/>
        <v>2145631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3144406</v>
      </c>
      <c r="AW62" s="195">
        <f t="shared" si="1"/>
        <v>0</v>
      </c>
      <c r="AX62" s="195">
        <f t="shared" si="1"/>
        <v>0</v>
      </c>
      <c r="AY62" s="195">
        <f>ROUND(AY47+AY48,0)</f>
        <v>307007</v>
      </c>
      <c r="AZ62" s="195">
        <f>ROUND(AZ47+AZ48,0)</f>
        <v>162581</v>
      </c>
      <c r="BA62" s="195">
        <f>ROUND(BA47+BA48,0)</f>
        <v>28906</v>
      </c>
      <c r="BB62" s="195">
        <f t="shared" si="1"/>
        <v>0</v>
      </c>
      <c r="BC62" s="195">
        <f t="shared" si="1"/>
        <v>0</v>
      </c>
      <c r="BD62" s="195">
        <f t="shared" si="1"/>
        <v>207924</v>
      </c>
      <c r="BE62" s="195">
        <f t="shared" si="1"/>
        <v>267889</v>
      </c>
      <c r="BF62" s="195">
        <f t="shared" si="1"/>
        <v>482753</v>
      </c>
      <c r="BG62" s="195">
        <f t="shared" si="1"/>
        <v>28086</v>
      </c>
      <c r="BH62" s="195">
        <f t="shared" si="1"/>
        <v>825105</v>
      </c>
      <c r="BI62" s="195">
        <f t="shared" si="1"/>
        <v>71666</v>
      </c>
      <c r="BJ62" s="195">
        <f t="shared" si="1"/>
        <v>131502</v>
      </c>
      <c r="BK62" s="195">
        <f t="shared" si="1"/>
        <v>559714</v>
      </c>
      <c r="BL62" s="195">
        <f t="shared" si="1"/>
        <v>550435</v>
      </c>
      <c r="BM62" s="195">
        <f t="shared" si="1"/>
        <v>103035</v>
      </c>
      <c r="BN62" s="195">
        <f t="shared" si="1"/>
        <v>818231</v>
      </c>
      <c r="BO62" s="195">
        <f t="shared" ref="BO62:CC62" si="2">ROUND(BO47+BO48,0)</f>
        <v>34063</v>
      </c>
      <c r="BP62" s="195">
        <f t="shared" si="2"/>
        <v>94612</v>
      </c>
      <c r="BQ62" s="195">
        <f t="shared" si="2"/>
        <v>0</v>
      </c>
      <c r="BR62" s="195">
        <f t="shared" si="2"/>
        <v>73302</v>
      </c>
      <c r="BS62" s="195">
        <f t="shared" si="2"/>
        <v>19185</v>
      </c>
      <c r="BT62" s="195">
        <f t="shared" si="2"/>
        <v>88425</v>
      </c>
      <c r="BU62" s="195">
        <f t="shared" si="2"/>
        <v>0</v>
      </c>
      <c r="BV62" s="195">
        <f t="shared" si="2"/>
        <v>673963</v>
      </c>
      <c r="BW62" s="195">
        <f t="shared" si="2"/>
        <v>67767</v>
      </c>
      <c r="BX62" s="195">
        <f t="shared" si="2"/>
        <v>0</v>
      </c>
      <c r="BY62" s="195">
        <f t="shared" si="2"/>
        <v>354184</v>
      </c>
      <c r="BZ62" s="195">
        <f t="shared" si="2"/>
        <v>287790</v>
      </c>
      <c r="CA62" s="195">
        <f t="shared" si="2"/>
        <v>111310</v>
      </c>
      <c r="CB62" s="195">
        <f t="shared" si="2"/>
        <v>0</v>
      </c>
      <c r="CC62" s="195">
        <f t="shared" si="2"/>
        <v>2137975</v>
      </c>
      <c r="CD62" s="245" t="s">
        <v>221</v>
      </c>
      <c r="CE62" s="195">
        <f t="shared" si="0"/>
        <v>41136595</v>
      </c>
      <c r="CF62" s="248"/>
    </row>
    <row r="63" spans="1:84" ht="12.6" customHeight="1" x14ac:dyDescent="0.25">
      <c r="A63" s="171" t="s">
        <v>236</v>
      </c>
      <c r="B63" s="175"/>
      <c r="C63" s="184">
        <v>346200</v>
      </c>
      <c r="D63" s="184"/>
      <c r="E63" s="184">
        <v>829704.62</v>
      </c>
      <c r="F63" s="185"/>
      <c r="G63" s="184"/>
      <c r="H63" s="184">
        <v>23210</v>
      </c>
      <c r="I63" s="185"/>
      <c r="J63" s="185"/>
      <c r="K63" s="185"/>
      <c r="L63" s="185"/>
      <c r="M63" s="184"/>
      <c r="N63" s="184"/>
      <c r="O63" s="184">
        <v>-3420</v>
      </c>
      <c r="P63" s="185"/>
      <c r="Q63" s="185"/>
      <c r="R63" s="185"/>
      <c r="S63" s="185"/>
      <c r="T63" s="185"/>
      <c r="U63" s="185">
        <v>174000</v>
      </c>
      <c r="V63" s="185">
        <v>300</v>
      </c>
      <c r="W63" s="185"/>
      <c r="X63" s="185"/>
      <c r="Y63" s="185">
        <v>92920</v>
      </c>
      <c r="Z63" s="185">
        <v>160835</v>
      </c>
      <c r="AA63" s="185"/>
      <c r="AB63" s="185"/>
      <c r="AC63" s="185">
        <v>24000</v>
      </c>
      <c r="AD63" s="185"/>
      <c r="AE63" s="185"/>
      <c r="AF63" s="185"/>
      <c r="AG63" s="185">
        <v>10769428.77</v>
      </c>
      <c r="AH63" s="185"/>
      <c r="AI63" s="185"/>
      <c r="AJ63" s="185">
        <v>299063.77</v>
      </c>
      <c r="AK63" s="185"/>
      <c r="AL63" s="185"/>
      <c r="AM63" s="185"/>
      <c r="AN63" s="185"/>
      <c r="AO63" s="185"/>
      <c r="AP63" s="185">
        <v>21933981.920000002</v>
      </c>
      <c r="AQ63" s="185"/>
      <c r="AR63" s="185">
        <v>77830</v>
      </c>
      <c r="AS63" s="185"/>
      <c r="AT63" s="185"/>
      <c r="AU63" s="185"/>
      <c r="AV63" s="185">
        <v>2601868.7999999998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1554174.96</v>
      </c>
      <c r="BJ63" s="185"/>
      <c r="BK63" s="185"/>
      <c r="BL63" s="185"/>
      <c r="BM63" s="185"/>
      <c r="BN63" s="185">
        <v>229252.5</v>
      </c>
      <c r="BO63" s="185">
        <v>3999.84</v>
      </c>
      <c r="BP63" s="185"/>
      <c r="BQ63" s="185"/>
      <c r="BR63" s="185"/>
      <c r="BS63" s="185"/>
      <c r="BT63" s="185"/>
      <c r="BU63" s="185"/>
      <c r="BV63" s="185"/>
      <c r="BW63" s="185">
        <v>28000</v>
      </c>
      <c r="BX63" s="185"/>
      <c r="BY63" s="185"/>
      <c r="BZ63" s="185"/>
      <c r="CA63" s="185"/>
      <c r="CB63" s="185"/>
      <c r="CC63" s="185">
        <v>443061</v>
      </c>
      <c r="CD63" s="245" t="s">
        <v>221</v>
      </c>
      <c r="CE63" s="195">
        <f t="shared" si="0"/>
        <v>39588411.18</v>
      </c>
      <c r="CF63" s="248"/>
    </row>
    <row r="64" spans="1:84" ht="12.6" customHeight="1" x14ac:dyDescent="0.25">
      <c r="A64" s="171" t="s">
        <v>237</v>
      </c>
      <c r="B64" s="175"/>
      <c r="C64" s="184">
        <v>320948.96000000002</v>
      </c>
      <c r="D64" s="184"/>
      <c r="E64" s="185">
        <v>842141.51</v>
      </c>
      <c r="F64" s="185">
        <v>93931.96</v>
      </c>
      <c r="G64" s="184"/>
      <c r="H64" s="184">
        <v>39006.79</v>
      </c>
      <c r="I64" s="185"/>
      <c r="J64" s="185"/>
      <c r="K64" s="185"/>
      <c r="L64" s="185"/>
      <c r="M64" s="184"/>
      <c r="N64" s="184"/>
      <c r="O64" s="184">
        <v>388010.76</v>
      </c>
      <c r="P64" s="185">
        <v>6936064.4100000001</v>
      </c>
      <c r="Q64" s="185">
        <v>43156.32</v>
      </c>
      <c r="R64" s="185">
        <v>181423.67</v>
      </c>
      <c r="S64" s="185">
        <v>19891121.690000001</v>
      </c>
      <c r="T64" s="185">
        <v>308866.75</v>
      </c>
      <c r="U64" s="185">
        <v>4584658.1399999997</v>
      </c>
      <c r="V64" s="185">
        <v>6.13</v>
      </c>
      <c r="W64" s="185">
        <v>25705.02</v>
      </c>
      <c r="X64" s="185">
        <v>190607.57</v>
      </c>
      <c r="Y64" s="185">
        <v>477917.21</v>
      </c>
      <c r="Z64" s="185">
        <v>77971.520000000004</v>
      </c>
      <c r="AA64" s="185">
        <v>783998.9</v>
      </c>
      <c r="AB64" s="185">
        <v>11500576.619999999</v>
      </c>
      <c r="AC64" s="185">
        <v>258729.07</v>
      </c>
      <c r="AD64" s="185">
        <v>98072</v>
      </c>
      <c r="AE64" s="185">
        <v>21254.09</v>
      </c>
      <c r="AF64" s="185"/>
      <c r="AG64" s="185">
        <v>833983.96</v>
      </c>
      <c r="AH64" s="185"/>
      <c r="AI64" s="185"/>
      <c r="AJ64" s="185">
        <v>17066043.879999999</v>
      </c>
      <c r="AK64" s="185"/>
      <c r="AL64" s="185"/>
      <c r="AM64" s="185"/>
      <c r="AN64" s="185"/>
      <c r="AO64" s="185"/>
      <c r="AP64" s="185">
        <v>4895738.24</v>
      </c>
      <c r="AQ64" s="185"/>
      <c r="AR64" s="185">
        <v>1233748.6599999999</v>
      </c>
      <c r="AS64" s="185"/>
      <c r="AT64" s="185"/>
      <c r="AU64" s="185"/>
      <c r="AV64" s="185">
        <v>6727064.0300000003</v>
      </c>
      <c r="AW64" s="185"/>
      <c r="AX64" s="185"/>
      <c r="AY64" s="185">
        <v>543473.5</v>
      </c>
      <c r="AZ64" s="185">
        <v>730020.02</v>
      </c>
      <c r="BA64" s="185">
        <v>334981.52</v>
      </c>
      <c r="BB64" s="185"/>
      <c r="BC64" s="185"/>
      <c r="BD64" s="185">
        <v>290071.33</v>
      </c>
      <c r="BE64" s="185">
        <v>122862.92</v>
      </c>
      <c r="BF64" s="185">
        <v>286264.17</v>
      </c>
      <c r="BG64" s="185">
        <v>216.38</v>
      </c>
      <c r="BH64" s="185">
        <v>97821.25</v>
      </c>
      <c r="BI64" s="185">
        <v>16541.599999999999</v>
      </c>
      <c r="BJ64" s="185">
        <v>8805.7800000000007</v>
      </c>
      <c r="BK64" s="185">
        <v>26360.77</v>
      </c>
      <c r="BL64" s="185">
        <v>66257.429999999993</v>
      </c>
      <c r="BM64" s="185">
        <v>2602.7800000000002</v>
      </c>
      <c r="BN64" s="185">
        <v>12277.58</v>
      </c>
      <c r="BO64" s="185">
        <v>26209.040000000001</v>
      </c>
      <c r="BP64" s="185">
        <v>7488.28</v>
      </c>
      <c r="BQ64" s="185"/>
      <c r="BR64" s="185">
        <v>6625.94</v>
      </c>
      <c r="BS64" s="185">
        <v>11071.45</v>
      </c>
      <c r="BT64" s="185">
        <v>316.01</v>
      </c>
      <c r="BU64" s="185"/>
      <c r="BV64" s="185">
        <v>14916.55</v>
      </c>
      <c r="BW64" s="185">
        <v>1355.77</v>
      </c>
      <c r="BX64" s="185"/>
      <c r="BY64" s="185">
        <v>2804.31</v>
      </c>
      <c r="BZ64" s="185">
        <v>3149.34</v>
      </c>
      <c r="CA64" s="185">
        <v>21323.21</v>
      </c>
      <c r="CB64" s="185"/>
      <c r="CC64" s="185">
        <v>178740.74</v>
      </c>
      <c r="CD64" s="245" t="s">
        <v>221</v>
      </c>
      <c r="CE64" s="195">
        <f t="shared" si="0"/>
        <v>80633305.529999986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v>5401.34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50829.74</v>
      </c>
      <c r="Q65" s="185"/>
      <c r="R65" s="185"/>
      <c r="S65" s="185"/>
      <c r="T65" s="185"/>
      <c r="U65" s="185"/>
      <c r="V65" s="185"/>
      <c r="W65" s="185"/>
      <c r="X65" s="185"/>
      <c r="Y65" s="185">
        <v>128738.31</v>
      </c>
      <c r="Z65" s="185">
        <v>11124</v>
      </c>
      <c r="AA65" s="185">
        <v>72.66</v>
      </c>
      <c r="AB65" s="185">
        <v>45564.7</v>
      </c>
      <c r="AC65" s="185"/>
      <c r="AD65" s="185"/>
      <c r="AE65" s="185">
        <v>12074.53</v>
      </c>
      <c r="AF65" s="185"/>
      <c r="AG65" s="185"/>
      <c r="AH65" s="185"/>
      <c r="AI65" s="185"/>
      <c r="AJ65" s="185">
        <v>141273.01</v>
      </c>
      <c r="AK65" s="185"/>
      <c r="AL65" s="185"/>
      <c r="AM65" s="185"/>
      <c r="AN65" s="185"/>
      <c r="AO65" s="185"/>
      <c r="AP65" s="185">
        <v>450179.97</v>
      </c>
      <c r="AQ65" s="185"/>
      <c r="AR65" s="185">
        <v>96140.9</v>
      </c>
      <c r="AS65" s="185"/>
      <c r="AT65" s="185"/>
      <c r="AU65" s="185"/>
      <c r="AV65" s="185">
        <v>72097.88</v>
      </c>
      <c r="AW65" s="185"/>
      <c r="AX65" s="185"/>
      <c r="AY65" s="185"/>
      <c r="AZ65" s="185"/>
      <c r="BA65" s="185"/>
      <c r="BB65" s="185"/>
      <c r="BC65" s="185"/>
      <c r="BD65" s="185"/>
      <c r="BE65" s="185">
        <v>1265787.48</v>
      </c>
      <c r="BF65" s="185">
        <v>173505.05</v>
      </c>
      <c r="BG65" s="185"/>
      <c r="BH65" s="185"/>
      <c r="BI65" s="185">
        <v>-993.28</v>
      </c>
      <c r="BJ65" s="185"/>
      <c r="BK65" s="185">
        <v>273</v>
      </c>
      <c r="BL65" s="185"/>
      <c r="BM65" s="185"/>
      <c r="BN65" s="185">
        <v>190.06</v>
      </c>
      <c r="BO65" s="185"/>
      <c r="BP65" s="185">
        <v>4975.84</v>
      </c>
      <c r="BQ65" s="185"/>
      <c r="BR65" s="185">
        <v>4976.51</v>
      </c>
      <c r="BS65" s="185"/>
      <c r="BT65" s="185"/>
      <c r="BU65" s="185"/>
      <c r="BV65" s="185"/>
      <c r="BW65" s="185"/>
      <c r="BX65" s="185"/>
      <c r="BY65" s="185"/>
      <c r="BZ65" s="185"/>
      <c r="CA65" s="185">
        <v>-1840.01</v>
      </c>
      <c r="CB65" s="185"/>
      <c r="CC65" s="185">
        <v>131324.93</v>
      </c>
      <c r="CD65" s="245" t="s">
        <v>221</v>
      </c>
      <c r="CE65" s="195">
        <f t="shared" si="0"/>
        <v>2591696.62</v>
      </c>
      <c r="CF65" s="248"/>
    </row>
    <row r="66" spans="1:84" ht="12.6" customHeight="1" x14ac:dyDescent="0.25">
      <c r="A66" s="171" t="s">
        <v>239</v>
      </c>
      <c r="B66" s="175"/>
      <c r="C66" s="184">
        <v>22273.75</v>
      </c>
      <c r="D66" s="184"/>
      <c r="E66" s="184">
        <v>171859.28</v>
      </c>
      <c r="F66" s="184">
        <v>29947.23</v>
      </c>
      <c r="G66" s="184"/>
      <c r="H66" s="184">
        <v>8706.26</v>
      </c>
      <c r="I66" s="184"/>
      <c r="J66" s="184"/>
      <c r="K66" s="185"/>
      <c r="L66" s="185"/>
      <c r="M66" s="184"/>
      <c r="N66" s="184"/>
      <c r="O66" s="185">
        <v>43139.61</v>
      </c>
      <c r="P66" s="185">
        <v>935173.7</v>
      </c>
      <c r="Q66" s="185">
        <v>8901.8700000000008</v>
      </c>
      <c r="R66" s="185">
        <v>18739.21</v>
      </c>
      <c r="S66" s="184">
        <v>66115.360000000001</v>
      </c>
      <c r="T66" s="184"/>
      <c r="U66" s="185">
        <v>2673566.71</v>
      </c>
      <c r="V66" s="185">
        <v>117.44</v>
      </c>
      <c r="W66" s="185">
        <v>10080.379999999999</v>
      </c>
      <c r="X66" s="185">
        <v>34921.269999999997</v>
      </c>
      <c r="Y66" s="185">
        <v>146884.99</v>
      </c>
      <c r="Z66" s="185">
        <v>620550.36</v>
      </c>
      <c r="AA66" s="185">
        <v>140020.81</v>
      </c>
      <c r="AB66" s="185">
        <v>384038.94</v>
      </c>
      <c r="AC66" s="185">
        <v>1052.19</v>
      </c>
      <c r="AD66" s="185">
        <v>865186.55</v>
      </c>
      <c r="AE66" s="185">
        <v>29425.47</v>
      </c>
      <c r="AF66" s="185"/>
      <c r="AG66" s="185">
        <v>1300599.07</v>
      </c>
      <c r="AH66" s="185"/>
      <c r="AI66" s="185"/>
      <c r="AJ66" s="185">
        <v>121821.91</v>
      </c>
      <c r="AK66" s="185"/>
      <c r="AL66" s="185"/>
      <c r="AM66" s="185"/>
      <c r="AN66" s="185"/>
      <c r="AO66" s="185"/>
      <c r="AP66" s="185">
        <v>11678593.289999999</v>
      </c>
      <c r="AQ66" s="185"/>
      <c r="AR66" s="185">
        <v>1209128.43</v>
      </c>
      <c r="AS66" s="185"/>
      <c r="AT66" s="185"/>
      <c r="AU66" s="185"/>
      <c r="AV66" s="185">
        <v>1120814.48</v>
      </c>
      <c r="AW66" s="185"/>
      <c r="AX66" s="185"/>
      <c r="AY66" s="185">
        <v>923.25</v>
      </c>
      <c r="AZ66" s="185">
        <v>43.28</v>
      </c>
      <c r="BA66" s="185">
        <v>730992.47</v>
      </c>
      <c r="BB66" s="185"/>
      <c r="BC66" s="185"/>
      <c r="BD66" s="185">
        <v>109519.67999999999</v>
      </c>
      <c r="BE66" s="185">
        <v>175765.09</v>
      </c>
      <c r="BF66" s="185">
        <v>636108.96</v>
      </c>
      <c r="BG66" s="185"/>
      <c r="BH66" s="185">
        <v>100498.86</v>
      </c>
      <c r="BI66" s="185">
        <v>963300.79</v>
      </c>
      <c r="BJ66" s="185">
        <v>414404.78</v>
      </c>
      <c r="BK66" s="185">
        <v>2113427.81</v>
      </c>
      <c r="BL66" s="185">
        <v>941432.66</v>
      </c>
      <c r="BM66" s="185">
        <v>231037.45</v>
      </c>
      <c r="BN66" s="185">
        <v>3065945.85</v>
      </c>
      <c r="BO66" s="185">
        <v>9195.67</v>
      </c>
      <c r="BP66" s="185">
        <v>102226.02</v>
      </c>
      <c r="BQ66" s="185"/>
      <c r="BR66" s="185">
        <v>420298.31</v>
      </c>
      <c r="BS66" s="185">
        <v>1635.35</v>
      </c>
      <c r="BT66" s="185">
        <v>369.63</v>
      </c>
      <c r="BU66" s="185"/>
      <c r="BV66" s="185">
        <v>364045.94</v>
      </c>
      <c r="BW66" s="185">
        <v>25385.9</v>
      </c>
      <c r="BX66" s="185"/>
      <c r="BY66" s="185">
        <v>3496.93</v>
      </c>
      <c r="BZ66" s="185">
        <v>-0.48</v>
      </c>
      <c r="CA66" s="185">
        <v>19118.060000000001</v>
      </c>
      <c r="CB66" s="185"/>
      <c r="CC66" s="185">
        <v>1588431.68</v>
      </c>
      <c r="CD66" s="245" t="s">
        <v>221</v>
      </c>
      <c r="CE66" s="195">
        <f t="shared" si="0"/>
        <v>33659262.5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224357</v>
      </c>
      <c r="D67" s="195">
        <f>ROUND(D51+D52,0)</f>
        <v>0</v>
      </c>
      <c r="E67" s="195">
        <f t="shared" ref="E67:BP67" si="3">ROUND(E51+E52,0)</f>
        <v>1261194</v>
      </c>
      <c r="F67" s="195">
        <f t="shared" si="3"/>
        <v>370464</v>
      </c>
      <c r="G67" s="195">
        <f t="shared" si="3"/>
        <v>0</v>
      </c>
      <c r="H67" s="195">
        <f t="shared" si="3"/>
        <v>263452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209363</v>
      </c>
      <c r="P67" s="195">
        <f t="shared" si="3"/>
        <v>842844</v>
      </c>
      <c r="Q67" s="195">
        <f t="shared" si="3"/>
        <v>61813</v>
      </c>
      <c r="R67" s="195">
        <f t="shared" si="3"/>
        <v>12367</v>
      </c>
      <c r="S67" s="195">
        <f t="shared" si="3"/>
        <v>678444</v>
      </c>
      <c r="T67" s="195">
        <f t="shared" si="3"/>
        <v>5768</v>
      </c>
      <c r="U67" s="195">
        <f t="shared" si="3"/>
        <v>233523</v>
      </c>
      <c r="V67" s="195">
        <f t="shared" si="3"/>
        <v>4465</v>
      </c>
      <c r="W67" s="195">
        <f t="shared" si="3"/>
        <v>44962</v>
      </c>
      <c r="X67" s="195">
        <f t="shared" si="3"/>
        <v>47234</v>
      </c>
      <c r="Y67" s="195">
        <f t="shared" si="3"/>
        <v>484016</v>
      </c>
      <c r="Z67" s="195">
        <f t="shared" si="3"/>
        <v>250789</v>
      </c>
      <c r="AA67" s="195">
        <f t="shared" si="3"/>
        <v>45199</v>
      </c>
      <c r="AB67" s="195">
        <f t="shared" si="3"/>
        <v>177498</v>
      </c>
      <c r="AC67" s="195">
        <f t="shared" si="3"/>
        <v>60766</v>
      </c>
      <c r="AD67" s="195">
        <f t="shared" si="3"/>
        <v>5275</v>
      </c>
      <c r="AE67" s="195">
        <f t="shared" si="3"/>
        <v>217917</v>
      </c>
      <c r="AF67" s="195">
        <f t="shared" si="3"/>
        <v>0</v>
      </c>
      <c r="AG67" s="195">
        <f t="shared" si="3"/>
        <v>344506</v>
      </c>
      <c r="AH67" s="195">
        <f t="shared" si="3"/>
        <v>0</v>
      </c>
      <c r="AI67" s="195">
        <f t="shared" si="3"/>
        <v>0</v>
      </c>
      <c r="AJ67" s="195">
        <f t="shared" si="3"/>
        <v>284807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3496307</v>
      </c>
      <c r="AQ67" s="195">
        <f t="shared" si="3"/>
        <v>0</v>
      </c>
      <c r="AR67" s="195">
        <f t="shared" si="3"/>
        <v>680340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216633</v>
      </c>
      <c r="AW67" s="195">
        <f t="shared" si="3"/>
        <v>0</v>
      </c>
      <c r="AX67" s="195">
        <f t="shared" si="3"/>
        <v>0</v>
      </c>
      <c r="AY67" s="195">
        <f t="shared" si="3"/>
        <v>108494</v>
      </c>
      <c r="AZ67" s="195">
        <f>ROUND(AZ51+AZ52,0)</f>
        <v>76511</v>
      </c>
      <c r="BA67" s="195">
        <f>ROUND(BA51+BA52,0)</f>
        <v>51876</v>
      </c>
      <c r="BB67" s="195">
        <f t="shared" si="3"/>
        <v>0</v>
      </c>
      <c r="BC67" s="195">
        <f t="shared" si="3"/>
        <v>0</v>
      </c>
      <c r="BD67" s="195">
        <f t="shared" si="3"/>
        <v>131607</v>
      </c>
      <c r="BE67" s="195">
        <f t="shared" si="3"/>
        <v>8431307</v>
      </c>
      <c r="BF67" s="195">
        <f t="shared" si="3"/>
        <v>28032</v>
      </c>
      <c r="BG67" s="195">
        <f t="shared" si="3"/>
        <v>3872</v>
      </c>
      <c r="BH67" s="195">
        <f t="shared" si="3"/>
        <v>125088</v>
      </c>
      <c r="BI67" s="195">
        <f t="shared" si="3"/>
        <v>5472</v>
      </c>
      <c r="BJ67" s="195">
        <f t="shared" si="3"/>
        <v>42710</v>
      </c>
      <c r="BK67" s="195">
        <f t="shared" si="3"/>
        <v>152686</v>
      </c>
      <c r="BL67" s="195">
        <f t="shared" si="3"/>
        <v>77854</v>
      </c>
      <c r="BM67" s="195">
        <f t="shared" si="3"/>
        <v>30047</v>
      </c>
      <c r="BN67" s="195">
        <f t="shared" si="3"/>
        <v>24378</v>
      </c>
      <c r="BO67" s="195">
        <f t="shared" si="3"/>
        <v>29830</v>
      </c>
      <c r="BP67" s="195">
        <f t="shared" si="3"/>
        <v>56065</v>
      </c>
      <c r="BQ67" s="195">
        <f t="shared" ref="BQ67:CC67" si="4">ROUND(BQ51+BQ52,0)</f>
        <v>0</v>
      </c>
      <c r="BR67" s="195">
        <f t="shared" si="4"/>
        <v>25642</v>
      </c>
      <c r="BS67" s="195">
        <f t="shared" si="4"/>
        <v>9996</v>
      </c>
      <c r="BT67" s="195">
        <f t="shared" si="4"/>
        <v>5907</v>
      </c>
      <c r="BU67" s="195">
        <f t="shared" si="4"/>
        <v>0</v>
      </c>
      <c r="BV67" s="195">
        <f t="shared" si="4"/>
        <v>61833</v>
      </c>
      <c r="BW67" s="195">
        <f t="shared" si="4"/>
        <v>24101</v>
      </c>
      <c r="BX67" s="195">
        <f t="shared" si="4"/>
        <v>0</v>
      </c>
      <c r="BY67" s="195">
        <f t="shared" si="4"/>
        <v>2687</v>
      </c>
      <c r="BZ67" s="195">
        <f t="shared" si="4"/>
        <v>8356</v>
      </c>
      <c r="CA67" s="195">
        <f t="shared" si="4"/>
        <v>31272</v>
      </c>
      <c r="CB67" s="195">
        <f t="shared" si="4"/>
        <v>0</v>
      </c>
      <c r="CC67" s="195">
        <f t="shared" si="4"/>
        <v>392432</v>
      </c>
      <c r="CD67" s="245" t="s">
        <v>221</v>
      </c>
      <c r="CE67" s="195">
        <f t="shared" si="0"/>
        <v>20462358</v>
      </c>
      <c r="CF67" s="248"/>
    </row>
    <row r="68" spans="1:84" ht="12.6" customHeight="1" x14ac:dyDescent="0.25">
      <c r="A68" s="171" t="s">
        <v>240</v>
      </c>
      <c r="B68" s="175"/>
      <c r="C68" s="184">
        <v>1435.77</v>
      </c>
      <c r="D68" s="184"/>
      <c r="E68" s="184">
        <v>11957.99</v>
      </c>
      <c r="F68" s="184">
        <v>19056.8</v>
      </c>
      <c r="G68" s="184"/>
      <c r="H68" s="184">
        <v>746.97</v>
      </c>
      <c r="I68" s="184"/>
      <c r="J68" s="184"/>
      <c r="K68" s="185"/>
      <c r="L68" s="185"/>
      <c r="M68" s="184"/>
      <c r="N68" s="184"/>
      <c r="O68" s="184">
        <v>604.28</v>
      </c>
      <c r="P68" s="185">
        <v>277409.49</v>
      </c>
      <c r="Q68" s="185">
        <v>1285.01</v>
      </c>
      <c r="R68" s="185">
        <v>5.61</v>
      </c>
      <c r="S68" s="185">
        <v>213358.33</v>
      </c>
      <c r="T68" s="185">
        <v>123.76</v>
      </c>
      <c r="U68" s="185">
        <v>241494.8</v>
      </c>
      <c r="V68" s="185">
        <v>142.82</v>
      </c>
      <c r="W68" s="185">
        <v>103.86</v>
      </c>
      <c r="X68" s="185">
        <v>56458.53</v>
      </c>
      <c r="Y68" s="185">
        <v>40659.019999999997</v>
      </c>
      <c r="Z68" s="185">
        <v>2344.29</v>
      </c>
      <c r="AA68" s="185">
        <v>41615.199999999997</v>
      </c>
      <c r="AB68" s="185">
        <v>115437.12</v>
      </c>
      <c r="AC68" s="185">
        <v>63227.62</v>
      </c>
      <c r="AD68" s="185"/>
      <c r="AE68" s="185">
        <v>91278.95</v>
      </c>
      <c r="AF68" s="185"/>
      <c r="AG68" s="185">
        <v>6465.66</v>
      </c>
      <c r="AH68" s="185"/>
      <c r="AI68" s="185"/>
      <c r="AJ68" s="185">
        <v>35763.96</v>
      </c>
      <c r="AK68" s="185"/>
      <c r="AL68" s="185"/>
      <c r="AM68" s="185"/>
      <c r="AN68" s="185"/>
      <c r="AO68" s="185"/>
      <c r="AP68" s="185">
        <v>4069619.2</v>
      </c>
      <c r="AQ68" s="185"/>
      <c r="AR68" s="185">
        <v>422610.21</v>
      </c>
      <c r="AS68" s="185"/>
      <c r="AT68" s="185"/>
      <c r="AU68" s="185"/>
      <c r="AV68" s="185">
        <v>245591.08</v>
      </c>
      <c r="AW68" s="185"/>
      <c r="AX68" s="185"/>
      <c r="AY68" s="185">
        <v>10224.26</v>
      </c>
      <c r="AZ68" s="185"/>
      <c r="BA68" s="185"/>
      <c r="BB68" s="185"/>
      <c r="BC68" s="185"/>
      <c r="BD68" s="185">
        <v>1083.22</v>
      </c>
      <c r="BE68" s="185">
        <v>6086.19</v>
      </c>
      <c r="BF68" s="185">
        <v>1806.54</v>
      </c>
      <c r="BG68" s="185"/>
      <c r="BH68" s="185">
        <v>373957.95</v>
      </c>
      <c r="BI68" s="185">
        <v>69706.100000000006</v>
      </c>
      <c r="BJ68" s="185">
        <v>61938.94</v>
      </c>
      <c r="BK68" s="185">
        <v>11562.33</v>
      </c>
      <c r="BL68" s="185">
        <v>13694.14</v>
      </c>
      <c r="BM68" s="185">
        <v>859.44</v>
      </c>
      <c r="BN68" s="185">
        <v>-10346.870000000001</v>
      </c>
      <c r="BO68" s="185">
        <v>1432.27</v>
      </c>
      <c r="BP68" s="185">
        <v>4634.79</v>
      </c>
      <c r="BQ68" s="185"/>
      <c r="BR68" s="185">
        <v>5892.99</v>
      </c>
      <c r="BS68" s="185">
        <v>2145.59</v>
      </c>
      <c r="BT68" s="185">
        <v>336.75</v>
      </c>
      <c r="BU68" s="185"/>
      <c r="BV68" s="185">
        <v>75438.23</v>
      </c>
      <c r="BW68" s="185">
        <v>4592.79</v>
      </c>
      <c r="BX68" s="185"/>
      <c r="BY68" s="185">
        <v>2612.13</v>
      </c>
      <c r="BZ68" s="185">
        <v>1159.32</v>
      </c>
      <c r="CA68" s="185">
        <v>13150.29</v>
      </c>
      <c r="CB68" s="185"/>
      <c r="CC68" s="185">
        <v>261958.49</v>
      </c>
      <c r="CD68" s="245" t="s">
        <v>221</v>
      </c>
      <c r="CE68" s="195">
        <f t="shared" si="0"/>
        <v>6872722.2100000009</v>
      </c>
      <c r="CF68" s="248"/>
    </row>
    <row r="69" spans="1:84" ht="12.6" customHeight="1" x14ac:dyDescent="0.25">
      <c r="A69" s="171" t="s">
        <v>241</v>
      </c>
      <c r="B69" s="175"/>
      <c r="C69" s="184">
        <v>50511.199999999997</v>
      </c>
      <c r="D69" s="184"/>
      <c r="E69" s="185">
        <v>29804.37</v>
      </c>
      <c r="F69" s="185">
        <v>27453.56</v>
      </c>
      <c r="G69" s="184"/>
      <c r="H69" s="184">
        <v>20368.63</v>
      </c>
      <c r="I69" s="185"/>
      <c r="J69" s="185"/>
      <c r="K69" s="185"/>
      <c r="L69" s="185"/>
      <c r="M69" s="184"/>
      <c r="N69" s="184"/>
      <c r="O69" s="184">
        <v>15750.96</v>
      </c>
      <c r="P69" s="185">
        <v>889730.29</v>
      </c>
      <c r="Q69" s="185">
        <v>6386.83</v>
      </c>
      <c r="R69" s="220">
        <v>61041.78</v>
      </c>
      <c r="S69" s="185">
        <v>270193.32</v>
      </c>
      <c r="T69" s="184">
        <v>480.35</v>
      </c>
      <c r="U69" s="185">
        <v>704887.36</v>
      </c>
      <c r="V69" s="185">
        <v>1764.21</v>
      </c>
      <c r="W69" s="184">
        <v>329808.84999999998</v>
      </c>
      <c r="X69" s="185">
        <v>16391.02</v>
      </c>
      <c r="Y69" s="185">
        <v>1074286.8</v>
      </c>
      <c r="Z69" s="185">
        <v>639675.69999999995</v>
      </c>
      <c r="AA69" s="185">
        <v>147054.04999999999</v>
      </c>
      <c r="AB69" s="185">
        <v>425246.32</v>
      </c>
      <c r="AC69" s="185">
        <v>61054.66</v>
      </c>
      <c r="AD69" s="185"/>
      <c r="AE69" s="185">
        <v>44833.74</v>
      </c>
      <c r="AF69" s="185"/>
      <c r="AG69" s="185">
        <v>541292.07999999996</v>
      </c>
      <c r="AH69" s="185"/>
      <c r="AI69" s="185"/>
      <c r="AJ69" s="185">
        <v>442125.93</v>
      </c>
      <c r="AK69" s="185"/>
      <c r="AL69" s="185"/>
      <c r="AM69" s="185"/>
      <c r="AN69" s="185"/>
      <c r="AO69" s="184"/>
      <c r="AP69" s="185">
        <v>6632809.1399999997</v>
      </c>
      <c r="AQ69" s="184"/>
      <c r="AR69" s="184">
        <v>690979.98</v>
      </c>
      <c r="AS69" s="184"/>
      <c r="AT69" s="184"/>
      <c r="AU69" s="185"/>
      <c r="AV69" s="185">
        <v>906690.84</v>
      </c>
      <c r="AW69" s="185"/>
      <c r="AX69" s="185"/>
      <c r="AY69" s="185">
        <v>136132.29999999999</v>
      </c>
      <c r="AZ69" s="185">
        <v>70529.710000000006</v>
      </c>
      <c r="BA69" s="185">
        <v>262.10000000000002</v>
      </c>
      <c r="BB69" s="185"/>
      <c r="BC69" s="185"/>
      <c r="BD69" s="185">
        <v>695242.22</v>
      </c>
      <c r="BE69" s="185">
        <v>2361013.0699999998</v>
      </c>
      <c r="BF69" s="185">
        <v>16323.3</v>
      </c>
      <c r="BG69" s="185">
        <v>281349.61</v>
      </c>
      <c r="BH69" s="220">
        <v>5575290.0999999996</v>
      </c>
      <c r="BI69" s="185">
        <v>61247.56</v>
      </c>
      <c r="BJ69" s="185">
        <v>11377.72</v>
      </c>
      <c r="BK69" s="185">
        <v>585428.68999999994</v>
      </c>
      <c r="BL69" s="185">
        <v>59269.21</v>
      </c>
      <c r="BM69" s="185">
        <v>24247.69</v>
      </c>
      <c r="BN69" s="185">
        <v>9865613.6600000001</v>
      </c>
      <c r="BO69" s="185">
        <v>46979.7</v>
      </c>
      <c r="BP69" s="185">
        <v>762094.03</v>
      </c>
      <c r="BQ69" s="185"/>
      <c r="BR69" s="185">
        <v>15467.15</v>
      </c>
      <c r="BS69" s="185">
        <v>43268.28</v>
      </c>
      <c r="BT69" s="185">
        <v>28131.38</v>
      </c>
      <c r="BU69" s="185"/>
      <c r="BV69" s="185">
        <v>513548.22</v>
      </c>
      <c r="BW69" s="185">
        <v>73526.62</v>
      </c>
      <c r="BX69" s="185"/>
      <c r="BY69" s="185">
        <v>74786.16</v>
      </c>
      <c r="BZ69" s="185">
        <v>55913.22</v>
      </c>
      <c r="CA69" s="185">
        <v>174008.17</v>
      </c>
      <c r="CB69" s="185"/>
      <c r="CC69" s="185">
        <v>9135421.7699999996</v>
      </c>
      <c r="CD69" s="188"/>
      <c r="CE69" s="195">
        <f t="shared" si="0"/>
        <v>44697093.609999999</v>
      </c>
      <c r="CF69" s="248"/>
    </row>
    <row r="70" spans="1:84" ht="12.6" customHeight="1" x14ac:dyDescent="0.25">
      <c r="A70" s="171" t="s">
        <v>242</v>
      </c>
      <c r="B70" s="175"/>
      <c r="C70" s="184">
        <v>11102.61</v>
      </c>
      <c r="D70" s="184"/>
      <c r="E70" s="184">
        <v>1343.84</v>
      </c>
      <c r="F70" s="185">
        <v>21662.49</v>
      </c>
      <c r="G70" s="184"/>
      <c r="H70" s="184"/>
      <c r="I70" s="184"/>
      <c r="J70" s="185"/>
      <c r="K70" s="185"/>
      <c r="L70" s="185"/>
      <c r="M70" s="184"/>
      <c r="N70" s="184"/>
      <c r="O70" s="184">
        <v>882.78</v>
      </c>
      <c r="P70" s="184"/>
      <c r="Q70" s="184"/>
      <c r="R70" s="184"/>
      <c r="S70" s="184"/>
      <c r="T70" s="184">
        <v>-216.75</v>
      </c>
      <c r="U70" s="185">
        <v>218333.87</v>
      </c>
      <c r="V70" s="184"/>
      <c r="W70" s="184"/>
      <c r="X70" s="185">
        <v>800</v>
      </c>
      <c r="Y70" s="185">
        <v>29278.9</v>
      </c>
      <c r="Z70" s="185">
        <v>137.5</v>
      </c>
      <c r="AA70" s="185">
        <v>-1291.74</v>
      </c>
      <c r="AB70" s="185">
        <v>85825.8</v>
      </c>
      <c r="AC70" s="185">
        <v>-333.27</v>
      </c>
      <c r="AD70" s="185"/>
      <c r="AE70" s="185">
        <v>295288.23</v>
      </c>
      <c r="AF70" s="185"/>
      <c r="AG70" s="185">
        <v>-87.54</v>
      </c>
      <c r="AH70" s="185"/>
      <c r="AI70" s="185"/>
      <c r="AJ70" s="185">
        <v>385534.02</v>
      </c>
      <c r="AK70" s="185"/>
      <c r="AL70" s="185"/>
      <c r="AM70" s="185"/>
      <c r="AN70" s="185"/>
      <c r="AO70" s="185"/>
      <c r="AP70" s="185">
        <v>1905490.62</v>
      </c>
      <c r="AQ70" s="185"/>
      <c r="AR70" s="185">
        <v>196981.5</v>
      </c>
      <c r="AS70" s="185"/>
      <c r="AT70" s="185"/>
      <c r="AU70" s="185"/>
      <c r="AV70" s="185">
        <v>4710956.3099999996</v>
      </c>
      <c r="AW70" s="185"/>
      <c r="AX70" s="185"/>
      <c r="AY70" s="185"/>
      <c r="AZ70" s="185">
        <v>1992319.37</v>
      </c>
      <c r="BA70" s="185">
        <v>33634.49</v>
      </c>
      <c r="BB70" s="185"/>
      <c r="BC70" s="185"/>
      <c r="BD70" s="185"/>
      <c r="BE70" s="185">
        <v>19897.61</v>
      </c>
      <c r="BF70" s="185"/>
      <c r="BG70" s="185"/>
      <c r="BH70" s="185"/>
      <c r="BI70" s="185"/>
      <c r="BJ70" s="185">
        <v>31273.77</v>
      </c>
      <c r="BK70" s="185"/>
      <c r="BL70" s="185">
        <v>280</v>
      </c>
      <c r="BM70" s="185">
        <v>64597.62</v>
      </c>
      <c r="BN70" s="185">
        <v>588478.85</v>
      </c>
      <c r="BO70" s="185">
        <v>35844.31</v>
      </c>
      <c r="BP70" s="185"/>
      <c r="BQ70" s="185"/>
      <c r="BR70" s="185">
        <v>1185.46</v>
      </c>
      <c r="BS70" s="185">
        <v>231.97</v>
      </c>
      <c r="BT70" s="185">
        <v>19695.12</v>
      </c>
      <c r="BU70" s="185"/>
      <c r="BV70" s="185">
        <v>31710.41</v>
      </c>
      <c r="BW70" s="185"/>
      <c r="BX70" s="185"/>
      <c r="BY70" s="185"/>
      <c r="BZ70" s="185"/>
      <c r="CA70" s="185">
        <v>21609.360000000001</v>
      </c>
      <c r="CB70" s="185"/>
      <c r="CC70" s="185">
        <v>3053034.27</v>
      </c>
      <c r="CD70" s="188"/>
      <c r="CE70" s="195">
        <f t="shared" si="0"/>
        <v>13755481.779999997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6920042.8899999997</v>
      </c>
      <c r="D71" s="195">
        <f t="shared" ref="D71:AI71" si="5">SUM(D61:D69)-D70</f>
        <v>0</v>
      </c>
      <c r="E71" s="195">
        <f t="shared" si="5"/>
        <v>21942075.160000004</v>
      </c>
      <c r="F71" s="195">
        <f t="shared" si="5"/>
        <v>4457088.3199999984</v>
      </c>
      <c r="G71" s="195">
        <f t="shared" si="5"/>
        <v>0</v>
      </c>
      <c r="H71" s="195">
        <f t="shared" si="5"/>
        <v>3115780.42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5321150.5600000005</v>
      </c>
      <c r="P71" s="195">
        <f t="shared" si="5"/>
        <v>18434363.549999997</v>
      </c>
      <c r="Q71" s="195">
        <f t="shared" si="5"/>
        <v>2663562.8299999996</v>
      </c>
      <c r="R71" s="195">
        <f t="shared" si="5"/>
        <v>620648.35</v>
      </c>
      <c r="S71" s="195">
        <f t="shared" si="5"/>
        <v>22385181.09</v>
      </c>
      <c r="T71" s="195">
        <f t="shared" si="5"/>
        <v>1359076.6900000002</v>
      </c>
      <c r="U71" s="195">
        <f t="shared" si="5"/>
        <v>13241859.76</v>
      </c>
      <c r="V71" s="195">
        <f t="shared" si="5"/>
        <v>120777.00000000001</v>
      </c>
      <c r="W71" s="195">
        <f t="shared" si="5"/>
        <v>1409131.31</v>
      </c>
      <c r="X71" s="195">
        <f t="shared" si="5"/>
        <v>1490757.5300000003</v>
      </c>
      <c r="Y71" s="195">
        <f t="shared" si="5"/>
        <v>9578074.0899999999</v>
      </c>
      <c r="Z71" s="195">
        <f t="shared" si="5"/>
        <v>3653955.58</v>
      </c>
      <c r="AA71" s="195">
        <f t="shared" si="5"/>
        <v>1751286.37</v>
      </c>
      <c r="AB71" s="195">
        <f t="shared" si="5"/>
        <v>20926586.329999998</v>
      </c>
      <c r="AC71" s="195">
        <f t="shared" si="5"/>
        <v>2645154.7399999998</v>
      </c>
      <c r="AD71" s="195">
        <f t="shared" si="5"/>
        <v>968533.55</v>
      </c>
      <c r="AE71" s="195">
        <f t="shared" si="5"/>
        <v>3125330.45</v>
      </c>
      <c r="AF71" s="195">
        <f t="shared" si="5"/>
        <v>0</v>
      </c>
      <c r="AG71" s="195">
        <f t="shared" si="5"/>
        <v>21681437.989999998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27290826.290000003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116160206.97</v>
      </c>
      <c r="AQ71" s="195">
        <f t="shared" si="6"/>
        <v>0</v>
      </c>
      <c r="AR71" s="195">
        <f t="shared" si="6"/>
        <v>16934164.199999999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25821405.41</v>
      </c>
      <c r="AW71" s="195">
        <f t="shared" si="6"/>
        <v>0</v>
      </c>
      <c r="AX71" s="195">
        <f t="shared" si="6"/>
        <v>0</v>
      </c>
      <c r="AY71" s="195">
        <f t="shared" si="6"/>
        <v>2619335.5499999998</v>
      </c>
      <c r="AZ71" s="195">
        <f t="shared" si="6"/>
        <v>-151352.34000000008</v>
      </c>
      <c r="BA71" s="195">
        <f t="shared" si="6"/>
        <v>1255847.6200000001</v>
      </c>
      <c r="BB71" s="195">
        <f t="shared" si="6"/>
        <v>0</v>
      </c>
      <c r="BC71" s="195">
        <f t="shared" si="6"/>
        <v>0</v>
      </c>
      <c r="BD71" s="195">
        <f t="shared" si="6"/>
        <v>2460201.7000000002</v>
      </c>
      <c r="BE71" s="195">
        <f t="shared" si="6"/>
        <v>13931103.52</v>
      </c>
      <c r="BF71" s="195">
        <f t="shared" si="6"/>
        <v>4004041.8599999994</v>
      </c>
      <c r="BG71" s="195">
        <f t="shared" si="6"/>
        <v>451945.70999999996</v>
      </c>
      <c r="BH71" s="195">
        <f t="shared" si="6"/>
        <v>11164286.75</v>
      </c>
      <c r="BI71" s="195">
        <f t="shared" si="6"/>
        <v>3094321.79</v>
      </c>
      <c r="BJ71" s="195">
        <f t="shared" si="6"/>
        <v>1287572.8899999999</v>
      </c>
      <c r="BK71" s="195">
        <f t="shared" si="6"/>
        <v>6208002.3900000006</v>
      </c>
      <c r="BL71" s="195">
        <f t="shared" si="6"/>
        <v>4421481.22</v>
      </c>
      <c r="BM71" s="195">
        <f t="shared" si="6"/>
        <v>835040.2699999999</v>
      </c>
      <c r="BN71" s="195">
        <f t="shared" si="6"/>
        <v>17449709.779999997</v>
      </c>
      <c r="BO71" s="195">
        <f t="shared" si="6"/>
        <v>283744.73000000004</v>
      </c>
      <c r="BP71" s="195">
        <f t="shared" ref="BP71:CC71" si="7">SUM(BP61:BP69)-BP70</f>
        <v>1498389.6400000001</v>
      </c>
      <c r="BQ71" s="195">
        <f t="shared" si="7"/>
        <v>0</v>
      </c>
      <c r="BR71" s="195">
        <f t="shared" si="7"/>
        <v>912286.87</v>
      </c>
      <c r="BS71" s="195">
        <f t="shared" si="7"/>
        <v>181621.6</v>
      </c>
      <c r="BT71" s="195">
        <f t="shared" si="7"/>
        <v>539593.18999999994</v>
      </c>
      <c r="BU71" s="195">
        <f t="shared" si="7"/>
        <v>0</v>
      </c>
      <c r="BV71" s="195">
        <f t="shared" si="7"/>
        <v>4993657.93</v>
      </c>
      <c r="BW71" s="195">
        <f t="shared" si="7"/>
        <v>558719.97</v>
      </c>
      <c r="BX71" s="195">
        <f t="shared" si="7"/>
        <v>0</v>
      </c>
      <c r="BY71" s="195">
        <f t="shared" si="7"/>
        <v>2186165.5300000003</v>
      </c>
      <c r="BZ71" s="195">
        <f t="shared" si="7"/>
        <v>1774742.05</v>
      </c>
      <c r="CA71" s="195">
        <f t="shared" si="7"/>
        <v>895324.56</v>
      </c>
      <c r="CB71" s="195">
        <f t="shared" si="7"/>
        <v>0</v>
      </c>
      <c r="CC71" s="195">
        <f t="shared" si="7"/>
        <v>21753314.779999997</v>
      </c>
      <c r="CD71" s="241">
        <f>CD69-CD70</f>
        <v>0</v>
      </c>
      <c r="CE71" s="195">
        <f>SUM(CE61:CE69)-CE70</f>
        <v>458627556.99000001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32295008.649999999</v>
      </c>
      <c r="D73" s="184"/>
      <c r="E73" s="185">
        <v>88160261.269999996</v>
      </c>
      <c r="F73" s="185">
        <v>23827048</v>
      </c>
      <c r="G73" s="184"/>
      <c r="H73" s="184">
        <v>16281616</v>
      </c>
      <c r="I73" s="185"/>
      <c r="J73" s="185"/>
      <c r="K73" s="185"/>
      <c r="L73" s="185"/>
      <c r="M73" s="184"/>
      <c r="N73" s="184"/>
      <c r="O73" s="184">
        <v>12447253.6</v>
      </c>
      <c r="P73" s="185">
        <v>20358496.800000001</v>
      </c>
      <c r="Q73" s="185">
        <v>1687695</v>
      </c>
      <c r="R73" s="185">
        <v>1690643</v>
      </c>
      <c r="S73" s="185">
        <v>31056580.449999999</v>
      </c>
      <c r="T73" s="185"/>
      <c r="U73" s="185">
        <v>31603162.579999998</v>
      </c>
      <c r="V73" s="185">
        <v>2401075.2000000002</v>
      </c>
      <c r="W73" s="185">
        <v>2442063.2000000002</v>
      </c>
      <c r="X73" s="185">
        <v>17756860.09</v>
      </c>
      <c r="Y73" s="185">
        <v>22500839.899999999</v>
      </c>
      <c r="Z73" s="185">
        <v>392251.3</v>
      </c>
      <c r="AA73" s="185">
        <v>176237.55</v>
      </c>
      <c r="AB73" s="185">
        <v>34784899.210000001</v>
      </c>
      <c r="AC73" s="185">
        <v>14057074.300000001</v>
      </c>
      <c r="AD73" s="185">
        <v>1890225</v>
      </c>
      <c r="AE73" s="185">
        <v>1806732.48</v>
      </c>
      <c r="AF73" s="185"/>
      <c r="AG73" s="185">
        <v>18327760.100000001</v>
      </c>
      <c r="AH73" s="185"/>
      <c r="AI73" s="185"/>
      <c r="AJ73" s="185">
        <v>550188.97</v>
      </c>
      <c r="AK73" s="185"/>
      <c r="AL73" s="185"/>
      <c r="AM73" s="185"/>
      <c r="AN73" s="185"/>
      <c r="AO73" s="185"/>
      <c r="AP73" s="185">
        <v>11438701.26</v>
      </c>
      <c r="AQ73" s="185"/>
      <c r="AR73" s="185"/>
      <c r="AS73" s="185"/>
      <c r="AT73" s="185"/>
      <c r="AU73" s="185"/>
      <c r="AV73" s="185">
        <v>14046312.949999999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401978986.85999995</v>
      </c>
      <c r="CF73" s="248"/>
    </row>
    <row r="74" spans="1:84" ht="12.6" customHeight="1" x14ac:dyDescent="0.25">
      <c r="A74" s="171" t="s">
        <v>246</v>
      </c>
      <c r="B74" s="175"/>
      <c r="C74" s="184">
        <v>101111.2</v>
      </c>
      <c r="D74" s="184"/>
      <c r="E74" s="185">
        <v>10564701.26</v>
      </c>
      <c r="F74" s="185">
        <v>184442.21</v>
      </c>
      <c r="G74" s="184"/>
      <c r="H74" s="184">
        <v>6167</v>
      </c>
      <c r="I74" s="184"/>
      <c r="J74" s="185"/>
      <c r="K74" s="185"/>
      <c r="L74" s="185"/>
      <c r="M74" s="184"/>
      <c r="N74" s="184"/>
      <c r="O74" s="184">
        <v>557011.4</v>
      </c>
      <c r="P74" s="185">
        <v>62058287.049999997</v>
      </c>
      <c r="Q74" s="185">
        <v>5225256</v>
      </c>
      <c r="R74" s="185">
        <v>3411455</v>
      </c>
      <c r="S74" s="185">
        <v>42143467.299999997</v>
      </c>
      <c r="T74" s="185"/>
      <c r="U74" s="185">
        <v>32249879.559999999</v>
      </c>
      <c r="V74" s="185">
        <v>4904855.8</v>
      </c>
      <c r="W74" s="185">
        <v>22113681.609999999</v>
      </c>
      <c r="X74" s="185">
        <v>61345097.049999997</v>
      </c>
      <c r="Y74" s="185">
        <v>60877359.57</v>
      </c>
      <c r="Z74" s="185">
        <v>20947822.899999999</v>
      </c>
      <c r="AA74" s="185">
        <v>8390471.1699999999</v>
      </c>
      <c r="AB74" s="185">
        <v>31538732.850000001</v>
      </c>
      <c r="AC74" s="185">
        <v>2023331.5</v>
      </c>
      <c r="AD74" s="185">
        <v>68030.2</v>
      </c>
      <c r="AE74" s="185">
        <v>3177681.2</v>
      </c>
      <c r="AF74" s="185"/>
      <c r="AG74" s="185">
        <v>101965957.59999999</v>
      </c>
      <c r="AH74" s="185"/>
      <c r="AI74" s="185"/>
      <c r="AJ74" s="185">
        <v>135428328.58000001</v>
      </c>
      <c r="AK74" s="185"/>
      <c r="AL74" s="185"/>
      <c r="AM74" s="185"/>
      <c r="AN74" s="185"/>
      <c r="AO74" s="185"/>
      <c r="AP74" s="185">
        <v>191955119</v>
      </c>
      <c r="AQ74" s="185"/>
      <c r="AR74" s="185">
        <v>27098933.030000001</v>
      </c>
      <c r="AS74" s="185"/>
      <c r="AT74" s="185"/>
      <c r="AU74" s="185"/>
      <c r="AV74" s="185">
        <v>94821115.030000001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923158295.06999993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32396119.849999998</v>
      </c>
      <c r="D75" s="195">
        <f t="shared" si="9"/>
        <v>0</v>
      </c>
      <c r="E75" s="195">
        <f t="shared" si="9"/>
        <v>98724962.530000001</v>
      </c>
      <c r="F75" s="195">
        <f t="shared" si="9"/>
        <v>24011490.210000001</v>
      </c>
      <c r="G75" s="195">
        <f t="shared" si="9"/>
        <v>0</v>
      </c>
      <c r="H75" s="195">
        <f t="shared" si="9"/>
        <v>16287783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13004265</v>
      </c>
      <c r="P75" s="195">
        <f t="shared" si="9"/>
        <v>82416783.849999994</v>
      </c>
      <c r="Q75" s="195">
        <f t="shared" si="9"/>
        <v>6912951</v>
      </c>
      <c r="R75" s="195">
        <f t="shared" si="9"/>
        <v>5102098</v>
      </c>
      <c r="S75" s="195">
        <f t="shared" si="9"/>
        <v>73200047.75</v>
      </c>
      <c r="T75" s="195">
        <f t="shared" si="9"/>
        <v>0</v>
      </c>
      <c r="U75" s="195">
        <f t="shared" si="9"/>
        <v>63853042.140000001</v>
      </c>
      <c r="V75" s="195">
        <f t="shared" si="9"/>
        <v>7305931</v>
      </c>
      <c r="W75" s="195">
        <f t="shared" si="9"/>
        <v>24555744.809999999</v>
      </c>
      <c r="X75" s="195">
        <f t="shared" si="9"/>
        <v>79101957.140000001</v>
      </c>
      <c r="Y75" s="195">
        <f t="shared" si="9"/>
        <v>83378199.469999999</v>
      </c>
      <c r="Z75" s="195">
        <f t="shared" si="9"/>
        <v>21340074.199999999</v>
      </c>
      <c r="AA75" s="195">
        <f t="shared" si="9"/>
        <v>8566708.7200000007</v>
      </c>
      <c r="AB75" s="195">
        <f t="shared" si="9"/>
        <v>66323632.060000002</v>
      </c>
      <c r="AC75" s="195">
        <f t="shared" si="9"/>
        <v>16080405.800000001</v>
      </c>
      <c r="AD75" s="195">
        <f t="shared" si="9"/>
        <v>1958255.2</v>
      </c>
      <c r="AE75" s="195">
        <f t="shared" si="9"/>
        <v>4984413.68</v>
      </c>
      <c r="AF75" s="195">
        <f t="shared" si="9"/>
        <v>0</v>
      </c>
      <c r="AG75" s="195">
        <f t="shared" si="9"/>
        <v>120293717.69999999</v>
      </c>
      <c r="AH75" s="195">
        <f t="shared" si="9"/>
        <v>0</v>
      </c>
      <c r="AI75" s="195">
        <f t="shared" si="9"/>
        <v>0</v>
      </c>
      <c r="AJ75" s="195">
        <f t="shared" si="9"/>
        <v>135978517.55000001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203393820.25999999</v>
      </c>
      <c r="AQ75" s="195">
        <f t="shared" si="9"/>
        <v>0</v>
      </c>
      <c r="AR75" s="195">
        <f t="shared" si="9"/>
        <v>27098933.030000001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108867427.98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1325137281.9299998</v>
      </c>
      <c r="CF75" s="248"/>
    </row>
    <row r="76" spans="1:84" ht="12.6" customHeight="1" x14ac:dyDescent="0.25">
      <c r="A76" s="171" t="s">
        <v>248</v>
      </c>
      <c r="B76" s="175"/>
      <c r="C76" s="184">
        <v>11357</v>
      </c>
      <c r="D76" s="184"/>
      <c r="E76" s="185">
        <v>63842</v>
      </c>
      <c r="F76" s="185">
        <v>18753</v>
      </c>
      <c r="G76" s="184"/>
      <c r="H76" s="184">
        <v>13336</v>
      </c>
      <c r="I76" s="185"/>
      <c r="J76" s="185"/>
      <c r="K76" s="185"/>
      <c r="L76" s="185"/>
      <c r="M76" s="185"/>
      <c r="N76" s="185"/>
      <c r="O76" s="185">
        <v>10598</v>
      </c>
      <c r="P76" s="185">
        <v>42665</v>
      </c>
      <c r="Q76" s="185">
        <v>3129</v>
      </c>
      <c r="R76" s="185">
        <v>626</v>
      </c>
      <c r="S76" s="185">
        <v>34343</v>
      </c>
      <c r="T76" s="185">
        <v>292</v>
      </c>
      <c r="U76" s="185">
        <v>11821</v>
      </c>
      <c r="V76" s="185">
        <v>226</v>
      </c>
      <c r="W76" s="185">
        <v>2276</v>
      </c>
      <c r="X76" s="185">
        <v>2391</v>
      </c>
      <c r="Y76" s="185">
        <v>24501</v>
      </c>
      <c r="Z76" s="185">
        <v>12695</v>
      </c>
      <c r="AA76" s="185">
        <v>2288</v>
      </c>
      <c r="AB76" s="185">
        <v>8985</v>
      </c>
      <c r="AC76" s="185">
        <v>3076</v>
      </c>
      <c r="AD76" s="185">
        <v>267</v>
      </c>
      <c r="AE76" s="185">
        <v>11031</v>
      </c>
      <c r="AF76" s="185"/>
      <c r="AG76" s="185">
        <v>17439</v>
      </c>
      <c r="AH76" s="185"/>
      <c r="AI76" s="185"/>
      <c r="AJ76" s="185">
        <v>14417</v>
      </c>
      <c r="AK76" s="185"/>
      <c r="AL76" s="185"/>
      <c r="AM76" s="185"/>
      <c r="AN76" s="185"/>
      <c r="AO76" s="185"/>
      <c r="AP76" s="185">
        <v>176984</v>
      </c>
      <c r="AQ76" s="185"/>
      <c r="AR76" s="185">
        <v>34439</v>
      </c>
      <c r="AS76" s="185"/>
      <c r="AT76" s="185"/>
      <c r="AU76" s="185"/>
      <c r="AV76" s="185">
        <v>10966</v>
      </c>
      <c r="AW76" s="185"/>
      <c r="AX76" s="185"/>
      <c r="AY76" s="185">
        <v>5492</v>
      </c>
      <c r="AZ76" s="185">
        <v>3873</v>
      </c>
      <c r="BA76" s="185">
        <v>2626</v>
      </c>
      <c r="BB76" s="185"/>
      <c r="BC76" s="185"/>
      <c r="BD76" s="185">
        <v>6662</v>
      </c>
      <c r="BE76" s="185">
        <f>426093+702</f>
        <v>426795</v>
      </c>
      <c r="BF76" s="185">
        <v>1419</v>
      </c>
      <c r="BG76" s="185">
        <v>196</v>
      </c>
      <c r="BH76" s="185">
        <v>6332</v>
      </c>
      <c r="BI76" s="185">
        <v>277</v>
      </c>
      <c r="BJ76" s="185">
        <v>2162</v>
      </c>
      <c r="BK76" s="185">
        <v>7729</v>
      </c>
      <c r="BL76" s="185">
        <v>3941</v>
      </c>
      <c r="BM76" s="185">
        <v>1521</v>
      </c>
      <c r="BN76" s="185">
        <v>1234</v>
      </c>
      <c r="BO76" s="185">
        <v>1510</v>
      </c>
      <c r="BP76" s="185">
        <v>2838</v>
      </c>
      <c r="BQ76" s="185"/>
      <c r="BR76" s="185">
        <v>1298</v>
      </c>
      <c r="BS76" s="185">
        <v>506</v>
      </c>
      <c r="BT76" s="185">
        <v>299</v>
      </c>
      <c r="BU76" s="185"/>
      <c r="BV76" s="185">
        <v>3130</v>
      </c>
      <c r="BW76" s="185">
        <v>1220</v>
      </c>
      <c r="BX76" s="185"/>
      <c r="BY76" s="185">
        <v>136</v>
      </c>
      <c r="BZ76" s="185">
        <v>423</v>
      </c>
      <c r="CA76" s="185">
        <v>1583</v>
      </c>
      <c r="CB76" s="185"/>
      <c r="CC76" s="185">
        <v>19865</v>
      </c>
      <c r="CD76" s="245" t="s">
        <v>221</v>
      </c>
      <c r="CE76" s="195">
        <f t="shared" si="8"/>
        <v>1035810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4024</v>
      </c>
      <c r="D77" s="184"/>
      <c r="E77" s="184">
        <f>35169+4263+37299+15411+17563+5934+23014</f>
        <v>138653</v>
      </c>
      <c r="F77" s="184">
        <v>19643</v>
      </c>
      <c r="G77" s="184"/>
      <c r="H77" s="184">
        <v>18703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705</v>
      </c>
      <c r="Z77" s="184"/>
      <c r="AA77" s="184"/>
      <c r="AB77" s="184"/>
      <c r="AC77" s="184"/>
      <c r="AD77" s="184"/>
      <c r="AE77" s="184"/>
      <c r="AF77" s="184"/>
      <c r="AG77" s="184">
        <v>1558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183286</v>
      </c>
      <c r="CF77" s="195">
        <f>AY59-CE77</f>
        <v>287</v>
      </c>
    </row>
    <row r="78" spans="1:84" ht="12.6" customHeight="1" x14ac:dyDescent="0.25">
      <c r="A78" s="171" t="s">
        <v>250</v>
      </c>
      <c r="B78" s="175"/>
      <c r="C78" s="184">
        <v>3484</v>
      </c>
      <c r="D78" s="184"/>
      <c r="E78" s="184">
        <v>19604</v>
      </c>
      <c r="F78" s="184">
        <v>5408</v>
      </c>
      <c r="G78" s="184"/>
      <c r="H78" s="184">
        <v>2496</v>
      </c>
      <c r="I78" s="184"/>
      <c r="J78" s="184"/>
      <c r="K78" s="184"/>
      <c r="L78" s="184"/>
      <c r="M78" s="184"/>
      <c r="N78" s="184"/>
      <c r="O78" s="184">
        <v>5408</v>
      </c>
      <c r="P78" s="184">
        <v>15639</v>
      </c>
      <c r="Q78" s="184">
        <v>884</v>
      </c>
      <c r="R78" s="184">
        <v>91</v>
      </c>
      <c r="S78" s="184">
        <v>3042</v>
      </c>
      <c r="T78" s="184">
        <v>26</v>
      </c>
      <c r="U78" s="184">
        <v>1261</v>
      </c>
      <c r="V78" s="184">
        <v>637</v>
      </c>
      <c r="W78" s="184">
        <v>195</v>
      </c>
      <c r="X78" s="184">
        <v>377</v>
      </c>
      <c r="Y78" s="184">
        <v>5837</v>
      </c>
      <c r="Z78" s="184">
        <v>1352</v>
      </c>
      <c r="AA78" s="184">
        <v>390</v>
      </c>
      <c r="AB78" s="184">
        <v>689</v>
      </c>
      <c r="AC78" s="184">
        <v>182</v>
      </c>
      <c r="AD78" s="184"/>
      <c r="AE78" s="184">
        <v>1937</v>
      </c>
      <c r="AF78" s="184"/>
      <c r="AG78" s="184">
        <v>11648</v>
      </c>
      <c r="AH78" s="184"/>
      <c r="AI78" s="184"/>
      <c r="AJ78" s="184">
        <v>5330</v>
      </c>
      <c r="AK78" s="184"/>
      <c r="AL78" s="184"/>
      <c r="AM78" s="184"/>
      <c r="AN78" s="184"/>
      <c r="AO78" s="184"/>
      <c r="AP78" s="184">
        <v>6240</v>
      </c>
      <c r="AQ78" s="184"/>
      <c r="AR78" s="184">
        <v>4667</v>
      </c>
      <c r="AS78" s="184"/>
      <c r="AT78" s="184"/>
      <c r="AU78" s="184"/>
      <c r="AV78" s="184">
        <v>5577</v>
      </c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195</v>
      </c>
      <c r="BI78" s="184">
        <v>26</v>
      </c>
      <c r="BJ78" s="245" t="s">
        <v>221</v>
      </c>
      <c r="BK78" s="184"/>
      <c r="BL78" s="184">
        <v>260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65</v>
      </c>
      <c r="BT78" s="184"/>
      <c r="BU78" s="184"/>
      <c r="BV78" s="184"/>
      <c r="BW78" s="184">
        <v>52</v>
      </c>
      <c r="BX78" s="184"/>
      <c r="BY78" s="184">
        <v>13</v>
      </c>
      <c r="BZ78" s="184">
        <v>182</v>
      </c>
      <c r="CA78" s="184">
        <v>130</v>
      </c>
      <c r="CB78" s="184"/>
      <c r="CC78" s="245" t="s">
        <v>221</v>
      </c>
      <c r="CD78" s="245" t="s">
        <v>221</v>
      </c>
      <c r="CE78" s="195">
        <f t="shared" si="8"/>
        <v>103324</v>
      </c>
      <c r="CF78" s="195"/>
    </row>
    <row r="79" spans="1:84" ht="12.6" customHeight="1" x14ac:dyDescent="0.25">
      <c r="A79" s="171" t="s">
        <v>251</v>
      </c>
      <c r="B79" s="175"/>
      <c r="C79" s="221">
        <v>61478.46</v>
      </c>
      <c r="D79" s="221"/>
      <c r="E79" s="184">
        <v>533079.74</v>
      </c>
      <c r="F79" s="184">
        <v>126914.68</v>
      </c>
      <c r="G79" s="184"/>
      <c r="H79" s="184">
        <v>39203.35</v>
      </c>
      <c r="I79" s="184"/>
      <c r="J79" s="184"/>
      <c r="K79" s="184"/>
      <c r="L79" s="184"/>
      <c r="M79" s="184"/>
      <c r="N79" s="184"/>
      <c r="O79" s="184">
        <v>180361.25</v>
      </c>
      <c r="P79" s="184">
        <v>362628.32</v>
      </c>
      <c r="Q79" s="184">
        <v>37456.43</v>
      </c>
      <c r="R79" s="184"/>
      <c r="S79" s="184">
        <v>28352.74</v>
      </c>
      <c r="T79" s="184"/>
      <c r="U79" s="184"/>
      <c r="V79" s="184">
        <v>534.05999999999995</v>
      </c>
      <c r="W79" s="184">
        <v>8791.39</v>
      </c>
      <c r="X79" s="184">
        <v>37699.1</v>
      </c>
      <c r="Y79" s="184">
        <v>109329.61</v>
      </c>
      <c r="Z79" s="184"/>
      <c r="AA79" s="184">
        <v>16357.09</v>
      </c>
      <c r="AB79" s="184"/>
      <c r="AC79" s="184"/>
      <c r="AD79" s="184"/>
      <c r="AE79" s="184"/>
      <c r="AF79" s="184"/>
      <c r="AG79" s="184">
        <v>528750.41</v>
      </c>
      <c r="AH79" s="184"/>
      <c r="AI79" s="184"/>
      <c r="AJ79" s="184">
        <v>57666</v>
      </c>
      <c r="AK79" s="184"/>
      <c r="AL79" s="184"/>
      <c r="AM79" s="184"/>
      <c r="AN79" s="184"/>
      <c r="AO79" s="184"/>
      <c r="AP79" s="184">
        <v>22689.57</v>
      </c>
      <c r="AQ79" s="184"/>
      <c r="AR79" s="184">
        <v>33211</v>
      </c>
      <c r="AS79" s="184"/>
      <c r="AT79" s="184"/>
      <c r="AU79" s="184"/>
      <c r="AV79" s="184">
        <v>47371.95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2231875.15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35.85</v>
      </c>
      <c r="D80" s="187"/>
      <c r="E80" s="187">
        <v>122.25</v>
      </c>
      <c r="F80" s="187">
        <v>31.15</v>
      </c>
      <c r="G80" s="187"/>
      <c r="H80" s="187">
        <v>11.4</v>
      </c>
      <c r="I80" s="187"/>
      <c r="J80" s="187"/>
      <c r="K80" s="187"/>
      <c r="L80" s="187"/>
      <c r="M80" s="187"/>
      <c r="N80" s="187"/>
      <c r="O80" s="187">
        <v>33.03</v>
      </c>
      <c r="P80" s="187">
        <v>44.95</v>
      </c>
      <c r="Q80" s="187">
        <v>20.9</v>
      </c>
      <c r="R80" s="187">
        <v>2</v>
      </c>
      <c r="S80" s="187"/>
      <c r="T80" s="187">
        <v>8</v>
      </c>
      <c r="U80" s="187">
        <v>5.65</v>
      </c>
      <c r="V80" s="187"/>
      <c r="W80" s="187"/>
      <c r="X80" s="187"/>
      <c r="Y80" s="187">
        <v>5.8</v>
      </c>
      <c r="Z80" s="187">
        <v>2</v>
      </c>
      <c r="AA80" s="187"/>
      <c r="AB80" s="187"/>
      <c r="AC80" s="187"/>
      <c r="AD80" s="187"/>
      <c r="AE80" s="187"/>
      <c r="AF80" s="187"/>
      <c r="AG80" s="187">
        <v>57.98</v>
      </c>
      <c r="AH80" s="187"/>
      <c r="AI80" s="187"/>
      <c r="AJ80" s="187">
        <v>21.65</v>
      </c>
      <c r="AK80" s="187"/>
      <c r="AL80" s="187"/>
      <c r="AM80" s="187"/>
      <c r="AN80" s="187"/>
      <c r="AO80" s="187"/>
      <c r="AP80" s="187">
        <v>22.23</v>
      </c>
      <c r="AQ80" s="187"/>
      <c r="AR80" s="187">
        <v>43.55</v>
      </c>
      <c r="AS80" s="187"/>
      <c r="AT80" s="187"/>
      <c r="AU80" s="187"/>
      <c r="AV80" s="187">
        <v>22.9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491.28999999999996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1013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12343</v>
      </c>
      <c r="D111" s="174">
        <f>46942</f>
        <v>46942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2551</v>
      </c>
      <c r="D114" s="174">
        <v>3631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18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120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16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226</v>
      </c>
    </row>
    <row r="128" spans="1:5" ht="12.6" customHeight="1" x14ac:dyDescent="0.25">
      <c r="A128" s="173" t="s">
        <v>292</v>
      </c>
      <c r="B128" s="172" t="s">
        <v>256</v>
      </c>
      <c r="C128" s="189">
        <v>226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5632</v>
      </c>
      <c r="C138" s="189">
        <v>3822</v>
      </c>
      <c r="D138" s="174">
        <v>2889</v>
      </c>
      <c r="E138" s="175">
        <f>SUM(B138:D138)</f>
        <v>12343</v>
      </c>
    </row>
    <row r="139" spans="1:6" ht="12.6" customHeight="1" x14ac:dyDescent="0.25">
      <c r="A139" s="173" t="s">
        <v>215</v>
      </c>
      <c r="B139" s="174">
        <v>23258</v>
      </c>
      <c r="C139" s="189">
        <v>12480</v>
      </c>
      <c r="D139" s="174">
        <v>8741</v>
      </c>
      <c r="E139" s="175">
        <f>SUM(B139:D139)</f>
        <v>44479</v>
      </c>
    </row>
    <row r="140" spans="1:6" ht="12.6" customHeight="1" x14ac:dyDescent="0.25">
      <c r="A140" s="173" t="s">
        <v>298</v>
      </c>
      <c r="B140" s="174">
        <v>204976</v>
      </c>
      <c r="C140" s="174">
        <v>100537</v>
      </c>
      <c r="D140" s="174">
        <v>147966</v>
      </c>
      <c r="E140" s="175">
        <f>SUM(B140:D140)</f>
        <v>453479</v>
      </c>
    </row>
    <row r="141" spans="1:6" ht="12.6" customHeight="1" x14ac:dyDescent="0.25">
      <c r="A141" s="173" t="s">
        <v>245</v>
      </c>
      <c r="B141" s="174">
        <v>203650983</v>
      </c>
      <c r="C141" s="189">
        <v>111387060</v>
      </c>
      <c r="D141" s="174">
        <v>82376974</v>
      </c>
      <c r="E141" s="175">
        <f>SUM(B141:D141)</f>
        <v>397415017</v>
      </c>
      <c r="F141" s="199"/>
    </row>
    <row r="142" spans="1:6" ht="12.6" customHeight="1" x14ac:dyDescent="0.25">
      <c r="A142" s="173" t="s">
        <v>246</v>
      </c>
      <c r="B142" s="174">
        <v>408318363</v>
      </c>
      <c r="C142" s="189">
        <v>199575279</v>
      </c>
      <c r="D142" s="174">
        <v>296012212</v>
      </c>
      <c r="E142" s="175">
        <f>SUM(B142:D142)</f>
        <v>903905854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38425614.869999997</v>
      </c>
      <c r="C157" s="174">
        <v>37802566.100000001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f>12086303.93+1106209.3</f>
        <v>13192513.23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28112.86+865855.99</f>
        <v>893968.85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20254.56+975312.16</f>
        <v>995566.72000000009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2054706.29+8686635.85+1445754.26</f>
        <v>12187096.4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290444.66+676979.86</f>
        <v>967424.52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9515611.23+2500-1036+1087826.72</f>
        <v>10604901.950000001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4523.86+15127.73+2067.45+7768.48+232823.65+2133271.14-633427.42+249.94+225937.03+7177.32+103113.36-99699.85+28394.44+98336.27+169460.5</f>
        <v>2295123.9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41136595.57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5010195.1900000004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1862527.05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6872722.2400000002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f>1748159.2+382619.77-5989.12</f>
        <v>2124789.8499999996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4045.19+765043.11+9772</f>
        <v>778860.29999999993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2903650.1499999994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f>13622.37+139546.83</f>
        <v>153169.19999999998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842903.36+12240798.68</f>
        <v>13083702.039999999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13236871.239999998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50.67+1879561.61</f>
        <v>1879612.28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1879612.28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11107421.65</v>
      </c>
      <c r="C195" s="189"/>
      <c r="D195" s="174"/>
      <c r="E195" s="175">
        <f t="shared" ref="E195:E203" si="10">SUM(B195:C195)-D195</f>
        <v>11107421.65</v>
      </c>
    </row>
    <row r="196" spans="1:8" ht="12.6" customHeight="1" x14ac:dyDescent="0.25">
      <c r="A196" s="173" t="s">
        <v>333</v>
      </c>
      <c r="B196" s="174">
        <v>-1651928.5199999998</v>
      </c>
      <c r="C196" s="189">
        <v>29214</v>
      </c>
      <c r="D196" s="174"/>
      <c r="E196" s="175">
        <f t="shared" si="10"/>
        <v>-1622714.5199999998</v>
      </c>
    </row>
    <row r="197" spans="1:8" ht="12.6" customHeight="1" x14ac:dyDescent="0.25">
      <c r="A197" s="173" t="s">
        <v>334</v>
      </c>
      <c r="B197" s="174">
        <v>71986634.510000005</v>
      </c>
      <c r="C197" s="189">
        <v>19467182.399999999</v>
      </c>
      <c r="D197" s="174"/>
      <c r="E197" s="175">
        <f t="shared" si="10"/>
        <v>91453816.909999996</v>
      </c>
    </row>
    <row r="198" spans="1:8" ht="12.6" customHeight="1" x14ac:dyDescent="0.25">
      <c r="A198" s="173" t="s">
        <v>335</v>
      </c>
      <c r="B198" s="174">
        <v>64466796.019999996</v>
      </c>
      <c r="C198" s="189">
        <v>5841801.3200000003</v>
      </c>
      <c r="D198" s="174"/>
      <c r="E198" s="175">
        <f t="shared" si="10"/>
        <v>70308597.340000004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63266153.719999999</v>
      </c>
      <c r="C200" s="189">
        <v>3220034.97</v>
      </c>
      <c r="D200" s="174">
        <v>34870.089999999997</v>
      </c>
      <c r="E200" s="175">
        <f t="shared" si="10"/>
        <v>66451318.599999994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10715452.91</v>
      </c>
      <c r="C202" s="189">
        <v>33194.42</v>
      </c>
      <c r="D202" s="174"/>
      <c r="E202" s="175">
        <f t="shared" si="10"/>
        <v>10748647.33</v>
      </c>
    </row>
    <row r="203" spans="1:8" ht="12.6" customHeight="1" x14ac:dyDescent="0.25">
      <c r="A203" s="173" t="s">
        <v>340</v>
      </c>
      <c r="B203" s="174">
        <v>27787856.440000001</v>
      </c>
      <c r="C203" s="189">
        <f>-14660466.7-890182.24+9414.36-427.39-217666.7</f>
        <v>-15759328.67</v>
      </c>
      <c r="D203" s="174"/>
      <c r="E203" s="175">
        <f t="shared" si="10"/>
        <v>12028527.770000001</v>
      </c>
    </row>
    <row r="204" spans="1:8" ht="12.6" customHeight="1" x14ac:dyDescent="0.25">
      <c r="A204" s="173" t="s">
        <v>203</v>
      </c>
      <c r="B204" s="175">
        <f>SUM(B195:B203)</f>
        <v>247678386.72999999</v>
      </c>
      <c r="C204" s="191">
        <f>SUM(C195:C203)</f>
        <v>12832098.439999999</v>
      </c>
      <c r="D204" s="175">
        <f>SUM(D195:D203)</f>
        <v>34870.089999999997</v>
      </c>
      <c r="E204" s="175">
        <f>SUM(E195:E203)</f>
        <v>260475615.08000001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737775.78</v>
      </c>
      <c r="C209" s="189">
        <v>317062.03000000003</v>
      </c>
      <c r="D209" s="174"/>
      <c r="E209" s="175">
        <f t="shared" ref="E209:E216" si="11">SUM(B209:C209)-D209</f>
        <v>1054837.81</v>
      </c>
      <c r="H209" s="255"/>
    </row>
    <row r="210" spans="1:8" ht="12.6" customHeight="1" x14ac:dyDescent="0.25">
      <c r="A210" s="173" t="s">
        <v>334</v>
      </c>
      <c r="B210" s="174">
        <v>6676859.7800000003</v>
      </c>
      <c r="C210" s="189">
        <v>3603133.32</v>
      </c>
      <c r="D210" s="174"/>
      <c r="E210" s="175">
        <f t="shared" si="11"/>
        <v>10279993.1</v>
      </c>
      <c r="H210" s="255"/>
    </row>
    <row r="211" spans="1:8" ht="12.6" customHeight="1" x14ac:dyDescent="0.25">
      <c r="A211" s="173" t="s">
        <v>335</v>
      </c>
      <c r="B211" s="174">
        <v>8090164.8599999994</v>
      </c>
      <c r="C211" s="189">
        <v>4320362.4000000004</v>
      </c>
      <c r="D211" s="174"/>
      <c r="E211" s="175">
        <f t="shared" si="11"/>
        <v>12410527.26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21939943.59</v>
      </c>
      <c r="C213" s="189">
        <v>10587435.09</v>
      </c>
      <c r="D213" s="174">
        <v>16079.79</v>
      </c>
      <c r="E213" s="175">
        <f t="shared" si="11"/>
        <v>32511298.890000001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1173447.33</v>
      </c>
      <c r="C215" s="189">
        <v>535116.47</v>
      </c>
      <c r="D215" s="174"/>
      <c r="E215" s="175">
        <f t="shared" si="11"/>
        <v>1708563.8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38618191.339999996</v>
      </c>
      <c r="C217" s="191">
        <f>SUM(C208:C216)</f>
        <v>19363109.309999999</v>
      </c>
      <c r="D217" s="175">
        <f>SUM(D208:D216)</f>
        <v>16079.79</v>
      </c>
      <c r="E217" s="175">
        <f>SUM(E208:E216)</f>
        <v>57965220.859999999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8" t="s">
        <v>991</v>
      </c>
      <c r="C220" s="288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6356983.3899999997</v>
      </c>
      <c r="D221" s="172">
        <f>C221</f>
        <v>6356983.3899999997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f>404180195.48+5161993.07-3302976.21</f>
        <v>406039212.34000003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232765713.87+1092658.7+4463521.38-12764366.72</f>
        <v>225557527.22999999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11910870.880000001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532535.33+150073062.14-12451018.26-0.5</f>
        <v>138154578.71000001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781662189.16000009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10245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21469433.28+237054.46</f>
        <v>21706487.740000002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21706487.740000002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f>303861.97+36717678.2</f>
        <v>37021540.170000002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37021540.170000002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846747200.46000004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f>22097889.66+4564465.44</f>
        <v>26662355.100000001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138138130.43+6777164.7</f>
        <v>144915295.13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91065514.89+6528576.05</f>
        <v>97594090.939999998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2875265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-10974785.98+66264.46+18493826.12+4768054.32-2875265</f>
        <v>9478093.9200000018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7739576.9500000002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3342976.91+6716.25</f>
        <v>3349693.16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6199952.0599999996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103626140.38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f>47111054.12+440858.71</f>
        <v>47551912.829999998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47551912.829999998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11107421.65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-1622714.5199999998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91453816.909999996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70308597.340000004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66451318.599999994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10748647.33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14694286.41-217666.99</f>
        <v>14476619.42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262923706.72999999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57965220.859999999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204958485.87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1771607.89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1771607.89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357908146.96999997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f>4100461.07+984875+11994349.88+50615.15</f>
        <v>17130301.100000001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23838986.34+159016.38+2283291.93</f>
        <v>26281294.649999999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26430057.02+2932335.69</f>
        <v>29362392.710000001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155886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4675000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77604874.460000008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1260986+20635511-14827.54</f>
        <v>21881669.460000001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21881669.460000001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31625000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2411350.22+4065000+6780000+4675000-863667.39</f>
        <v>17067682.829999998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48692682.829999998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4675000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44017682.829999998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f>15492194.81+222763489.76-61560307.8+51269205.4-15660328.41+2099666.46</f>
        <v>214403920.22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357908146.97000003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357908146.96999997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397415015.51999998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903905853.96000004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1301320869.48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6356983.3899999997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781899243.62-237054.46</f>
        <v>781662189.15999997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21469433.38+237054.46</f>
        <v>21706487.84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303861.97+36717678.2</f>
        <v>37021540.170000002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846747200.55999994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454573668.92000008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14305395.42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14305395.42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468879064.34000009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f>175785169.77+289767+27022522.48</f>
        <v>203097459.25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37128505.69+4008089.88</f>
        <v>41136595.57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39588411.18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80861935.900000006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2800475.37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33780573.340000004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20120624.59+82831.15</f>
        <v>20203455.739999998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7800789.3499999996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2903650.1499999994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13236871.239999998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1879561.61+50.67</f>
        <v>1879612.28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27127708.699999999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474417538.06999999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-5538473.7299998999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-3645673.32-4376512</f>
        <v>-8022185.3200000003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-13560659.0499999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-13560659.0499999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YAKIMA VALLEY MEMORIAL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12343</v>
      </c>
      <c r="C414" s="194">
        <f>E138</f>
        <v>12343</v>
      </c>
      <c r="D414" s="179"/>
    </row>
    <row r="415" spans="1:5" ht="12.6" customHeight="1" x14ac:dyDescent="0.25">
      <c r="A415" s="179" t="s">
        <v>464</v>
      </c>
      <c r="B415" s="179">
        <f>D111</f>
        <v>46942</v>
      </c>
      <c r="C415" s="179">
        <f>E139</f>
        <v>44479</v>
      </c>
      <c r="D415" s="194">
        <f>SUM(C59:H59)+N59</f>
        <v>50573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2551</v>
      </c>
    </row>
    <row r="424" spans="1:7" ht="12.6" customHeight="1" x14ac:dyDescent="0.25">
      <c r="A424" s="179" t="s">
        <v>980</v>
      </c>
      <c r="B424" s="179">
        <f>D114</f>
        <v>3631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203097459.25</v>
      </c>
      <c r="C427" s="179">
        <f t="shared" ref="C427:C434" si="13">CE61</f>
        <v>202741594.12</v>
      </c>
      <c r="D427" s="179"/>
    </row>
    <row r="428" spans="1:7" ht="12.6" customHeight="1" x14ac:dyDescent="0.25">
      <c r="A428" s="179" t="s">
        <v>3</v>
      </c>
      <c r="B428" s="179">
        <f t="shared" si="12"/>
        <v>41136595.57</v>
      </c>
      <c r="C428" s="179">
        <f t="shared" si="13"/>
        <v>41136595</v>
      </c>
      <c r="D428" s="179">
        <f>D173</f>
        <v>41136595.57</v>
      </c>
    </row>
    <row r="429" spans="1:7" ht="12.6" customHeight="1" x14ac:dyDescent="0.25">
      <c r="A429" s="179" t="s">
        <v>236</v>
      </c>
      <c r="B429" s="179">
        <f t="shared" si="12"/>
        <v>39588411.18</v>
      </c>
      <c r="C429" s="179">
        <f t="shared" si="13"/>
        <v>39588411.18</v>
      </c>
      <c r="D429" s="179"/>
    </row>
    <row r="430" spans="1:7" ht="12.6" customHeight="1" x14ac:dyDescent="0.25">
      <c r="A430" s="179" t="s">
        <v>237</v>
      </c>
      <c r="B430" s="179">
        <f t="shared" si="12"/>
        <v>80861935.900000006</v>
      </c>
      <c r="C430" s="179">
        <f t="shared" si="13"/>
        <v>80633305.529999986</v>
      </c>
      <c r="D430" s="179"/>
    </row>
    <row r="431" spans="1:7" ht="12.6" customHeight="1" x14ac:dyDescent="0.25">
      <c r="A431" s="179" t="s">
        <v>444</v>
      </c>
      <c r="B431" s="179">
        <f t="shared" si="12"/>
        <v>2800475.37</v>
      </c>
      <c r="C431" s="179">
        <f t="shared" si="13"/>
        <v>2591696.62</v>
      </c>
      <c r="D431" s="179"/>
    </row>
    <row r="432" spans="1:7" ht="12.6" customHeight="1" x14ac:dyDescent="0.25">
      <c r="A432" s="179" t="s">
        <v>445</v>
      </c>
      <c r="B432" s="179">
        <f t="shared" si="12"/>
        <v>33780573.340000004</v>
      </c>
      <c r="C432" s="179">
        <f t="shared" si="13"/>
        <v>33659262.5</v>
      </c>
      <c r="D432" s="179"/>
    </row>
    <row r="433" spans="1:7" ht="12.6" customHeight="1" x14ac:dyDescent="0.25">
      <c r="A433" s="179" t="s">
        <v>6</v>
      </c>
      <c r="B433" s="179">
        <f t="shared" si="12"/>
        <v>20203455.739999998</v>
      </c>
      <c r="C433" s="179">
        <f t="shared" si="13"/>
        <v>20462358</v>
      </c>
      <c r="D433" s="179">
        <f>C217</f>
        <v>19363109.309999999</v>
      </c>
    </row>
    <row r="434" spans="1:7" ht="12.6" customHeight="1" x14ac:dyDescent="0.25">
      <c r="A434" s="179" t="s">
        <v>474</v>
      </c>
      <c r="B434" s="179">
        <f t="shared" si="12"/>
        <v>7800789.3499999996</v>
      </c>
      <c r="C434" s="179">
        <f t="shared" si="13"/>
        <v>6872722.2100000009</v>
      </c>
      <c r="D434" s="179">
        <f>D177</f>
        <v>6872722.2400000002</v>
      </c>
    </row>
    <row r="435" spans="1:7" ht="12.6" customHeight="1" x14ac:dyDescent="0.25">
      <c r="A435" s="179" t="s">
        <v>447</v>
      </c>
      <c r="B435" s="179">
        <f t="shared" si="12"/>
        <v>2903650.1499999994</v>
      </c>
      <c r="C435" s="179"/>
      <c r="D435" s="179">
        <f>D181</f>
        <v>2903650.1499999994</v>
      </c>
    </row>
    <row r="436" spans="1:7" ht="12.6" customHeight="1" x14ac:dyDescent="0.25">
      <c r="A436" s="179" t="s">
        <v>475</v>
      </c>
      <c r="B436" s="179">
        <f t="shared" si="12"/>
        <v>13236871.239999998</v>
      </c>
      <c r="C436" s="179"/>
      <c r="D436" s="179">
        <f>D186</f>
        <v>13236871.239999998</v>
      </c>
    </row>
    <row r="437" spans="1:7" ht="12.6" customHeight="1" x14ac:dyDescent="0.25">
      <c r="A437" s="194" t="s">
        <v>449</v>
      </c>
      <c r="B437" s="194">
        <f t="shared" si="12"/>
        <v>1879612.28</v>
      </c>
      <c r="C437" s="194"/>
      <c r="D437" s="194">
        <f>D190</f>
        <v>1879612.28</v>
      </c>
    </row>
    <row r="438" spans="1:7" ht="12.6" customHeight="1" x14ac:dyDescent="0.25">
      <c r="A438" s="194" t="s">
        <v>476</v>
      </c>
      <c r="B438" s="194">
        <f>C386+C387+C388</f>
        <v>18020133.669999998</v>
      </c>
      <c r="C438" s="194">
        <f>CD69</f>
        <v>0</v>
      </c>
      <c r="D438" s="194">
        <f>D181+D186+D190</f>
        <v>18020133.669999998</v>
      </c>
    </row>
    <row r="439" spans="1:7" ht="12.6" customHeight="1" x14ac:dyDescent="0.25">
      <c r="A439" s="179" t="s">
        <v>451</v>
      </c>
      <c r="B439" s="194">
        <f>C389</f>
        <v>27127708.699999999</v>
      </c>
      <c r="C439" s="194">
        <f>SUM(C69:CC69)</f>
        <v>44697093.609999999</v>
      </c>
      <c r="D439" s="179"/>
    </row>
    <row r="440" spans="1:7" ht="12.6" customHeight="1" x14ac:dyDescent="0.25">
      <c r="A440" s="179" t="s">
        <v>477</v>
      </c>
      <c r="B440" s="194">
        <f>B438+B439</f>
        <v>45147842.369999997</v>
      </c>
      <c r="C440" s="194">
        <f>CE69</f>
        <v>44697093.609999999</v>
      </c>
      <c r="D440" s="179"/>
    </row>
    <row r="441" spans="1:7" ht="12.6" customHeight="1" x14ac:dyDescent="0.25">
      <c r="A441" s="179" t="s">
        <v>478</v>
      </c>
      <c r="B441" s="179">
        <f>D390</f>
        <v>474417538.06999999</v>
      </c>
      <c r="C441" s="179">
        <f>SUM(C427:C437)+C440</f>
        <v>472383038.76999998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6356983.3899999997</v>
      </c>
      <c r="C444" s="179">
        <f>C363</f>
        <v>6356983.3899999997</v>
      </c>
      <c r="D444" s="179"/>
    </row>
    <row r="445" spans="1:7" ht="12.6" customHeight="1" x14ac:dyDescent="0.25">
      <c r="A445" s="179" t="s">
        <v>343</v>
      </c>
      <c r="B445" s="179">
        <f>D229</f>
        <v>781662189.16000009</v>
      </c>
      <c r="C445" s="179">
        <f>C364</f>
        <v>781662189.15999997</v>
      </c>
      <c r="D445" s="179"/>
    </row>
    <row r="446" spans="1:7" ht="12.6" customHeight="1" x14ac:dyDescent="0.25">
      <c r="A446" s="179" t="s">
        <v>351</v>
      </c>
      <c r="B446" s="179">
        <f>D236</f>
        <v>21706487.740000002</v>
      </c>
      <c r="C446" s="179">
        <f>C365</f>
        <v>21706487.84</v>
      </c>
      <c r="D446" s="179"/>
    </row>
    <row r="447" spans="1:7" ht="12.6" customHeight="1" x14ac:dyDescent="0.25">
      <c r="A447" s="179" t="s">
        <v>356</v>
      </c>
      <c r="B447" s="179">
        <f>D240</f>
        <v>37021540.170000002</v>
      </c>
      <c r="C447" s="179">
        <f>C366</f>
        <v>37021540.170000002</v>
      </c>
      <c r="D447" s="179"/>
    </row>
    <row r="448" spans="1:7" ht="12.6" customHeight="1" x14ac:dyDescent="0.25">
      <c r="A448" s="179" t="s">
        <v>358</v>
      </c>
      <c r="B448" s="179">
        <f>D242</f>
        <v>846747200.46000004</v>
      </c>
      <c r="C448" s="179">
        <f>D367</f>
        <v>846747200.55999994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10245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21706487.740000002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14305395.42</v>
      </c>
      <c r="C458" s="194">
        <f>CE70</f>
        <v>13755481.779999997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397415015.51999998</v>
      </c>
      <c r="C463" s="194">
        <f>CE73</f>
        <v>401978986.85999995</v>
      </c>
      <c r="D463" s="194">
        <f>E141+E147+E153</f>
        <v>397415017</v>
      </c>
    </row>
    <row r="464" spans="1:7" ht="12.6" customHeight="1" x14ac:dyDescent="0.25">
      <c r="A464" s="179" t="s">
        <v>246</v>
      </c>
      <c r="B464" s="194">
        <f>C360</f>
        <v>903905853.96000004</v>
      </c>
      <c r="C464" s="194">
        <f>CE74</f>
        <v>923158295.06999993</v>
      </c>
      <c r="D464" s="194">
        <f>E142+E148+E154</f>
        <v>903905854</v>
      </c>
    </row>
    <row r="465" spans="1:7" ht="12.6" customHeight="1" x14ac:dyDescent="0.25">
      <c r="A465" s="179" t="s">
        <v>247</v>
      </c>
      <c r="B465" s="194">
        <f>D361</f>
        <v>1301320869.48</v>
      </c>
      <c r="C465" s="194">
        <f>CE75</f>
        <v>1325137281.9299998</v>
      </c>
      <c r="D465" s="194">
        <f>D463+D464</f>
        <v>1301320871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11107421.65</v>
      </c>
      <c r="C468" s="179">
        <f>E195</f>
        <v>11107421.65</v>
      </c>
      <c r="D468" s="179"/>
    </row>
    <row r="469" spans="1:7" ht="12.6" customHeight="1" x14ac:dyDescent="0.25">
      <c r="A469" s="179" t="s">
        <v>333</v>
      </c>
      <c r="B469" s="179">
        <f t="shared" si="14"/>
        <v>-1622714.5199999998</v>
      </c>
      <c r="C469" s="179">
        <f>E196</f>
        <v>-1622714.5199999998</v>
      </c>
      <c r="D469" s="179"/>
    </row>
    <row r="470" spans="1:7" ht="12.6" customHeight="1" x14ac:dyDescent="0.25">
      <c r="A470" s="179" t="s">
        <v>334</v>
      </c>
      <c r="B470" s="179">
        <f t="shared" si="14"/>
        <v>91453816.909999996</v>
      </c>
      <c r="C470" s="179">
        <f>E197</f>
        <v>91453816.909999996</v>
      </c>
      <c r="D470" s="179"/>
    </row>
    <row r="471" spans="1:7" ht="12.6" customHeight="1" x14ac:dyDescent="0.25">
      <c r="A471" s="179" t="s">
        <v>494</v>
      </c>
      <c r="B471" s="179">
        <f t="shared" si="14"/>
        <v>70308597.340000004</v>
      </c>
      <c r="C471" s="179">
        <f>E198</f>
        <v>70308597.340000004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66451318.599999994</v>
      </c>
      <c r="C473" s="179">
        <f>SUM(E200:E201)</f>
        <v>66451318.599999994</v>
      </c>
      <c r="D473" s="179"/>
    </row>
    <row r="474" spans="1:7" ht="12.6" customHeight="1" x14ac:dyDescent="0.25">
      <c r="A474" s="179" t="s">
        <v>339</v>
      </c>
      <c r="B474" s="179">
        <f t="shared" si="14"/>
        <v>10748647.33</v>
      </c>
      <c r="C474" s="179">
        <f>E202</f>
        <v>10748647.33</v>
      </c>
      <c r="D474" s="179"/>
    </row>
    <row r="475" spans="1:7" ht="12.6" customHeight="1" x14ac:dyDescent="0.25">
      <c r="A475" s="179" t="s">
        <v>340</v>
      </c>
      <c r="B475" s="179">
        <f t="shared" si="14"/>
        <v>14476619.42</v>
      </c>
      <c r="C475" s="179">
        <f>E203</f>
        <v>12028527.770000001</v>
      </c>
      <c r="D475" s="179"/>
    </row>
    <row r="476" spans="1:7" ht="12.6" customHeight="1" x14ac:dyDescent="0.25">
      <c r="A476" s="179" t="s">
        <v>203</v>
      </c>
      <c r="B476" s="179">
        <f>D275</f>
        <v>262923706.72999999</v>
      </c>
      <c r="C476" s="179">
        <f>E204</f>
        <v>260475615.08000001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57965220.859999999</v>
      </c>
      <c r="C478" s="179">
        <f>E217</f>
        <v>57965220.859999999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357908146.96999997</v>
      </c>
    </row>
    <row r="482" spans="1:12" ht="12.6" customHeight="1" x14ac:dyDescent="0.25">
      <c r="A482" s="180" t="s">
        <v>499</v>
      </c>
      <c r="C482" s="180">
        <f>D339</f>
        <v>357908146.97000003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058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7133754</v>
      </c>
      <c r="C496" s="236">
        <f>C71</f>
        <v>6920042.8899999997</v>
      </c>
      <c r="D496" s="236">
        <v>5940</v>
      </c>
      <c r="E496" s="180">
        <f>C59</f>
        <v>6322</v>
      </c>
      <c r="F496" s="259">
        <f t="shared" ref="F496:G511" si="15">IF(B496=0,"",IF(D496=0,"",B496/D496))</f>
        <v>1200.968686868687</v>
      </c>
      <c r="G496" s="260">
        <f t="shared" si="15"/>
        <v>1094.5971037646314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24764055</v>
      </c>
      <c r="C498" s="236">
        <f>E71</f>
        <v>21942075.160000004</v>
      </c>
      <c r="D498" s="236">
        <v>30873</v>
      </c>
      <c r="E498" s="180">
        <f>E59</f>
        <v>31008</v>
      </c>
      <c r="F498" s="259">
        <f t="shared" si="15"/>
        <v>802.12661548926246</v>
      </c>
      <c r="G498" s="259">
        <f t="shared" si="15"/>
        <v>707.62626289989691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5367240</v>
      </c>
      <c r="C499" s="236">
        <f>F71</f>
        <v>4457088.3199999984</v>
      </c>
      <c r="D499" s="236">
        <v>5616</v>
      </c>
      <c r="E499" s="180">
        <f>F59</f>
        <v>9156</v>
      </c>
      <c r="F499" s="259">
        <f t="shared" si="15"/>
        <v>955.70512820512818</v>
      </c>
      <c r="G499" s="259">
        <f t="shared" si="15"/>
        <v>486.79426823940571</v>
      </c>
      <c r="H499" s="261">
        <f t="shared" si="16"/>
        <v>-0.49064386715844599</v>
      </c>
      <c r="I499" s="263" t="s">
        <v>1014</v>
      </c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3424829</v>
      </c>
      <c r="C501" s="236">
        <f>H71</f>
        <v>3115780.42</v>
      </c>
      <c r="D501" s="236">
        <v>3908</v>
      </c>
      <c r="E501" s="180">
        <f>H59</f>
        <v>4087</v>
      </c>
      <c r="F501" s="259">
        <f t="shared" si="15"/>
        <v>876.36361310133066</v>
      </c>
      <c r="G501" s="259">
        <f t="shared" si="15"/>
        <v>762.36369464154632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5818522</v>
      </c>
      <c r="C508" s="236">
        <f>O71</f>
        <v>5321150.5600000005</v>
      </c>
      <c r="D508" s="236">
        <v>17202</v>
      </c>
      <c r="E508" s="180">
        <f>O59</f>
        <v>22604</v>
      </c>
      <c r="F508" s="259">
        <f t="shared" si="15"/>
        <v>338.24683176374839</v>
      </c>
      <c r="G508" s="259">
        <f t="shared" si="15"/>
        <v>235.40747478322425</v>
      </c>
      <c r="H508" s="261">
        <f t="shared" si="16"/>
        <v>-0.30403642347300164</v>
      </c>
      <c r="I508" s="263" t="s">
        <v>1015</v>
      </c>
      <c r="K508" s="257"/>
      <c r="L508" s="257"/>
    </row>
    <row r="509" spans="1:12" ht="12.6" customHeight="1" x14ac:dyDescent="0.25">
      <c r="A509" s="180" t="s">
        <v>525</v>
      </c>
      <c r="B509" s="236">
        <v>16292503</v>
      </c>
      <c r="C509" s="236">
        <f>P71</f>
        <v>18434363.549999997</v>
      </c>
      <c r="D509" s="236">
        <v>1000320</v>
      </c>
      <c r="E509" s="180">
        <f>P59</f>
        <v>949185</v>
      </c>
      <c r="F509" s="259">
        <f t="shared" si="15"/>
        <v>16.287291066858604</v>
      </c>
      <c r="G509" s="259">
        <f t="shared" si="15"/>
        <v>19.421254602632782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2896042</v>
      </c>
      <c r="C510" s="236">
        <f>Q71</f>
        <v>2663562.8299999996</v>
      </c>
      <c r="D510" s="236">
        <v>1005720</v>
      </c>
      <c r="E510" s="180">
        <f>Q59</f>
        <v>1002105</v>
      </c>
      <c r="F510" s="259">
        <f t="shared" si="15"/>
        <v>2.8795708547110528</v>
      </c>
      <c r="G510" s="259">
        <f t="shared" si="15"/>
        <v>2.6579678077646549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945098</v>
      </c>
      <c r="C511" s="236">
        <f>R71</f>
        <v>620648.35</v>
      </c>
      <c r="D511" s="236">
        <v>1049330</v>
      </c>
      <c r="E511" s="180">
        <f>R59</f>
        <v>1070110</v>
      </c>
      <c r="F511" s="259">
        <f t="shared" si="15"/>
        <v>0.90066804532415923</v>
      </c>
      <c r="G511" s="259">
        <f t="shared" si="15"/>
        <v>0.5799855622319201</v>
      </c>
      <c r="H511" s="261">
        <f t="shared" si="16"/>
        <v>-0.3560495842581185</v>
      </c>
      <c r="I511" s="263" t="s">
        <v>1015</v>
      </c>
      <c r="K511" s="257"/>
      <c r="L511" s="257"/>
    </row>
    <row r="512" spans="1:12" ht="12.6" customHeight="1" x14ac:dyDescent="0.25">
      <c r="A512" s="180" t="s">
        <v>528</v>
      </c>
      <c r="B512" s="236">
        <v>26038108</v>
      </c>
      <c r="C512" s="236">
        <f>S71</f>
        <v>22385181.09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1212446</v>
      </c>
      <c r="C513" s="236">
        <f>T71</f>
        <v>1359076.6900000002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13072914</v>
      </c>
      <c r="C514" s="236">
        <f>U71</f>
        <v>13241859.76</v>
      </c>
      <c r="D514" s="236">
        <v>2070248</v>
      </c>
      <c r="E514" s="180">
        <f>U59</f>
        <v>2084053</v>
      </c>
      <c r="F514" s="259">
        <f t="shared" si="17"/>
        <v>6.3146608522263996</v>
      </c>
      <c r="G514" s="259">
        <f t="shared" si="17"/>
        <v>6.3538977943459214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112766</v>
      </c>
      <c r="C515" s="236">
        <f>V71</f>
        <v>120777.00000000001</v>
      </c>
      <c r="D515" s="236">
        <v>702624</v>
      </c>
      <c r="E515" s="180">
        <f>V59</f>
        <v>724984</v>
      </c>
      <c r="F515" s="259">
        <f t="shared" si="17"/>
        <v>0.1604926674864508</v>
      </c>
      <c r="G515" s="259">
        <f t="shared" si="17"/>
        <v>0.1665926420445141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1436318</v>
      </c>
      <c r="C516" s="236">
        <f>W71</f>
        <v>1409131.31</v>
      </c>
      <c r="D516" s="236">
        <v>85392</v>
      </c>
      <c r="E516" s="180">
        <f>W59</f>
        <v>86596</v>
      </c>
      <c r="F516" s="259">
        <f t="shared" si="17"/>
        <v>16.820287614764847</v>
      </c>
      <c r="G516" s="259">
        <f t="shared" si="17"/>
        <v>16.27247574945725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1374985</v>
      </c>
      <c r="C517" s="236">
        <f>X71</f>
        <v>1490757.5300000003</v>
      </c>
      <c r="D517" s="236">
        <v>123757</v>
      </c>
      <c r="E517" s="180">
        <f>X59</f>
        <v>143357</v>
      </c>
      <c r="F517" s="259">
        <f t="shared" si="17"/>
        <v>11.110361434100698</v>
      </c>
      <c r="G517" s="259">
        <f t="shared" si="17"/>
        <v>10.398916899767714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10336218</v>
      </c>
      <c r="C518" s="236">
        <f>Y71</f>
        <v>9578074.0899999999</v>
      </c>
      <c r="D518" s="236">
        <v>190048</v>
      </c>
      <c r="E518" s="180">
        <f>Y59</f>
        <v>190103</v>
      </c>
      <c r="F518" s="259">
        <f t="shared" si="17"/>
        <v>54.387407391816801</v>
      </c>
      <c r="G518" s="259">
        <f t="shared" si="17"/>
        <v>50.38360304676938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4294430</v>
      </c>
      <c r="C519" s="236">
        <f>Z71</f>
        <v>3653955.58</v>
      </c>
      <c r="D519" s="236">
        <v>94186</v>
      </c>
      <c r="E519" s="180">
        <f>Z59</f>
        <v>90462</v>
      </c>
      <c r="F519" s="259">
        <f t="shared" si="17"/>
        <v>45.595205232200115</v>
      </c>
      <c r="G519" s="259">
        <f t="shared" si="17"/>
        <v>40.392160022993082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845667</v>
      </c>
      <c r="C520" s="236">
        <f>AA71</f>
        <v>1751286.37</v>
      </c>
      <c r="D520" s="236">
        <v>10722</v>
      </c>
      <c r="E520" s="180">
        <f>AA59</f>
        <v>10205</v>
      </c>
      <c r="F520" s="259">
        <f t="shared" si="17"/>
        <v>78.872132064913259</v>
      </c>
      <c r="G520" s="259">
        <f t="shared" si="17"/>
        <v>171.61061930426263</v>
      </c>
      <c r="H520" s="261">
        <f t="shared" si="16"/>
        <v>1.1758080428588369</v>
      </c>
      <c r="I520" s="263" t="s">
        <v>1016</v>
      </c>
      <c r="K520" s="257"/>
      <c r="L520" s="257"/>
    </row>
    <row r="521" spans="1:12" ht="12.6" customHeight="1" x14ac:dyDescent="0.25">
      <c r="A521" s="180" t="s">
        <v>537</v>
      </c>
      <c r="B521" s="236">
        <v>21784478</v>
      </c>
      <c r="C521" s="236">
        <f>AB71</f>
        <v>20926586.329999998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3067771</v>
      </c>
      <c r="C522" s="236">
        <f>AC71</f>
        <v>2645154.7399999998</v>
      </c>
      <c r="D522" s="236">
        <v>41131</v>
      </c>
      <c r="E522" s="180">
        <f>AC59</f>
        <v>51553</v>
      </c>
      <c r="F522" s="259">
        <f t="shared" si="17"/>
        <v>74.585373562519749</v>
      </c>
      <c r="G522" s="259">
        <f t="shared" si="17"/>
        <v>51.309424087831935</v>
      </c>
      <c r="H522" s="261">
        <f t="shared" si="16"/>
        <v>-0.31207123277564863</v>
      </c>
      <c r="I522" s="263" t="s">
        <v>1015</v>
      </c>
      <c r="K522" s="257"/>
      <c r="L522" s="257"/>
    </row>
    <row r="523" spans="1:12" ht="12.6" customHeight="1" x14ac:dyDescent="0.25">
      <c r="A523" s="180" t="s">
        <v>539</v>
      </c>
      <c r="B523" s="236">
        <v>845065</v>
      </c>
      <c r="C523" s="236">
        <f>AD71</f>
        <v>968533.55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3583640</v>
      </c>
      <c r="C524" s="236">
        <f>AE71</f>
        <v>3125330.45</v>
      </c>
      <c r="D524" s="236">
        <v>122651</v>
      </c>
      <c r="E524" s="180">
        <f>AE59</f>
        <v>108877</v>
      </c>
      <c r="F524" s="259">
        <f t="shared" si="17"/>
        <v>29.218188192513718</v>
      </c>
      <c r="G524" s="259">
        <f t="shared" si="17"/>
        <v>28.705148470292166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22357715</v>
      </c>
      <c r="C526" s="236">
        <f>AG71</f>
        <v>21681437.989999998</v>
      </c>
      <c r="D526" s="236">
        <v>87511</v>
      </c>
      <c r="E526" s="180">
        <f>AG59</f>
        <v>87362</v>
      </c>
      <c r="F526" s="259">
        <f t="shared" si="17"/>
        <v>255.4846247900264</v>
      </c>
      <c r="G526" s="259">
        <f t="shared" si="17"/>
        <v>248.17927691673722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27408586</v>
      </c>
      <c r="C529" s="236">
        <f>AJ71</f>
        <v>27290826.290000003</v>
      </c>
      <c r="D529" s="236">
        <v>37999</v>
      </c>
      <c r="E529" s="180">
        <f>AJ59</f>
        <v>31523</v>
      </c>
      <c r="F529" s="259">
        <f t="shared" si="18"/>
        <v>721.29756046211742</v>
      </c>
      <c r="G529" s="259">
        <f t="shared" si="18"/>
        <v>865.74330774355246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106440999</v>
      </c>
      <c r="C535" s="236">
        <f>AP71</f>
        <v>116160206.97</v>
      </c>
      <c r="D535" s="236">
        <v>0</v>
      </c>
      <c r="E535" s="180">
        <f>AP59</f>
        <v>29893</v>
      </c>
      <c r="F535" s="259" t="str">
        <f t="shared" si="18"/>
        <v/>
      </c>
      <c r="G535" s="259">
        <f t="shared" si="18"/>
        <v>3885.8664894791423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14908440</v>
      </c>
      <c r="C537" s="236">
        <f>AR71</f>
        <v>16934164.199999999</v>
      </c>
      <c r="D537" s="236">
        <v>37277</v>
      </c>
      <c r="E537" s="180">
        <f>AR59</f>
        <v>32752</v>
      </c>
      <c r="F537" s="259">
        <f t="shared" si="18"/>
        <v>399.93669018429597</v>
      </c>
      <c r="G537" s="259">
        <f t="shared" si="18"/>
        <v>517.04214093795792</v>
      </c>
      <c r="H537" s="261">
        <f t="shared" si="16"/>
        <v>0.29280997124744479</v>
      </c>
      <c r="I537" s="263" t="s">
        <v>1017</v>
      </c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26815006</v>
      </c>
      <c r="C541" s="236">
        <f>AV71</f>
        <v>25821405.41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2541771</v>
      </c>
      <c r="C544" s="236">
        <f>AY71</f>
        <v>2619335.5499999998</v>
      </c>
      <c r="D544" s="236">
        <v>202491</v>
      </c>
      <c r="E544" s="180">
        <f>AY59</f>
        <v>183573</v>
      </c>
      <c r="F544" s="259">
        <f t="shared" ref="F544:G550" si="19">IF(B544=0,"",IF(D544=0,"",B544/D544))</f>
        <v>12.552513445042003</v>
      </c>
      <c r="G544" s="259">
        <f t="shared" si="19"/>
        <v>14.268631824941576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9718</v>
      </c>
      <c r="C545" s="236">
        <f>AZ71</f>
        <v>-151352.34000000008</v>
      </c>
      <c r="D545" s="236">
        <v>354079</v>
      </c>
      <c r="E545" s="180">
        <f>AZ59</f>
        <v>366275</v>
      </c>
      <c r="F545" s="259">
        <f t="shared" si="19"/>
        <v>2.7445852479248981E-2</v>
      </c>
      <c r="G545" s="259">
        <f t="shared" si="19"/>
        <v>-0.41322050371988284</v>
      </c>
      <c r="H545" s="261">
        <f t="shared" si="16"/>
        <v>-16.055845105642355</v>
      </c>
      <c r="I545" s="263" t="s">
        <v>1018</v>
      </c>
      <c r="K545" s="257"/>
      <c r="L545" s="257"/>
    </row>
    <row r="546" spans="1:13" ht="12.6" customHeight="1" x14ac:dyDescent="0.25">
      <c r="A546" s="180" t="s">
        <v>560</v>
      </c>
      <c r="B546" s="236">
        <v>1196548</v>
      </c>
      <c r="C546" s="236">
        <f>BA71</f>
        <v>1255847.6200000001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1967040</v>
      </c>
      <c r="C549" s="236">
        <f>BD71</f>
        <v>2460201.7000000002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5493286</v>
      </c>
      <c r="C550" s="236">
        <f>BE71</f>
        <v>13931103.52</v>
      </c>
      <c r="D550" s="236">
        <v>435177</v>
      </c>
      <c r="E550" s="180">
        <f>BE59</f>
        <v>1035810</v>
      </c>
      <c r="F550" s="259">
        <f t="shared" si="19"/>
        <v>12.62310737929624</v>
      </c>
      <c r="G550" s="259">
        <f t="shared" si="19"/>
        <v>13.44947772274838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4025472</v>
      </c>
      <c r="C551" s="236">
        <f>BF71</f>
        <v>4004041.8599999994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424991</v>
      </c>
      <c r="C552" s="236">
        <f>BG71</f>
        <v>451945.70999999996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10000433</v>
      </c>
      <c r="C553" s="236">
        <f>BH71</f>
        <v>11164286.75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3252654</v>
      </c>
      <c r="C554" s="236">
        <f>BI71</f>
        <v>3094321.79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1314072</v>
      </c>
      <c r="C555" s="236">
        <f>BJ71</f>
        <v>1287572.8899999999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5473842</v>
      </c>
      <c r="C556" s="236">
        <f>BK71</f>
        <v>6208002.3900000006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4784449</v>
      </c>
      <c r="C557" s="236">
        <f>BL71</f>
        <v>4421481.22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624885</v>
      </c>
      <c r="C558" s="236">
        <f>BM71</f>
        <v>835040.2699999999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6843245</v>
      </c>
      <c r="C559" s="236">
        <f>BN71</f>
        <v>17449709.779999997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480452</v>
      </c>
      <c r="C560" s="236">
        <f>BO71</f>
        <v>283744.73000000004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1755232</v>
      </c>
      <c r="C561" s="236">
        <f>BP71</f>
        <v>1498389.6400000001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1559333</v>
      </c>
      <c r="C563" s="236">
        <f>BR71</f>
        <v>912286.87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186529</v>
      </c>
      <c r="C564" s="236">
        <f>BS71</f>
        <v>181621.6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495625</v>
      </c>
      <c r="C565" s="236">
        <f>BT71</f>
        <v>539593.18999999994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3926585</v>
      </c>
      <c r="C567" s="236">
        <f>BV71</f>
        <v>4993657.93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402624</v>
      </c>
      <c r="C568" s="236">
        <f>BW71</f>
        <v>558719.97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0</v>
      </c>
      <c r="C569" s="236">
        <f>BX71</f>
        <v>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2074584</v>
      </c>
      <c r="C570" s="236">
        <f>BY71</f>
        <v>2186165.5300000003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2131071</v>
      </c>
      <c r="C571" s="236">
        <f>BZ71</f>
        <v>1774742.05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1465659</v>
      </c>
      <c r="C572" s="236">
        <f>CA71</f>
        <v>895324.56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18679379</v>
      </c>
      <c r="C574" s="236">
        <f>CC71</f>
        <v>21753314.779999997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14659622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609015</v>
      </c>
      <c r="E612" s="180">
        <f>SUM(C624:D647)+SUM(C668:D713)</f>
        <v>415585131.01321715</v>
      </c>
      <c r="F612" s="180">
        <f>CE64-(AX64+BD64+BE64+BG64+BJ64+BN64+BP64+BQ64+CB64+CC64+CD64)</f>
        <v>80012842.519999981</v>
      </c>
      <c r="G612" s="180">
        <f>CE77-(AX77+AY77+BD77+BE77+BG77+BJ77+BN77+BP77+BQ77+CB77+CC77+CD77)</f>
        <v>183286</v>
      </c>
      <c r="H612" s="197">
        <f>CE60-(AX60+AY60+AZ60+BD60+BE60+BG60+BJ60+BN60+BO60+BP60+BQ60+BR60+CB60+CC60+CD60)</f>
        <v>2213.0700000000002</v>
      </c>
      <c r="I612" s="180">
        <f>CE78-(AX78+AY78+AZ78+BD78+BE78+BF78+BG78+BJ78+BN78+BO78+BP78+BQ78+BR78+CB78+CC78+CD78)</f>
        <v>103324</v>
      </c>
      <c r="J612" s="180">
        <f>CE79-(AX79+AY79+AZ79+BA79+BD79+BE79+BF79+BG79+BJ79+BN79+BO79+BP79+BQ79+BR79+CB79+CC79+CD79)</f>
        <v>2231875.15</v>
      </c>
      <c r="K612" s="180">
        <f>CE75-(AW75+AX75+AY75+AZ75+BA75+BB75+BC75+BD75+BE75+BF75+BG75+BH75+BI75+BJ75+BK75+BL75+BM75+BN75+BO75+BP75+BQ75+BR75+BS75+BT75+BU75+BV75+BW75+BX75+CB75+CC75+CD75)</f>
        <v>1325137281.9299998</v>
      </c>
      <c r="L612" s="197">
        <f>CE80-(AW80+AX80+AY80+AZ80+BA80+BB80+BC80+BD80+BE80+BF80+BG80+BH80+BI80+BJ80+BK80+BL80+BM80+BN80+BO80+BP80+BQ80+BR80+BS80+BT80+BU80+BV80+BW80+BX80+BY80+BZ80+CA80+CB80+CC80+CD80)</f>
        <v>491.28999999999996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13931103.52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0</v>
      </c>
      <c r="D615" s="262">
        <f>SUM(C614:C615)</f>
        <v>13931103.52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1287572.8899999999</v>
      </c>
      <c r="D617" s="180">
        <f>(D615/D612)*BJ76</f>
        <v>49455.343152861584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451945.70999999996</v>
      </c>
      <c r="D618" s="180">
        <f>(D615/D612)*BG76</f>
        <v>4483.4631165406436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17449709.779999997</v>
      </c>
      <c r="D619" s="180">
        <f>(D615/D612)*BN76</f>
        <v>28227.517784750784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21753314.779999997</v>
      </c>
      <c r="D620" s="180">
        <f>(D615/D612)*CC76</f>
        <v>454408.13678612182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1498389.6400000001</v>
      </c>
      <c r="D621" s="180">
        <f>(D615/D612)*BP76</f>
        <v>64918.715942562987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43042425.976782829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2460201.7000000002</v>
      </c>
      <c r="D624" s="180">
        <f>(D615/D612)*BD76</f>
        <v>152391.99633874372</v>
      </c>
      <c r="E624" s="180">
        <f>(E623/E612)*SUM(C624:D624)</f>
        <v>270588.0513768752</v>
      </c>
      <c r="F624" s="180">
        <f>SUM(C624:E624)</f>
        <v>2883181.7477156189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2619335.5499999998</v>
      </c>
      <c r="D625" s="180">
        <f>(D615/D612)*AY76</f>
        <v>125628.46651041435</v>
      </c>
      <c r="E625" s="180">
        <f>(E623/E612)*SUM(C625:D625)</f>
        <v>284297.73269685236</v>
      </c>
      <c r="F625" s="180">
        <f>(F624/F612)*AY64</f>
        <v>19583.51717320197</v>
      </c>
      <c r="G625" s="180">
        <f>SUM(C625:F625)</f>
        <v>3048845.2663804679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912286.87</v>
      </c>
      <c r="D626" s="180">
        <f>(D615/D612)*BR76</f>
        <v>29691.505741172219</v>
      </c>
      <c r="E626" s="180">
        <f>(E623/E612)*SUM(C626:D626)</f>
        <v>97561.321336782974</v>
      </c>
      <c r="F626" s="180">
        <f>(F624/F612)*BR64</f>
        <v>238.75903752180346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283744.73000000004</v>
      </c>
      <c r="D627" s="180">
        <f>(D615/D612)*BO76</f>
        <v>34540.965846818224</v>
      </c>
      <c r="E627" s="180">
        <f>(E623/E612)*SUM(C627:D627)</f>
        <v>32965.059335868747</v>
      </c>
      <c r="F627" s="180">
        <f>(F624/F612)*BO64</f>
        <v>944.41621336300193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-151352.34000000008</v>
      </c>
      <c r="D628" s="180">
        <f>(D615/D612)*AZ76</f>
        <v>88594.14617531588</v>
      </c>
      <c r="E628" s="180">
        <f>(E623/E612)*SUM(C628:D628)</f>
        <v>-6499.9075052318194</v>
      </c>
      <c r="F628" s="180">
        <f>(F624/F612)*AZ64</f>
        <v>26305.532097611467</v>
      </c>
      <c r="G628" s="180">
        <f>(G625/G612)*AZ77</f>
        <v>0</v>
      </c>
      <c r="H628" s="180">
        <f>SUM(C626:G628)</f>
        <v>1349021.0582792223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4004041.8599999994</v>
      </c>
      <c r="D629" s="180">
        <f>(D615/D612)*BF76</f>
        <v>32459.357971281494</v>
      </c>
      <c r="E629" s="180">
        <f>(E623/E612)*SUM(C629:D629)</f>
        <v>418063.09204598801</v>
      </c>
      <c r="F629" s="180">
        <f>(F624/F612)*BF64</f>
        <v>10315.239453749646</v>
      </c>
      <c r="G629" s="180">
        <f>(G625/G612)*BF77</f>
        <v>0</v>
      </c>
      <c r="H629" s="180">
        <f>(H628/H612)*BF60</f>
        <v>45053.317977929895</v>
      </c>
      <c r="I629" s="180">
        <f>SUM(C629:H629)</f>
        <v>4509932.8674489483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1255847.6200000001</v>
      </c>
      <c r="D630" s="180">
        <f>(D615/D612)*BA76</f>
        <v>60069.255836916986</v>
      </c>
      <c r="E630" s="180">
        <f>(E623/E612)*SUM(C630:D630)</f>
        <v>136290.37829558068</v>
      </c>
      <c r="F630" s="180">
        <f>(F624/F612)*BA64</f>
        <v>12070.7198228162</v>
      </c>
      <c r="G630" s="180">
        <f>(G625/G612)*BA77</f>
        <v>0</v>
      </c>
      <c r="H630" s="180">
        <f>(H628/H612)*BA60</f>
        <v>2712.5864565253423</v>
      </c>
      <c r="I630" s="180">
        <f>(I629/I612)*BA78</f>
        <v>0</v>
      </c>
      <c r="J630" s="180">
        <f>SUM(C630:I630)</f>
        <v>1466990.5604118393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3094321.79</v>
      </c>
      <c r="D634" s="180">
        <f>(D615/D612)*BI76</f>
        <v>6336.3228738865218</v>
      </c>
      <c r="E634" s="180">
        <f>(E623/E612)*SUM(C634:D634)</f>
        <v>321137.20473421097</v>
      </c>
      <c r="F634" s="180">
        <f>(F624/F612)*BI64</f>
        <v>596.05980360079695</v>
      </c>
      <c r="G634" s="180">
        <f>(G625/G612)*BI77</f>
        <v>0</v>
      </c>
      <c r="H634" s="180">
        <f>(H628/H612)*BI60</f>
        <v>4346.2340303428518</v>
      </c>
      <c r="I634" s="180">
        <f>(I629/I612)*BI78</f>
        <v>1134.8598055986283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6208002.3900000006</v>
      </c>
      <c r="D635" s="180">
        <f>(D615/D612)*BK76</f>
        <v>176799.42054970731</v>
      </c>
      <c r="E635" s="180">
        <f>(E623/E612)*SUM(C635:D635)</f>
        <v>661278.13244183315</v>
      </c>
      <c r="F635" s="180">
        <f>(F624/F612)*BK64</f>
        <v>949.88365024941845</v>
      </c>
      <c r="G635" s="180">
        <f>(G625/G612)*BK77</f>
        <v>0</v>
      </c>
      <c r="H635" s="180">
        <f>(H628/H612)*BK60</f>
        <v>40457.160251592577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11164286.75</v>
      </c>
      <c r="D636" s="180">
        <f>(D615/D612)*BH76</f>
        <v>144843.30843844567</v>
      </c>
      <c r="E636" s="180">
        <f>(E623/E612)*SUM(C636:D636)</f>
        <v>1171294.0552405503</v>
      </c>
      <c r="F636" s="180">
        <f>(F624/F612)*BH64</f>
        <v>3524.8896759070744</v>
      </c>
      <c r="G636" s="180">
        <f>(G625/G612)*BH77</f>
        <v>0</v>
      </c>
      <c r="H636" s="180">
        <f>(H628/H612)*BH60</f>
        <v>30387.064012986139</v>
      </c>
      <c r="I636" s="180">
        <f>(I629/I612)*BH78</f>
        <v>8511.4485419897119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4421481.22</v>
      </c>
      <c r="D637" s="180">
        <f>(D615/D612)*BL76</f>
        <v>90149.633379013656</v>
      </c>
      <c r="E637" s="180">
        <f>(E623/E612)*SUM(C637:D637)</f>
        <v>467272.58159522485</v>
      </c>
      <c r="F637" s="180">
        <f>(F624/F612)*BL64</f>
        <v>2387.5193882631393</v>
      </c>
      <c r="G637" s="180">
        <f>(G625/G612)*BL77</f>
        <v>0</v>
      </c>
      <c r="H637" s="180">
        <f>(H628/H612)*BL60</f>
        <v>41347.132437328975</v>
      </c>
      <c r="I637" s="180">
        <f>(I629/I612)*BL78</f>
        <v>11348.598055986282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835040.2699999999</v>
      </c>
      <c r="D638" s="180">
        <f>(D615/D612)*BM76</f>
        <v>34792.588776828154</v>
      </c>
      <c r="E638" s="180">
        <f>(E623/E612)*SUM(C638:D638)</f>
        <v>90089.162585762228</v>
      </c>
      <c r="F638" s="180">
        <f>(F624/F612)*BM64</f>
        <v>93.78854135126484</v>
      </c>
      <c r="G638" s="180">
        <f>(G625/G612)*BM77</f>
        <v>0</v>
      </c>
      <c r="H638" s="180">
        <f>(H628/H612)*BM60</f>
        <v>5772.6278074820202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181621.6</v>
      </c>
      <c r="D639" s="180">
        <f>(D615/D612)*BS76</f>
        <v>11574.654780456967</v>
      </c>
      <c r="E639" s="180">
        <f>(E623/E612)*SUM(C639:D639)</f>
        <v>20009.463464454475</v>
      </c>
      <c r="F639" s="180">
        <f>(F624/F612)*BS64</f>
        <v>398.94848821009117</v>
      </c>
      <c r="G639" s="180">
        <f>(G625/G612)*BS77</f>
        <v>0</v>
      </c>
      <c r="H639" s="180">
        <f>(H628/H612)*BS60</f>
        <v>1127.704481926266</v>
      </c>
      <c r="I639" s="180">
        <f>(I629/I612)*BS78</f>
        <v>2837.1495139965705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539593.18999999994</v>
      </c>
      <c r="D640" s="180">
        <f>(D615/D612)*BT76</f>
        <v>6839.5687339063898</v>
      </c>
      <c r="E640" s="180">
        <f>(E623/E612)*SUM(C640:D640)</f>
        <v>56594.401035838258</v>
      </c>
      <c r="F640" s="180">
        <f>(F624/F612)*BT64</f>
        <v>11.387100312901282</v>
      </c>
      <c r="G640" s="180">
        <f>(G625/G612)*BT77</f>
        <v>0</v>
      </c>
      <c r="H640" s="180">
        <f>(H628/H612)*BT60</f>
        <v>4041.4490352276443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4993657.93</v>
      </c>
      <c r="D642" s="180">
        <f>(D615/D612)*BV76</f>
        <v>71598.160993735786</v>
      </c>
      <c r="E642" s="180">
        <f>(E623/E612)*SUM(C642:D642)</f>
        <v>524611.91241010104</v>
      </c>
      <c r="F642" s="180">
        <f>(F624/F612)*BV64</f>
        <v>537.50277260975167</v>
      </c>
      <c r="G642" s="180">
        <f>(G625/G612)*BV77</f>
        <v>0</v>
      </c>
      <c r="H642" s="180">
        <f>(H628/H612)*BV60</f>
        <v>45620.21806884418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558719.97</v>
      </c>
      <c r="D643" s="180">
        <f>(D615/D612)*BW76</f>
        <v>27907.270419283595</v>
      </c>
      <c r="E643" s="180">
        <f>(E623/E612)*SUM(C643:D643)</f>
        <v>60757.370000584444</v>
      </c>
      <c r="F643" s="180">
        <f>(F624/F612)*BW64</f>
        <v>48.853798902636534</v>
      </c>
      <c r="G643" s="180">
        <f>(G625/G612)*BW77</f>
        <v>0</v>
      </c>
      <c r="H643" s="180">
        <f>(H628/H612)*BW60</f>
        <v>2913.7445533013788</v>
      </c>
      <c r="I643" s="180">
        <f>(I629/I612)*BW78</f>
        <v>2269.7196111972567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36151274.265881024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2186165.5300000003</v>
      </c>
      <c r="D645" s="180">
        <f>(D615/D612)*BY76</f>
        <v>3110.9744073955485</v>
      </c>
      <c r="E645" s="180">
        <f>(E623/E612)*SUM(C645:D645)</f>
        <v>226744.8107537521</v>
      </c>
      <c r="F645" s="180">
        <f>(F624/F612)*BY64</f>
        <v>101.05047080305116</v>
      </c>
      <c r="G645" s="180">
        <f>(G625/G612)*BY77</f>
        <v>0</v>
      </c>
      <c r="H645" s="180">
        <f>(H628/H612)*BY60</f>
        <v>9570.2488466174982</v>
      </c>
      <c r="I645" s="180">
        <f>(I629/I612)*BY78</f>
        <v>567.42990279931416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1774742.05</v>
      </c>
      <c r="D646" s="180">
        <f>(D615/D612)*BZ76</f>
        <v>9676.0453994729196</v>
      </c>
      <c r="E646" s="180">
        <f>(E623/E612)*SUM(C646:D646)</f>
        <v>184813.35844621665</v>
      </c>
      <c r="F646" s="180">
        <f>(F624/F612)*BZ64</f>
        <v>113.48327742613374</v>
      </c>
      <c r="G646" s="180">
        <f>(G625/G612)*BZ77</f>
        <v>0</v>
      </c>
      <c r="H646" s="180">
        <f>(H628/H612)*BZ60</f>
        <v>15885.393945404587</v>
      </c>
      <c r="I646" s="180">
        <f>(I629/I612)*BZ78</f>
        <v>7944.0186391903972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895324.56</v>
      </c>
      <c r="D647" s="180">
        <f>(D615/D612)*CA76</f>
        <v>36210.827109611419</v>
      </c>
      <c r="E647" s="180">
        <f>(E623/E612)*SUM(C647:D647)</f>
        <v>96479.734120092951</v>
      </c>
      <c r="F647" s="180">
        <f>(F624/F612)*CA64</f>
        <v>768.36027740596728</v>
      </c>
      <c r="G647" s="180">
        <f>(G625/G612)*CA77</f>
        <v>0</v>
      </c>
      <c r="H647" s="180">
        <f>(H628/H612)*CA60</f>
        <v>4785.1244233087491</v>
      </c>
      <c r="I647" s="180">
        <f>(I629/I612)*CA78</f>
        <v>5674.299027993141</v>
      </c>
      <c r="J647" s="180">
        <f>(J630/J612)*CA79</f>
        <v>0</v>
      </c>
      <c r="K647" s="180">
        <v>0</v>
      </c>
      <c r="L647" s="180">
        <f>SUM(C645:K647)</f>
        <v>5458677.2990474897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104609099.55999999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6920042.8899999997</v>
      </c>
      <c r="D668" s="180">
        <f>(D615/D612)*C76</f>
        <v>259789.23782934737</v>
      </c>
      <c r="E668" s="180">
        <f>(E623/E612)*SUM(C668:D668)</f>
        <v>743619.94649417151</v>
      </c>
      <c r="F668" s="180">
        <f>(F624/F612)*C64</f>
        <v>11565.070734601251</v>
      </c>
      <c r="G668" s="180">
        <f>(G625/G612)*C77</f>
        <v>66936.663749086147</v>
      </c>
      <c r="H668" s="180">
        <f>(H628/H612)*C60</f>
        <v>33063.076270097656</v>
      </c>
      <c r="I668" s="180">
        <f>(I629/I612)*C78</f>
        <v>152071.21395021619</v>
      </c>
      <c r="J668" s="180">
        <f>(J630/J612)*C79</f>
        <v>40409.213969095377</v>
      </c>
      <c r="K668" s="180">
        <f>(K644/K612)*C75</f>
        <v>883803.534786948</v>
      </c>
      <c r="L668" s="180">
        <f>(L647/L612)*C80</f>
        <v>398326.00128407357</v>
      </c>
      <c r="M668" s="180">
        <f t="shared" ref="M668:M713" si="20">ROUND(SUM(D668:L668),0)</f>
        <v>2589584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21942075.160000004</v>
      </c>
      <c r="D670" s="180">
        <f>(D615/D612)*E76</f>
        <v>1460373.7361540191</v>
      </c>
      <c r="E670" s="180">
        <f>(E623/E612)*SUM(C670:D670)</f>
        <v>2423807.0592956725</v>
      </c>
      <c r="F670" s="180">
        <f>(F624/F612)*E64</f>
        <v>30345.716439442291</v>
      </c>
      <c r="G670" s="180">
        <f>(G625/G612)*E77</f>
        <v>2306403.8863822171</v>
      </c>
      <c r="H670" s="180">
        <f>(H628/H612)*E60</f>
        <v>142493.08091626156</v>
      </c>
      <c r="I670" s="180">
        <f>(I629/I612)*E78</f>
        <v>855684.29342136567</v>
      </c>
      <c r="J670" s="180">
        <f>(J630/J612)*E79</f>
        <v>350388.30309428263</v>
      </c>
      <c r="K670" s="180">
        <f>(K644/K612)*E75</f>
        <v>2693330.906902513</v>
      </c>
      <c r="L670" s="180">
        <f>(L647/L612)*E80</f>
        <v>1358308.3307385773</v>
      </c>
      <c r="M670" s="180">
        <f t="shared" si="20"/>
        <v>11621135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4457088.3199999984</v>
      </c>
      <c r="D671" s="180">
        <f>(D615/D612)*F76</f>
        <v>428971.34604329942</v>
      </c>
      <c r="E671" s="180">
        <f>(E623/E612)*SUM(C671:D671)</f>
        <v>506052.42054996506</v>
      </c>
      <c r="F671" s="180">
        <f>(F624/F612)*F64</f>
        <v>3384.7430496105526</v>
      </c>
      <c r="G671" s="180">
        <f>(G625/G612)*F77</f>
        <v>326748.72913103853</v>
      </c>
      <c r="H671" s="180">
        <f>(H628/H612)*F60</f>
        <v>25144.762097004575</v>
      </c>
      <c r="I671" s="180">
        <f>(I629/I612)*F78</f>
        <v>236050.83956451467</v>
      </c>
      <c r="J671" s="180">
        <f>(J630/J612)*F79</f>
        <v>83419.826390239279</v>
      </c>
      <c r="K671" s="180">
        <f>(K644/K612)*F75</f>
        <v>655061.16230460233</v>
      </c>
      <c r="L671" s="180">
        <f>(L647/L612)*F80</f>
        <v>346104.74030680308</v>
      </c>
      <c r="M671" s="180">
        <f t="shared" si="20"/>
        <v>2610939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3115780.42</v>
      </c>
      <c r="D673" s="180">
        <f>(D615/D612)*H76</f>
        <v>305058.4904193164</v>
      </c>
      <c r="E673" s="180">
        <f>(E623/E612)*SUM(C673:D673)</f>
        <v>354298.54100227432</v>
      </c>
      <c r="F673" s="180">
        <f>(F624/F612)*H64</f>
        <v>1405.5701737738509</v>
      </c>
      <c r="G673" s="180">
        <f>(G625/G612)*H77</f>
        <v>311112.43093915458</v>
      </c>
      <c r="H673" s="180">
        <f>(H628/H612)*H60</f>
        <v>17768.965215216565</v>
      </c>
      <c r="I673" s="180">
        <f>(I629/I612)*H78</f>
        <v>108946.54133746831</v>
      </c>
      <c r="J673" s="180">
        <f>(J630/J612)*H79</f>
        <v>25767.993512773988</v>
      </c>
      <c r="K673" s="180">
        <f>(K644/K612)*H75</f>
        <v>444349.51642033638</v>
      </c>
      <c r="L673" s="180">
        <f>(L647/L612)*H80</f>
        <v>126664.33513635813</v>
      </c>
      <c r="M673" s="180">
        <f t="shared" si="20"/>
        <v>1695372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5321150.5600000005</v>
      </c>
      <c r="D680" s="180">
        <f>(D615/D612)*O76</f>
        <v>242427.25565866192</v>
      </c>
      <c r="E680" s="180">
        <f>(E623/E612)*SUM(C680:D680)</f>
        <v>576223.42193215538</v>
      </c>
      <c r="F680" s="180">
        <f>(F624/F612)*O64</f>
        <v>13981.574781193836</v>
      </c>
      <c r="G680" s="180">
        <f>(G625/G612)*O77</f>
        <v>0</v>
      </c>
      <c r="H680" s="180">
        <f>(H628/H612)*O60</f>
        <v>29862.83382138798</v>
      </c>
      <c r="I680" s="180">
        <f>(I629/I612)*O78</f>
        <v>236050.83956451467</v>
      </c>
      <c r="J680" s="180">
        <f>(J630/J612)*O79</f>
        <v>118549.75454791001</v>
      </c>
      <c r="K680" s="180">
        <f>(K644/K612)*O75</f>
        <v>354771.35618468799</v>
      </c>
      <c r="L680" s="180">
        <f>(L647/L612)*O80</f>
        <v>366993.24469771131</v>
      </c>
      <c r="M680" s="180">
        <f t="shared" si="20"/>
        <v>1938860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18434363.549999997</v>
      </c>
      <c r="D681" s="180">
        <f>(D615/D612)*P76</f>
        <v>975953.84626125789</v>
      </c>
      <c r="E681" s="180">
        <f>(E623/E612)*SUM(C681:D681)</f>
        <v>2010339.3682000239</v>
      </c>
      <c r="F681" s="180">
        <f>(F624/F612)*P64</f>
        <v>249934.05655964825</v>
      </c>
      <c r="G681" s="180">
        <f>(G625/G612)*P77</f>
        <v>0</v>
      </c>
      <c r="H681" s="180">
        <f>(H628/H612)*P60</f>
        <v>59792.720341701308</v>
      </c>
      <c r="I681" s="180">
        <f>(I629/I612)*P78</f>
        <v>682618.17306757485</v>
      </c>
      <c r="J681" s="180">
        <f>(J630/J612)*P79</f>
        <v>238352.18667047922</v>
      </c>
      <c r="K681" s="180">
        <f>(K644/K612)*P75</f>
        <v>2248424.9727950632</v>
      </c>
      <c r="L681" s="180">
        <f>(L647/L612)*P80</f>
        <v>499435.25126134197</v>
      </c>
      <c r="M681" s="180">
        <f t="shared" si="20"/>
        <v>6964851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2663562.8299999996</v>
      </c>
      <c r="D682" s="180">
        <f>(D615/D612)*Q76</f>
        <v>71575.286181916701</v>
      </c>
      <c r="E682" s="180">
        <f>(E623/E612)*SUM(C682:D682)</f>
        <v>283280.05772250117</v>
      </c>
      <c r="F682" s="180">
        <f>(F624/F612)*Q64</f>
        <v>1555.0942849139833</v>
      </c>
      <c r="G682" s="180">
        <f>(G625/G612)*Q77</f>
        <v>0</v>
      </c>
      <c r="H682" s="180">
        <f>(H628/H612)*Q60</f>
        <v>16354.762837882006</v>
      </c>
      <c r="I682" s="180">
        <f>(I629/I612)*Q78</f>
        <v>38585.233390353358</v>
      </c>
      <c r="J682" s="180">
        <f>(J630/J612)*Q79</f>
        <v>24619.759414735556</v>
      </c>
      <c r="K682" s="180">
        <f>(K644/K612)*Q75</f>
        <v>188593.28085887939</v>
      </c>
      <c r="L682" s="180">
        <f>(L647/L612)*Q80</f>
        <v>232217.94774998989</v>
      </c>
      <c r="M682" s="180">
        <f t="shared" si="20"/>
        <v>856781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620648.35</v>
      </c>
      <c r="D683" s="180">
        <f>(D615/D612)*R76</f>
        <v>14319.632198747157</v>
      </c>
      <c r="E683" s="180">
        <f>(E623/E612)*SUM(C683:D683)</f>
        <v>65764.052493368727</v>
      </c>
      <c r="F683" s="180">
        <f>(F624/F612)*R64</f>
        <v>6537.4182127929462</v>
      </c>
      <c r="G683" s="180">
        <f>(G625/G612)*R77</f>
        <v>0</v>
      </c>
      <c r="H683" s="180">
        <f>(H628/H612)*R60</f>
        <v>2578.4810586746512</v>
      </c>
      <c r="I683" s="180">
        <f>(I629/I612)*R78</f>
        <v>3972.0093195951986</v>
      </c>
      <c r="J683" s="180">
        <f>(J630/J612)*R79</f>
        <v>0</v>
      </c>
      <c r="K683" s="180">
        <f>(K644/K612)*R75</f>
        <v>139191.12128576159</v>
      </c>
      <c r="L683" s="180">
        <f>(L647/L612)*R80</f>
        <v>22221.813181817215</v>
      </c>
      <c r="M683" s="180">
        <f t="shared" si="20"/>
        <v>254585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22385181.09</v>
      </c>
      <c r="D684" s="180">
        <f>(D615/D612)*S76</f>
        <v>785589.66230283328</v>
      </c>
      <c r="E684" s="180">
        <f>(E623/E612)*SUM(C684:D684)</f>
        <v>2399812.001212528</v>
      </c>
      <c r="F684" s="180">
        <f>(F624/F612)*S64</f>
        <v>716756.42549335933</v>
      </c>
      <c r="G684" s="180">
        <f>(G625/G612)*S77</f>
        <v>0</v>
      </c>
      <c r="H684" s="180">
        <f>(H628/H612)*S60</f>
        <v>14647.966865236849</v>
      </c>
      <c r="I684" s="180">
        <f>(I629/I612)*S78</f>
        <v>132778.59725503949</v>
      </c>
      <c r="J684" s="180">
        <f>(J630/J612)*S79</f>
        <v>18635.989536337271</v>
      </c>
      <c r="K684" s="180">
        <f>(K644/K612)*S75</f>
        <v>1996981.775829039</v>
      </c>
      <c r="L684" s="180">
        <f>(L647/L612)*S80</f>
        <v>0</v>
      </c>
      <c r="M684" s="180">
        <f t="shared" si="20"/>
        <v>6065202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1359076.6900000002</v>
      </c>
      <c r="D685" s="180">
        <f>(D615/D612)*T76</f>
        <v>6679.4450511727955</v>
      </c>
      <c r="E685" s="180">
        <f>(E623/E612)*SUM(C685:D685)</f>
        <v>141452.26322692359</v>
      </c>
      <c r="F685" s="180">
        <f>(F624/F612)*T64</f>
        <v>11129.70053343186</v>
      </c>
      <c r="G685" s="180">
        <f>(G625/G612)*T77</f>
        <v>0</v>
      </c>
      <c r="H685" s="180">
        <f>(H628/H612)*T60</f>
        <v>5498.3213118783333</v>
      </c>
      <c r="I685" s="180">
        <f>(I629/I612)*T78</f>
        <v>1134.8598055986283</v>
      </c>
      <c r="J685" s="180">
        <f>(J630/J612)*T79</f>
        <v>0</v>
      </c>
      <c r="K685" s="180">
        <f>(K644/K612)*T75</f>
        <v>0</v>
      </c>
      <c r="L685" s="180">
        <f>(L647/L612)*T80</f>
        <v>88887.25272726886</v>
      </c>
      <c r="M685" s="180">
        <f t="shared" si="20"/>
        <v>254782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13241859.76</v>
      </c>
      <c r="D686" s="180">
        <f>(D615/D612)*U76</f>
        <v>270403.15051340277</v>
      </c>
      <c r="E686" s="180">
        <f>(E623/E612)*SUM(C686:D686)</f>
        <v>1399473.9770564702</v>
      </c>
      <c r="F686" s="180">
        <f>(F624/F612)*U64</f>
        <v>165203.51299180218</v>
      </c>
      <c r="G686" s="180">
        <f>(G625/G612)*U77</f>
        <v>0</v>
      </c>
      <c r="H686" s="180">
        <f>(H628/H612)*U60</f>
        <v>38610.163181194424</v>
      </c>
      <c r="I686" s="180">
        <f>(I629/I612)*U78</f>
        <v>55040.700571533467</v>
      </c>
      <c r="J686" s="180">
        <f>(J630/J612)*U79</f>
        <v>0</v>
      </c>
      <c r="K686" s="180">
        <f>(K644/K612)*U75</f>
        <v>1741984.6762985708</v>
      </c>
      <c r="L686" s="180">
        <f>(L647/L612)*U80</f>
        <v>62776.622238633638</v>
      </c>
      <c r="M686" s="180">
        <f t="shared" si="20"/>
        <v>3733493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120777.00000000001</v>
      </c>
      <c r="D687" s="180">
        <f>(D615/D612)*V76</f>
        <v>5169.7074711131909</v>
      </c>
      <c r="E687" s="180">
        <f>(E623/E612)*SUM(C687:D687)</f>
        <v>13044.383518072742</v>
      </c>
      <c r="F687" s="180">
        <f>(F624/F612)*V64</f>
        <v>0.22088834188185455</v>
      </c>
      <c r="G687" s="180">
        <f>(G625/G612)*V77</f>
        <v>0</v>
      </c>
      <c r="H687" s="180">
        <f>(H628/H612)*V60</f>
        <v>1505.6378758691226</v>
      </c>
      <c r="I687" s="180">
        <f>(I629/I612)*V78</f>
        <v>27804.065237166393</v>
      </c>
      <c r="J687" s="180">
        <f>(J630/J612)*V79</f>
        <v>351.0326187795705</v>
      </c>
      <c r="K687" s="180">
        <f>(K644/K612)*V75</f>
        <v>199314.2287596995</v>
      </c>
      <c r="L687" s="180">
        <f>(L647/L612)*V80</f>
        <v>0</v>
      </c>
      <c r="M687" s="180">
        <f t="shared" si="20"/>
        <v>247189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1409131.31</v>
      </c>
      <c r="D688" s="180">
        <f>(D615/D612)*W76</f>
        <v>52063.071700237269</v>
      </c>
      <c r="E688" s="180">
        <f>(E623/E612)*SUM(C688:D688)</f>
        <v>151336.86534618385</v>
      </c>
      <c r="F688" s="180">
        <f>(F624/F612)*W64</f>
        <v>926.25436310602106</v>
      </c>
      <c r="G688" s="180">
        <f>(G625/G612)*W77</f>
        <v>0</v>
      </c>
      <c r="H688" s="180">
        <f>(H628/H612)*W60</f>
        <v>5376.407313832251</v>
      </c>
      <c r="I688" s="180">
        <f>(I629/I612)*W78</f>
        <v>8511.4485419897119</v>
      </c>
      <c r="J688" s="180">
        <f>(J630/J612)*W79</f>
        <v>5778.4980234665181</v>
      </c>
      <c r="K688" s="180">
        <f>(K644/K612)*W75</f>
        <v>669909.05586504226</v>
      </c>
      <c r="L688" s="180">
        <f>(L647/L612)*W80</f>
        <v>0</v>
      </c>
      <c r="M688" s="180">
        <f t="shared" si="20"/>
        <v>893902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1490757.5300000003</v>
      </c>
      <c r="D689" s="180">
        <f>(D615/D612)*X76</f>
        <v>54693.675059432033</v>
      </c>
      <c r="E689" s="180">
        <f>(E623/E612)*SUM(C689:D689)</f>
        <v>160063.40008440978</v>
      </c>
      <c r="F689" s="180">
        <f>(F624/F612)*X64</f>
        <v>6868.3507483571821</v>
      </c>
      <c r="G689" s="180">
        <f>(G625/G612)*X77</f>
        <v>0</v>
      </c>
      <c r="H689" s="180">
        <f>(H628/H612)*X60</f>
        <v>7546.4764790525251</v>
      </c>
      <c r="I689" s="180">
        <f>(I629/I612)*X78</f>
        <v>16455.467181180109</v>
      </c>
      <c r="J689" s="180">
        <f>(J630/J612)*X79</f>
        <v>24779.2641250663</v>
      </c>
      <c r="K689" s="180">
        <f>(K644/K612)*X75</f>
        <v>2157992.6748202122</v>
      </c>
      <c r="L689" s="180">
        <f>(L647/L612)*X80</f>
        <v>0</v>
      </c>
      <c r="M689" s="180">
        <f t="shared" si="20"/>
        <v>2428399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9578074.0899999999</v>
      </c>
      <c r="D690" s="180">
        <f>(D615/D612)*Y76</f>
        <v>560455.76437939948</v>
      </c>
      <c r="E690" s="180">
        <f>(E623/E612)*SUM(C690:D690)</f>
        <v>1050054.2204351611</v>
      </c>
      <c r="F690" s="180">
        <f>(F624/F612)*Y64</f>
        <v>17221.262654763799</v>
      </c>
      <c r="G690" s="180">
        <f>(G625/G612)*Y77</f>
        <v>11727.223643912956</v>
      </c>
      <c r="H690" s="180">
        <f>(H628/H612)*Y60</f>
        <v>47839.052833282891</v>
      </c>
      <c r="I690" s="180">
        <f>(I629/I612)*Y78</f>
        <v>254776.02635689205</v>
      </c>
      <c r="J690" s="180">
        <f>(J630/J612)*Y79</f>
        <v>71861.325147828189</v>
      </c>
      <c r="K690" s="180">
        <f>(K644/K612)*Y75</f>
        <v>2274653.5003869371</v>
      </c>
      <c r="L690" s="180">
        <f>(L647/L612)*Y80</f>
        <v>64443.258227269922</v>
      </c>
      <c r="M690" s="180">
        <f t="shared" si="20"/>
        <v>4353032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3653955.58</v>
      </c>
      <c r="D691" s="180">
        <f>(D615/D612)*Z76</f>
        <v>290395.73604328302</v>
      </c>
      <c r="E691" s="180">
        <f>(E623/E612)*SUM(C691:D691)</f>
        <v>408519.06595719728</v>
      </c>
      <c r="F691" s="180">
        <f>(F624/F612)*Z64</f>
        <v>2809.6247580436966</v>
      </c>
      <c r="G691" s="180">
        <f>(G625/G612)*Z77</f>
        <v>0</v>
      </c>
      <c r="H691" s="180">
        <f>(H628/H612)*Z60</f>
        <v>12081.677206366805</v>
      </c>
      <c r="I691" s="180">
        <f>(I629/I612)*Z78</f>
        <v>59012.709891128667</v>
      </c>
      <c r="J691" s="180">
        <f>(J630/J612)*Z79</f>
        <v>0</v>
      </c>
      <c r="K691" s="180">
        <f>(K644/K612)*Z75</f>
        <v>582181.85072480992</v>
      </c>
      <c r="L691" s="180">
        <f>(L647/L612)*Z80</f>
        <v>22221.813181817215</v>
      </c>
      <c r="M691" s="180">
        <f t="shared" si="20"/>
        <v>1377222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1751286.37</v>
      </c>
      <c r="D692" s="180">
        <f>(D615/D612)*AA76</f>
        <v>52337.569442066284</v>
      </c>
      <c r="E692" s="180">
        <f>(E623/E612)*SUM(C692:D692)</f>
        <v>186802.52037438651</v>
      </c>
      <c r="F692" s="180">
        <f>(F624/F612)*AA64</f>
        <v>28250.606371647293</v>
      </c>
      <c r="G692" s="180">
        <f>(G625/G612)*AA77</f>
        <v>0</v>
      </c>
      <c r="H692" s="180">
        <f>(H628/H612)*AA60</f>
        <v>2182.260565024882</v>
      </c>
      <c r="I692" s="180">
        <f>(I629/I612)*AA78</f>
        <v>17022.897083979424</v>
      </c>
      <c r="J692" s="180">
        <f>(J630/J612)*AA79</f>
        <v>10751.361529253503</v>
      </c>
      <c r="K692" s="180">
        <f>(K644/K612)*AA75</f>
        <v>233709.6999048845</v>
      </c>
      <c r="L692" s="180">
        <f>(L647/L612)*AA80</f>
        <v>0</v>
      </c>
      <c r="M692" s="180">
        <f t="shared" si="20"/>
        <v>531057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20926586.329999998</v>
      </c>
      <c r="D693" s="180">
        <f>(D615/D612)*AB76</f>
        <v>205530.18419447797</v>
      </c>
      <c r="E693" s="180">
        <f>(E623/E612)*SUM(C693:D693)</f>
        <v>2188667.2378710243</v>
      </c>
      <c r="F693" s="180">
        <f>(F624/F612)*AB64</f>
        <v>414411.63136656169</v>
      </c>
      <c r="G693" s="180">
        <f>(G625/G612)*AB77</f>
        <v>0</v>
      </c>
      <c r="H693" s="180">
        <f>(H628/H612)*AB60</f>
        <v>56476.659594847857</v>
      </c>
      <c r="I693" s="180">
        <f>(I629/I612)*AB78</f>
        <v>30073.784848363648</v>
      </c>
      <c r="J693" s="180">
        <f>(J630/J612)*AB79</f>
        <v>0</v>
      </c>
      <c r="K693" s="180">
        <f>(K644/K612)*AB75</f>
        <v>1809385.2203888842</v>
      </c>
      <c r="L693" s="180">
        <f>(L647/L612)*AB80</f>
        <v>0</v>
      </c>
      <c r="M693" s="180">
        <f t="shared" si="20"/>
        <v>4704545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2645154.7399999998</v>
      </c>
      <c r="D694" s="180">
        <f>(D615/D612)*AC76</f>
        <v>70362.921155505202</v>
      </c>
      <c r="E694" s="180">
        <f>(E623/E612)*SUM(C694:D694)</f>
        <v>281247.95426142175</v>
      </c>
      <c r="F694" s="180">
        <f>(F624/F612)*AC64</f>
        <v>9323.0400112453972</v>
      </c>
      <c r="G694" s="180">
        <f>(G625/G612)*AC77</f>
        <v>0</v>
      </c>
      <c r="H694" s="180">
        <f>(H628/H612)*AC60</f>
        <v>15263.632555369566</v>
      </c>
      <c r="I694" s="180">
        <f>(I629/I612)*AC78</f>
        <v>7944.0186391903972</v>
      </c>
      <c r="J694" s="180">
        <f>(J630/J612)*AC79</f>
        <v>0</v>
      </c>
      <c r="K694" s="180">
        <f>(K644/K612)*AC75</f>
        <v>438692.02709004492</v>
      </c>
      <c r="L694" s="180">
        <f>(L647/L612)*AC80</f>
        <v>0</v>
      </c>
      <c r="M694" s="180">
        <f t="shared" si="20"/>
        <v>822834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968533.55</v>
      </c>
      <c r="D695" s="180">
        <f>(D615/D612)*AD76</f>
        <v>6107.5747556956721</v>
      </c>
      <c r="E695" s="180">
        <f>(E623/E612)*SUM(C695:D695)</f>
        <v>100944.22378381771</v>
      </c>
      <c r="F695" s="180">
        <f>(F624/F612)*AD64</f>
        <v>3533.9251982116216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53423.461691969322</v>
      </c>
      <c r="L695" s="180">
        <f>(L647/L612)*AD80</f>
        <v>0</v>
      </c>
      <c r="M695" s="180">
        <f t="shared" si="20"/>
        <v>164009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3125330.45</v>
      </c>
      <c r="D696" s="180">
        <f>(D615/D612)*AE76</f>
        <v>252332.0491763257</v>
      </c>
      <c r="E696" s="180">
        <f>(E623/E612)*SUM(C696:D696)</f>
        <v>349826.73162752925</v>
      </c>
      <c r="F696" s="180">
        <f>(F624/F612)*AE64</f>
        <v>765.8696082068036</v>
      </c>
      <c r="G696" s="180">
        <f>(G625/G612)*AE77</f>
        <v>0</v>
      </c>
      <c r="H696" s="180">
        <f>(H628/H612)*AE60</f>
        <v>19439.186988447902</v>
      </c>
      <c r="I696" s="180">
        <f>(I629/I612)*AE78</f>
        <v>84547.055517097804</v>
      </c>
      <c r="J696" s="180">
        <f>(J630/J612)*AE79</f>
        <v>0</v>
      </c>
      <c r="K696" s="180">
        <f>(K644/K612)*AE75</f>
        <v>135980.55722788727</v>
      </c>
      <c r="L696" s="180">
        <f>(L647/L612)*AE80</f>
        <v>0</v>
      </c>
      <c r="M696" s="180">
        <f t="shared" si="20"/>
        <v>842891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21681437.989999998</v>
      </c>
      <c r="D698" s="180">
        <f>(D615/D612)*AG76</f>
        <v>398913.84331302182</v>
      </c>
      <c r="E698" s="180">
        <f>(E623/E612)*SUM(C698:D698)</f>
        <v>2286876.5949580395</v>
      </c>
      <c r="F698" s="180">
        <f>(F624/F612)*AG64</f>
        <v>30051.767386698681</v>
      </c>
      <c r="G698" s="180">
        <f>(G625/G612)*AG77</f>
        <v>25916.3325350587</v>
      </c>
      <c r="H698" s="180">
        <f>(H628/H612)*AG60</f>
        <v>55934.142303542787</v>
      </c>
      <c r="I698" s="180">
        <f>(I629/I612)*AG78</f>
        <v>508417.19290818542</v>
      </c>
      <c r="J698" s="180">
        <f>(J630/J612)*AG79</f>
        <v>347542.67517333565</v>
      </c>
      <c r="K698" s="180">
        <f>(K644/K612)*AG75</f>
        <v>3281751.4383878675</v>
      </c>
      <c r="L698" s="180">
        <f>(L647/L612)*AG80</f>
        <v>644210.36414088099</v>
      </c>
      <c r="M698" s="180">
        <f t="shared" si="20"/>
        <v>7579614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27290826.290000003</v>
      </c>
      <c r="D701" s="180">
        <f>(D615/D612)*AJ76</f>
        <v>329786.16199574724</v>
      </c>
      <c r="E701" s="180">
        <f>(E623/E612)*SUM(C701:D701)</f>
        <v>2860685.0394284753</v>
      </c>
      <c r="F701" s="180">
        <f>(F624/F612)*AJ64</f>
        <v>614957.60768942442</v>
      </c>
      <c r="G701" s="180">
        <f>(G625/G612)*AJ77</f>
        <v>0</v>
      </c>
      <c r="H701" s="180">
        <f>(H628/H612)*AJ60</f>
        <v>54428.504427673666</v>
      </c>
      <c r="I701" s="180">
        <f>(I629/I612)*AJ78</f>
        <v>232646.2601477188</v>
      </c>
      <c r="J701" s="180">
        <f>(J630/J612)*AJ79</f>
        <v>37903.319841483572</v>
      </c>
      <c r="K701" s="180">
        <f>(K644/K612)*AJ75</f>
        <v>3709650.878630734</v>
      </c>
      <c r="L701" s="180">
        <f>(L647/L612)*AJ80</f>
        <v>240551.12769317135</v>
      </c>
      <c r="M701" s="180">
        <f t="shared" si="20"/>
        <v>8080609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116160206.97</v>
      </c>
      <c r="D707" s="180">
        <f>(D615/D612)*AP76</f>
        <v>4048475.6949889245</v>
      </c>
      <c r="E707" s="180">
        <f>(E623/E612)*SUM(C707:D707)</f>
        <v>12450092.506340917</v>
      </c>
      <c r="F707" s="180">
        <f>(F624/F612)*AP64</f>
        <v>176412.96935092806</v>
      </c>
      <c r="G707" s="180">
        <f>(G625/G612)*AP77</f>
        <v>0</v>
      </c>
      <c r="H707" s="180">
        <f>(H628/H612)*AP60</f>
        <v>269868.82607480889</v>
      </c>
      <c r="I707" s="180">
        <f>(I629/I612)*AP78</f>
        <v>272366.35334367078</v>
      </c>
      <c r="J707" s="180">
        <f>(J630/J612)*AP79</f>
        <v>14913.64111912965</v>
      </c>
      <c r="K707" s="180">
        <f>(K644/K612)*AP75</f>
        <v>5548818.1341448259</v>
      </c>
      <c r="L707" s="180">
        <f>(L647/L612)*AP80</f>
        <v>246995.45351589835</v>
      </c>
      <c r="M707" s="180">
        <f t="shared" si="20"/>
        <v>23027944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16934164.199999999</v>
      </c>
      <c r="D709" s="180">
        <f>(D615/D612)*AR76</f>
        <v>787785.64423746534</v>
      </c>
      <c r="E709" s="180">
        <f>(E623/E612)*SUM(C709:D709)</f>
        <v>1835474.0278486754</v>
      </c>
      <c r="F709" s="180">
        <f>(F624/F612)*AR64</f>
        <v>44456.883492065237</v>
      </c>
      <c r="G709" s="180">
        <f>(G625/G612)*AR77</f>
        <v>0</v>
      </c>
      <c r="H709" s="180">
        <f>(H628/H612)*AR60</f>
        <v>87637.877495426626</v>
      </c>
      <c r="I709" s="180">
        <f>(I629/I612)*AR78</f>
        <v>203707.33510495376</v>
      </c>
      <c r="J709" s="180">
        <f>(J630/J612)*AR79</f>
        <v>21829.278175276781</v>
      </c>
      <c r="K709" s="180">
        <f>(K644/K612)*AR75</f>
        <v>739290.16535814491</v>
      </c>
      <c r="L709" s="180">
        <f>(L647/L612)*AR80</f>
        <v>483879.98203406984</v>
      </c>
      <c r="M709" s="180">
        <f t="shared" si="20"/>
        <v>4204061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25821405.41</v>
      </c>
      <c r="D713" s="180">
        <f>(D615/D612)*AV76</f>
        <v>250845.18640808517</v>
      </c>
      <c r="E713" s="180">
        <f>(E623/E612)*SUM(C713:D713)</f>
        <v>2700320.1813501273</v>
      </c>
      <c r="F713" s="180">
        <f>(F624/F612)*AV64</f>
        <v>242402.93953014133</v>
      </c>
      <c r="G713" s="180">
        <f>(G625/G612)*AV77</f>
        <v>0</v>
      </c>
      <c r="H713" s="180">
        <f>(H628/H612)*AV60</f>
        <v>73605.576320322492</v>
      </c>
      <c r="I713" s="180">
        <f>(I629/I612)*AV78</f>
        <v>243427.42830090577</v>
      </c>
      <c r="J713" s="180">
        <f>(J630/J612)*AV79</f>
        <v>31137.137522366171</v>
      </c>
      <c r="K713" s="180">
        <f>(K644/K612)*AV75</f>
        <v>2970029.0688326829</v>
      </c>
      <c r="L713" s="180">
        <f>(L647/L612)*AV80</f>
        <v>254439.7609318071</v>
      </c>
      <c r="M713" s="180">
        <f t="shared" si="20"/>
        <v>6766207</v>
      </c>
      <c r="N713" s="199" t="s">
        <v>741</v>
      </c>
    </row>
    <row r="715" spans="1:15" ht="12.6" customHeight="1" x14ac:dyDescent="0.25">
      <c r="C715" s="180">
        <f>SUM(C614:C647)+SUM(C668:C713)</f>
        <v>458627556.99000007</v>
      </c>
      <c r="D715" s="180">
        <f>SUM(D616:D647)+SUM(D668:D713)</f>
        <v>13931103.520000001</v>
      </c>
      <c r="E715" s="180">
        <f>SUM(E624:E647)+SUM(E668:E713)</f>
        <v>43042425.976782829</v>
      </c>
      <c r="F715" s="180">
        <f>SUM(F625:F648)+SUM(F668:F713)</f>
        <v>2883181.7477156194</v>
      </c>
      <c r="G715" s="180">
        <f>SUM(G626:G647)+SUM(G668:G713)</f>
        <v>3048845.2663804679</v>
      </c>
      <c r="H715" s="180">
        <f>SUM(H629:H647)+SUM(H668:H713)</f>
        <v>1349021.0582792223</v>
      </c>
      <c r="I715" s="180">
        <f>SUM(I630:I647)+SUM(I668:I713)</f>
        <v>4509932.8674489483</v>
      </c>
      <c r="J715" s="180">
        <f>SUM(J631:J647)+SUM(J668:J713)</f>
        <v>1466990.5604118395</v>
      </c>
      <c r="K715" s="180">
        <f>SUM(K668:K713)</f>
        <v>36151274.265881032</v>
      </c>
      <c r="L715" s="180">
        <f>SUM(L668:L713)</f>
        <v>5458677.2990474906</v>
      </c>
      <c r="M715" s="180">
        <f>SUM(M668:M713)</f>
        <v>104609099</v>
      </c>
      <c r="N715" s="198" t="s">
        <v>742</v>
      </c>
    </row>
    <row r="716" spans="1:15" ht="12.6" customHeight="1" x14ac:dyDescent="0.25">
      <c r="C716" s="180">
        <f>CE71</f>
        <v>458627556.99000001</v>
      </c>
      <c r="D716" s="180">
        <f>D615</f>
        <v>13931103.52</v>
      </c>
      <c r="E716" s="180">
        <f>E623</f>
        <v>43042425.976782829</v>
      </c>
      <c r="F716" s="180">
        <f>F624</f>
        <v>2883181.7477156189</v>
      </c>
      <c r="G716" s="180">
        <f>G625</f>
        <v>3048845.2663804679</v>
      </c>
      <c r="H716" s="180">
        <f>H628</f>
        <v>1349021.0582792223</v>
      </c>
      <c r="I716" s="180">
        <f>I629</f>
        <v>4509932.8674489483</v>
      </c>
      <c r="J716" s="180">
        <f>J630</f>
        <v>1466990.5604118393</v>
      </c>
      <c r="K716" s="180">
        <f>K644</f>
        <v>36151274.265881024</v>
      </c>
      <c r="L716" s="180">
        <f>L647</f>
        <v>5458677.2990474897</v>
      </c>
      <c r="M716" s="180">
        <f>C648</f>
        <v>104609099.55999999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O20" sqref="O2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YAKIMA VALLEY MEMORIAL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H-058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2811 TIETON DR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2811 TIETON DR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YAKIMA, WA  98902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H-58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YAKIMA VALLEY MEMORIAL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CAROL PEET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TIM REED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DAVE HARGREAVES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(509) 575-8000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(509) 575-8863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11587</v>
      </c>
      <c r="G23" s="21">
        <f>data!D111</f>
        <v>48946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2385</v>
      </c>
      <c r="G26" s="13">
        <f>data!D114</f>
        <v>3626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20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120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16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34</v>
      </c>
      <c r="E34" s="49" t="s">
        <v>291</v>
      </c>
      <c r="F34" s="24"/>
      <c r="G34" s="21">
        <f>data!E127</f>
        <v>226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226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YAKIMA VALLEY MEMORIAL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5639</v>
      </c>
      <c r="C7" s="48">
        <f>data!B139</f>
        <v>24841</v>
      </c>
      <c r="D7" s="48">
        <f>data!B140</f>
        <v>153281</v>
      </c>
      <c r="E7" s="48">
        <f>data!B141</f>
        <v>228670000</v>
      </c>
      <c r="F7" s="48">
        <f>data!B142</f>
        <v>470125691</v>
      </c>
      <c r="G7" s="48">
        <f>data!B141+data!B142</f>
        <v>698795691</v>
      </c>
    </row>
    <row r="8" spans="1:13" ht="20.100000000000001" customHeight="1" x14ac:dyDescent="0.25">
      <c r="A8" s="23" t="s">
        <v>297</v>
      </c>
      <c r="B8" s="48">
        <f>data!C138</f>
        <v>5611</v>
      </c>
      <c r="C8" s="48">
        <f>data!C139</f>
        <v>19267</v>
      </c>
      <c r="D8" s="48">
        <f>data!C140</f>
        <v>75067</v>
      </c>
      <c r="E8" s="48">
        <f>data!C141</f>
        <v>120746208</v>
      </c>
      <c r="F8" s="48">
        <f>data!C142</f>
        <v>228782127</v>
      </c>
      <c r="G8" s="48">
        <f>data!C141+data!C142</f>
        <v>349528335</v>
      </c>
    </row>
    <row r="9" spans="1:13" ht="20.100000000000001" customHeight="1" x14ac:dyDescent="0.25">
      <c r="A9" s="23" t="s">
        <v>794</v>
      </c>
      <c r="B9" s="48">
        <f>data!D138</f>
        <v>2722</v>
      </c>
      <c r="C9" s="48">
        <f>data!D139</f>
        <v>8464</v>
      </c>
      <c r="D9" s="48">
        <f>data!D140</f>
        <v>105407</v>
      </c>
      <c r="E9" s="48">
        <f>data!D141</f>
        <v>80412853</v>
      </c>
      <c r="F9" s="48">
        <f>data!D142</f>
        <v>330559356</v>
      </c>
      <c r="G9" s="48">
        <f>data!D141+data!D142</f>
        <v>410972209</v>
      </c>
    </row>
    <row r="10" spans="1:13" ht="20.100000000000001" customHeight="1" x14ac:dyDescent="0.25">
      <c r="A10" s="111" t="s">
        <v>203</v>
      </c>
      <c r="B10" s="48">
        <f>data!E138</f>
        <v>13972</v>
      </c>
      <c r="C10" s="48">
        <f>data!E139</f>
        <v>52572</v>
      </c>
      <c r="D10" s="48">
        <f>data!E140</f>
        <v>333755</v>
      </c>
      <c r="E10" s="48">
        <f>data!E141</f>
        <v>429829061</v>
      </c>
      <c r="F10" s="48">
        <f>data!E142</f>
        <v>1029467174</v>
      </c>
      <c r="G10" s="48">
        <f>data!E141+data!E142</f>
        <v>1459296235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46508216.149999999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36285761.229999997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YAKIMA VALLEY MEMORIAL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13684162.799999999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56533.460000000006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1246530.96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12493943.130000001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1055423.49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11811623.379999999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2335300.3300000005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42683517.549999997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6442523.5700000003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2012853.79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8455377.3599999994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2851719.94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736585.71000000008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3588305.65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355719.01999999996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12413934.629999999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12769653.649999999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2072889.66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2072889.66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YAKIMA VALLEY MEMORIAL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11107421.65</v>
      </c>
      <c r="D7" s="21">
        <f>data!C195</f>
        <v>0</v>
      </c>
      <c r="E7" s="21">
        <f>data!D195</f>
        <v>0</v>
      </c>
      <c r="F7" s="21">
        <f>data!E195</f>
        <v>11107421.65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-1622714.5199999998</v>
      </c>
      <c r="D8" s="21">
        <f>data!C196</f>
        <v>105659.11</v>
      </c>
      <c r="E8" s="21">
        <f>data!D196</f>
        <v>0</v>
      </c>
      <c r="F8" s="21">
        <f>data!E196</f>
        <v>-1517055.4099999997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91453816.909999996</v>
      </c>
      <c r="D9" s="21">
        <f>data!C197</f>
        <v>5599074.3499999996</v>
      </c>
      <c r="E9" s="21">
        <f>data!D197</f>
        <v>0</v>
      </c>
      <c r="F9" s="21">
        <f>data!E197</f>
        <v>97052891.25999999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70308597.340000004</v>
      </c>
      <c r="D10" s="21">
        <f>data!C198</f>
        <v>614474.41</v>
      </c>
      <c r="E10" s="21">
        <f>data!D198</f>
        <v>0</v>
      </c>
      <c r="F10" s="21">
        <f>data!E198</f>
        <v>70923071.75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66451318.599999994</v>
      </c>
      <c r="D12" s="21">
        <f>data!C200</f>
        <v>18237637.100000001</v>
      </c>
      <c r="E12" s="21">
        <f>data!D200</f>
        <v>131909.14000000001</v>
      </c>
      <c r="F12" s="21">
        <f>data!E200</f>
        <v>84557046.559999987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10748647.33</v>
      </c>
      <c r="D14" s="21">
        <f>data!C202</f>
        <v>313556.32</v>
      </c>
      <c r="E14" s="21">
        <f>data!D202</f>
        <v>0</v>
      </c>
      <c r="F14" s="21">
        <f>data!E202</f>
        <v>11062203.65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12028527.770000001</v>
      </c>
      <c r="D15" s="21">
        <f>data!C203</f>
        <v>-8433170</v>
      </c>
      <c r="E15" s="21">
        <f>data!D203</f>
        <v>0</v>
      </c>
      <c r="F15" s="21">
        <f>data!E203</f>
        <v>3595357.7700000014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260475615.08000001</v>
      </c>
      <c r="D16" s="21">
        <f>data!C204</f>
        <v>16437231.290000003</v>
      </c>
      <c r="E16" s="21">
        <f>data!D204</f>
        <v>131909.14000000001</v>
      </c>
      <c r="F16" s="21">
        <f>data!E204</f>
        <v>276780937.22999996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1054837.81</v>
      </c>
      <c r="D24" s="21">
        <f>data!C209</f>
        <v>306259.7</v>
      </c>
      <c r="E24" s="21">
        <f>data!D209</f>
        <v>0</v>
      </c>
      <c r="F24" s="21">
        <f>data!E209</f>
        <v>1361097.51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10279993.1</v>
      </c>
      <c r="D25" s="21">
        <f>data!C210</f>
        <v>4063415.56</v>
      </c>
      <c r="E25" s="21">
        <f>data!D210</f>
        <v>0</v>
      </c>
      <c r="F25" s="21">
        <f>data!E210</f>
        <v>14343408.66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12410527.26</v>
      </c>
      <c r="D26" s="21">
        <f>data!C211</f>
        <v>4833997.62</v>
      </c>
      <c r="E26" s="21">
        <f>data!D211</f>
        <v>0</v>
      </c>
      <c r="F26" s="21">
        <f>data!E211</f>
        <v>17244524.879999999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32511298.890000001</v>
      </c>
      <c r="D28" s="21">
        <f>data!C213</f>
        <v>10397812.119999999</v>
      </c>
      <c r="E28" s="21">
        <f>data!D213</f>
        <v>68842.09</v>
      </c>
      <c r="F28" s="21">
        <f>data!E213</f>
        <v>42840268.919999994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1708563.8</v>
      </c>
      <c r="D30" s="21">
        <f>data!C215</f>
        <v>543826.56000000006</v>
      </c>
      <c r="E30" s="21">
        <f>data!D215</f>
        <v>0</v>
      </c>
      <c r="F30" s="21">
        <f>data!E215</f>
        <v>2252390.3600000003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57965220.859999999</v>
      </c>
      <c r="D32" s="21">
        <f>data!C217</f>
        <v>20145311.559999999</v>
      </c>
      <c r="E32" s="21">
        <f>data!D217</f>
        <v>68842.09</v>
      </c>
      <c r="F32" s="21">
        <f>data!E217</f>
        <v>78041690.329999998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YAKIMA VALLEY MEMORIAL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8359265.6900000004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494948169.62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264396438.85000002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13148811.880000001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172515735.15000001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945009155.5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10827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23259391.18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23259391.18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771796.81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977399609.17999995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1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YAKIMA VALLEY MEMORIAL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22149078.079999998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204068404.13999999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141596956.44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3200186.12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12371497.860000001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8150193.0599999996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3397418.48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5029439.63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116769260.92999998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53486348.810000002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53486348.810000002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11107421.65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-1517055.41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97052891.260000005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70923071.75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84557046.560000002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11062203.65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3803578.2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276989157.65999997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78041690.329999998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198947467.32999998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31620286.91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31620286.91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1390436.77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1390436.77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402213800.74999994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YAKIMA VALLEY MEMORIAL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17651344.030000001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31879252.91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30301182.859999999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115653.56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5561439.5899999999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6325000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91833872.950000003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20185351.039999999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20185351.039999999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31625000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12474453.960000001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25927199.580000002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70026653.540000007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6325000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63701653.540000007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226492922.92999998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226492922.92999998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402213800.46000004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YAKIMA VALLEY MEMORIAL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429829057.94999999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1029467175.37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1459296233.3199999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8359265.6900000004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945009155.5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23259391.18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771797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977399609.37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481896623.94999993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17656770.879999999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17656770.879999999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499553394.82999992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203289438.29999998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42683518.399999999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41744319.910000004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86739936.349999994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3094763.7600000002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43242900.359999999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20857698.710000001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8455376.5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3588305.6499999994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12769653.65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2072889.66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29553584.989999995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498092386.24000001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1461008.5899999142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9675310.3399999999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11136318.929999914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11136318.929999914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7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YAKIMA VALLEY MEMORIAL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6000</v>
      </c>
      <c r="D9" s="14">
        <f>data!D59</f>
        <v>0</v>
      </c>
      <c r="E9" s="14">
        <f>data!E59</f>
        <v>35803</v>
      </c>
      <c r="F9" s="14">
        <f>data!F59</f>
        <v>9069</v>
      </c>
      <c r="G9" s="14">
        <f>data!G59</f>
        <v>0</v>
      </c>
      <c r="H9" s="14">
        <f>data!H59</f>
        <v>5559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51.78</v>
      </c>
      <c r="D10" s="26">
        <f>data!D60</f>
        <v>0</v>
      </c>
      <c r="E10" s="26">
        <f>data!E60</f>
        <v>251.45</v>
      </c>
      <c r="F10" s="26">
        <f>data!F60</f>
        <v>42.56</v>
      </c>
      <c r="G10" s="26">
        <f>data!G60</f>
        <v>0</v>
      </c>
      <c r="H10" s="26">
        <f>data!H60</f>
        <v>36.01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4675844.18</v>
      </c>
      <c r="D11" s="14">
        <f>data!D61</f>
        <v>0</v>
      </c>
      <c r="E11" s="14">
        <f>data!E61</f>
        <v>17181055.670000002</v>
      </c>
      <c r="F11" s="14">
        <f>data!F61</f>
        <v>3616585.4</v>
      </c>
      <c r="G11" s="14">
        <f>data!G61</f>
        <v>0</v>
      </c>
      <c r="H11" s="14">
        <f>data!H61</f>
        <v>2854857.2250000001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983638</v>
      </c>
      <c r="D12" s="14">
        <f>data!D62</f>
        <v>0</v>
      </c>
      <c r="E12" s="14">
        <f>data!E62</f>
        <v>3614308</v>
      </c>
      <c r="F12" s="14">
        <f>data!F62</f>
        <v>760806</v>
      </c>
      <c r="G12" s="14">
        <f>data!G62</f>
        <v>0</v>
      </c>
      <c r="H12" s="14">
        <f>data!H62</f>
        <v>600564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292600</v>
      </c>
      <c r="D13" s="14">
        <f>data!D63</f>
        <v>0</v>
      </c>
      <c r="E13" s="14">
        <f>data!E63</f>
        <v>230866.66</v>
      </c>
      <c r="F13" s="14">
        <f>data!F63</f>
        <v>0</v>
      </c>
      <c r="G13" s="14">
        <f>data!G63</f>
        <v>0</v>
      </c>
      <c r="H13" s="14">
        <f>data!H63</f>
        <v>28600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560755.69999999995</v>
      </c>
      <c r="D14" s="14">
        <f>data!D64</f>
        <v>0</v>
      </c>
      <c r="E14" s="14">
        <f>data!E64</f>
        <v>1297672.0900000001</v>
      </c>
      <c r="F14" s="14">
        <f>data!F64</f>
        <v>176285.09</v>
      </c>
      <c r="G14" s="14">
        <f>data!G64</f>
        <v>0</v>
      </c>
      <c r="H14" s="14">
        <f>data!H64</f>
        <v>67650.28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183624.67</v>
      </c>
      <c r="D16" s="14">
        <f>data!D66</f>
        <v>0</v>
      </c>
      <c r="E16" s="14">
        <f>data!E66</f>
        <v>637343.96</v>
      </c>
      <c r="F16" s="14">
        <f>data!F66</f>
        <v>24214.78</v>
      </c>
      <c r="G16" s="14">
        <f>data!G66</f>
        <v>0</v>
      </c>
      <c r="H16" s="14">
        <f>data!H66</f>
        <v>61286.27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221972</v>
      </c>
      <c r="D17" s="14">
        <f>data!D67</f>
        <v>0</v>
      </c>
      <c r="E17" s="14">
        <f>data!E67</f>
        <v>1247786</v>
      </c>
      <c r="F17" s="14">
        <f>data!F67</f>
        <v>366526</v>
      </c>
      <c r="G17" s="14">
        <f>data!G67</f>
        <v>0</v>
      </c>
      <c r="H17" s="14">
        <f>data!H67</f>
        <v>260651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1851.38</v>
      </c>
      <c r="D18" s="14">
        <f>data!D68</f>
        <v>0</v>
      </c>
      <c r="E18" s="14">
        <f>data!E68</f>
        <v>13227.12</v>
      </c>
      <c r="F18" s="14">
        <f>data!F68</f>
        <v>19661.64</v>
      </c>
      <c r="G18" s="14">
        <f>data!G68</f>
        <v>0</v>
      </c>
      <c r="H18" s="14">
        <f>data!H68</f>
        <v>1184.3599999999999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37572.21</v>
      </c>
      <c r="D19" s="14">
        <f>data!D69</f>
        <v>0</v>
      </c>
      <c r="E19" s="14">
        <f>data!E69</f>
        <v>53828.56</v>
      </c>
      <c r="F19" s="14">
        <f>data!F69</f>
        <v>45305.07</v>
      </c>
      <c r="G19" s="14">
        <f>data!G69</f>
        <v>0</v>
      </c>
      <c r="H19" s="14">
        <f>data!H69</f>
        <v>22380.959999999999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-17988.84</v>
      </c>
      <c r="D20" s="14">
        <f>-data!D70</f>
        <v>0</v>
      </c>
      <c r="E20" s="14">
        <f>-data!E70</f>
        <v>-307357.7</v>
      </c>
      <c r="F20" s="14">
        <f>-data!F70</f>
        <v>-41888.080000000002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6939869.2999999998</v>
      </c>
      <c r="D21" s="14">
        <f>data!D71</f>
        <v>0</v>
      </c>
      <c r="E21" s="14">
        <f>data!E71</f>
        <v>23968730.360000003</v>
      </c>
      <c r="F21" s="14">
        <f>data!F71</f>
        <v>4967495.9000000004</v>
      </c>
      <c r="G21" s="14">
        <f>data!G71</f>
        <v>0</v>
      </c>
      <c r="H21" s="14">
        <f>data!H71</f>
        <v>3897174.0949999997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32211544.469999999</v>
      </c>
      <c r="D24" s="14">
        <f>data!D73</f>
        <v>0</v>
      </c>
      <c r="E24" s="14">
        <f>data!E73</f>
        <v>96394860.319999993</v>
      </c>
      <c r="F24" s="14">
        <f>data!F73</f>
        <v>24442122.309999999</v>
      </c>
      <c r="G24" s="14">
        <f>data!G73</f>
        <v>0</v>
      </c>
      <c r="H24" s="14">
        <f>data!H73</f>
        <v>22724804.760000002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120853.3</v>
      </c>
      <c r="D25" s="14">
        <f>data!D74</f>
        <v>0</v>
      </c>
      <c r="E25" s="14">
        <f>data!E74</f>
        <v>14810220.609999999</v>
      </c>
      <c r="F25" s="14">
        <f>data!F74</f>
        <v>298480.59000000003</v>
      </c>
      <c r="G25" s="14">
        <f>data!G74</f>
        <v>0</v>
      </c>
      <c r="H25" s="14">
        <f>data!H74</f>
        <v>3189.94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32332397.77</v>
      </c>
      <c r="D26" s="14">
        <f>data!D75</f>
        <v>0</v>
      </c>
      <c r="E26" s="14">
        <f>data!E75</f>
        <v>111205080.92999999</v>
      </c>
      <c r="F26" s="14">
        <f>data!F75</f>
        <v>24740602.899999999</v>
      </c>
      <c r="G26" s="14">
        <f>data!G75</f>
        <v>0</v>
      </c>
      <c r="H26" s="14">
        <f>data!H75</f>
        <v>22727994.700000003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11357</v>
      </c>
      <c r="D28" s="14">
        <f>data!D76</f>
        <v>0</v>
      </c>
      <c r="E28" s="14">
        <f>data!E76</f>
        <v>63842</v>
      </c>
      <c r="F28" s="14">
        <f>data!F76</f>
        <v>18753</v>
      </c>
      <c r="G28" s="14">
        <f>data!G76</f>
        <v>0</v>
      </c>
      <c r="H28" s="14">
        <f>data!H76</f>
        <v>13336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3254</v>
      </c>
      <c r="D29" s="14">
        <f>data!D77</f>
        <v>0</v>
      </c>
      <c r="E29" s="14">
        <f>data!E77</f>
        <v>127632</v>
      </c>
      <c r="F29" s="14">
        <f>data!F77</f>
        <v>15755</v>
      </c>
      <c r="G29" s="14">
        <f>data!G77</f>
        <v>0</v>
      </c>
      <c r="H29" s="14">
        <f>data!H77</f>
        <v>21888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4316</v>
      </c>
      <c r="D30" s="14">
        <f>data!D78</f>
        <v>0</v>
      </c>
      <c r="E30" s="14">
        <f>data!E78</f>
        <v>20436</v>
      </c>
      <c r="F30" s="14">
        <f>data!F78</f>
        <v>5408</v>
      </c>
      <c r="G30" s="14">
        <f>data!G78</f>
        <v>0</v>
      </c>
      <c r="H30" s="14">
        <f>data!H78</f>
        <v>2496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50.78</v>
      </c>
      <c r="D32" s="84">
        <f>data!D80</f>
        <v>0</v>
      </c>
      <c r="E32" s="84">
        <f>data!E80</f>
        <v>248.04</v>
      </c>
      <c r="F32" s="84">
        <f>data!F80</f>
        <v>36.69</v>
      </c>
      <c r="G32" s="84">
        <f>data!G80</f>
        <v>0</v>
      </c>
      <c r="H32" s="84">
        <f>data!H80</f>
        <v>28.65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YAKIMA VALLEY MEMORIAL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21791</v>
      </c>
      <c r="I41" s="14">
        <f>data!P59</f>
        <v>1067760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49.37</v>
      </c>
      <c r="I42" s="26">
        <f>data!P60</f>
        <v>101.41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4131014.78</v>
      </c>
      <c r="I43" s="14">
        <f>data!P61</f>
        <v>7237199.75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869024</v>
      </c>
      <c r="I44" s="14">
        <f>data!P62</f>
        <v>1522460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598560.55000000005</v>
      </c>
      <c r="I46" s="14">
        <f>data!P64</f>
        <v>19709130.059999999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55498.080000000002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94863.02</v>
      </c>
      <c r="I48" s="14">
        <f>data!P66</f>
        <v>1258878.49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207137</v>
      </c>
      <c r="I49" s="14">
        <f>data!P67</f>
        <v>833883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262.35000000000002</v>
      </c>
      <c r="I50" s="14">
        <f>data!P68</f>
        <v>480196.68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9814.7999999999993</v>
      </c>
      <c r="I51" s="14">
        <f>data!P69</f>
        <v>843616.34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-521.09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5910155.4099999983</v>
      </c>
      <c r="I53" s="14">
        <f>data!P71</f>
        <v>31940862.399999995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14145617.560000001</v>
      </c>
      <c r="I56" s="14">
        <f>data!P73</f>
        <v>20249176.379999999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543939.38</v>
      </c>
      <c r="I57" s="14">
        <f>data!P74</f>
        <v>73868429.290000007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14689556.940000001</v>
      </c>
      <c r="I58" s="14">
        <f>data!P75</f>
        <v>94117605.670000002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10598</v>
      </c>
      <c r="I60" s="14">
        <f>data!P76</f>
        <v>42665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115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5408</v>
      </c>
      <c r="I62" s="14">
        <f>data!P78</f>
        <v>15639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38.53</v>
      </c>
      <c r="I64" s="26">
        <f>data!P80</f>
        <v>60.26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YAKIMA VALLEY MEMORIAL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1154850</v>
      </c>
      <c r="D73" s="48">
        <f>data!R59</f>
        <v>1116290</v>
      </c>
      <c r="E73" s="208"/>
      <c r="F73" s="208"/>
      <c r="G73" s="14">
        <f>data!U59</f>
        <v>2094868</v>
      </c>
      <c r="H73" s="14">
        <f>data!V59</f>
        <v>712790</v>
      </c>
      <c r="I73" s="14">
        <f>data!W59</f>
        <v>86012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30.24</v>
      </c>
      <c r="D74" s="26">
        <f>data!R60</f>
        <v>4.34</v>
      </c>
      <c r="E74" s="26">
        <f>data!S60</f>
        <v>25.94</v>
      </c>
      <c r="F74" s="26">
        <f>data!T60</f>
        <v>8.91</v>
      </c>
      <c r="G74" s="26">
        <f>data!U60</f>
        <v>62.23</v>
      </c>
      <c r="H74" s="26">
        <f>data!V60</f>
        <v>2.41</v>
      </c>
      <c r="I74" s="26">
        <f>data!W60</f>
        <v>8.68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2538641.5499999998</v>
      </c>
      <c r="D75" s="14">
        <f>data!R61</f>
        <v>254013.38</v>
      </c>
      <c r="E75" s="14">
        <f>data!S61</f>
        <v>1188737.3</v>
      </c>
      <c r="F75" s="14">
        <f>data!T61</f>
        <v>899041.98</v>
      </c>
      <c r="G75" s="14">
        <f>data!U61</f>
        <v>3940275.42</v>
      </c>
      <c r="H75" s="14">
        <f>data!V61</f>
        <v>91864.67</v>
      </c>
      <c r="I75" s="14">
        <f>data!W61</f>
        <v>840875.73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534044</v>
      </c>
      <c r="D76" s="14">
        <f>data!R62</f>
        <v>53436</v>
      </c>
      <c r="E76" s="14">
        <f>data!S62</f>
        <v>250070</v>
      </c>
      <c r="F76" s="14">
        <f>data!T62</f>
        <v>189128</v>
      </c>
      <c r="G76" s="14">
        <f>data!U62</f>
        <v>828899</v>
      </c>
      <c r="H76" s="14">
        <f>data!V62</f>
        <v>19325</v>
      </c>
      <c r="I76" s="14">
        <f>data!W62</f>
        <v>176892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174000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55788.639999999999</v>
      </c>
      <c r="D78" s="14">
        <f>data!R64</f>
        <v>364221.4</v>
      </c>
      <c r="E78" s="14">
        <f>data!S64</f>
        <v>214358.04</v>
      </c>
      <c r="F78" s="14">
        <f>data!T64</f>
        <v>339094.79</v>
      </c>
      <c r="G78" s="14">
        <f>data!U64</f>
        <v>4688251.58</v>
      </c>
      <c r="H78" s="14">
        <f>data!V64</f>
        <v>3452.68</v>
      </c>
      <c r="I78" s="14">
        <f>data!W64</f>
        <v>29813.42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44053.23</v>
      </c>
      <c r="D80" s="14">
        <f>data!R66</f>
        <v>0</v>
      </c>
      <c r="E80" s="14">
        <f>data!S66</f>
        <v>52016.67</v>
      </c>
      <c r="F80" s="14">
        <f>data!T66</f>
        <v>0</v>
      </c>
      <c r="G80" s="14">
        <f>data!U66</f>
        <v>2962713.78</v>
      </c>
      <c r="H80" s="14">
        <f>data!V66</f>
        <v>171.46</v>
      </c>
      <c r="I80" s="14">
        <f>data!W66</f>
        <v>236738.84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61156</v>
      </c>
      <c r="D81" s="14">
        <f>data!R67</f>
        <v>12235</v>
      </c>
      <c r="E81" s="14">
        <f>data!S67</f>
        <v>671231</v>
      </c>
      <c r="F81" s="14">
        <f>data!T67</f>
        <v>5707</v>
      </c>
      <c r="G81" s="14">
        <f>data!U67</f>
        <v>231040</v>
      </c>
      <c r="H81" s="14">
        <f>data!V67</f>
        <v>4417</v>
      </c>
      <c r="I81" s="14">
        <f>data!W67</f>
        <v>44484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1197.58</v>
      </c>
      <c r="D82" s="14">
        <f>data!R68</f>
        <v>312.12</v>
      </c>
      <c r="E82" s="14">
        <f>data!S68</f>
        <v>61615.21</v>
      </c>
      <c r="F82" s="14">
        <f>data!T68</f>
        <v>253.86</v>
      </c>
      <c r="G82" s="14">
        <f>data!U68</f>
        <v>105775.13</v>
      </c>
      <c r="H82" s="14">
        <f>data!V68</f>
        <v>53.57</v>
      </c>
      <c r="I82" s="14">
        <f>data!W68</f>
        <v>223.52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8458.24</v>
      </c>
      <c r="D83" s="14">
        <f>data!R69</f>
        <v>68679.25</v>
      </c>
      <c r="E83" s="14">
        <f>data!S69</f>
        <v>109302.12</v>
      </c>
      <c r="F83" s="14">
        <f>data!T69</f>
        <v>316.55</v>
      </c>
      <c r="G83" s="14">
        <f>data!U69</f>
        <v>726953.87</v>
      </c>
      <c r="H83" s="14">
        <f>data!V69</f>
        <v>5865</v>
      </c>
      <c r="I83" s="14">
        <f>data!W69</f>
        <v>195972.73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3243339.24</v>
      </c>
      <c r="D85" s="14">
        <f>data!R71</f>
        <v>752897.15</v>
      </c>
      <c r="E85" s="14">
        <f>data!S71</f>
        <v>2547330.34</v>
      </c>
      <c r="F85" s="14">
        <f>data!T71</f>
        <v>1433542.1800000002</v>
      </c>
      <c r="G85" s="14">
        <f>data!U71</f>
        <v>13657908.779999999</v>
      </c>
      <c r="H85" s="14">
        <f>data!V71</f>
        <v>125149.38</v>
      </c>
      <c r="I85" s="14">
        <f>data!W71</f>
        <v>1525000.24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1765061.29</v>
      </c>
      <c r="D88" s="14">
        <f>data!R73</f>
        <v>1612437.42</v>
      </c>
      <c r="E88" s="14">
        <f>data!S73</f>
        <v>29267375.059999999</v>
      </c>
      <c r="F88" s="14">
        <f>data!T73</f>
        <v>0</v>
      </c>
      <c r="G88" s="14">
        <f>data!U73</f>
        <v>33524069.809999999</v>
      </c>
      <c r="H88" s="14">
        <f>data!V73</f>
        <v>2092129.54</v>
      </c>
      <c r="I88" s="14">
        <f>data!W73</f>
        <v>2513616.91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6441977.4100000001</v>
      </c>
      <c r="D89" s="14">
        <f>data!R74</f>
        <v>4261033.8099999996</v>
      </c>
      <c r="E89" s="14">
        <f>data!S74</f>
        <v>49713665.969999999</v>
      </c>
      <c r="F89" s="14">
        <f>data!T74</f>
        <v>0</v>
      </c>
      <c r="G89" s="14">
        <f>data!U74</f>
        <v>36244175.609999999</v>
      </c>
      <c r="H89" s="14">
        <f>data!V74</f>
        <v>4825888.1500000004</v>
      </c>
      <c r="I89" s="14">
        <f>data!W74</f>
        <v>21455039.690000001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8207038.7000000002</v>
      </c>
      <c r="D90" s="14">
        <f>data!R75</f>
        <v>5873471.2299999995</v>
      </c>
      <c r="E90" s="14">
        <f>data!S75</f>
        <v>78981041.030000001</v>
      </c>
      <c r="F90" s="14">
        <f>data!T75</f>
        <v>0</v>
      </c>
      <c r="G90" s="14">
        <f>data!U75</f>
        <v>69768245.420000002</v>
      </c>
      <c r="H90" s="14">
        <f>data!V75</f>
        <v>6918017.6900000004</v>
      </c>
      <c r="I90" s="14">
        <f>data!W75</f>
        <v>23968656.600000001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3129</v>
      </c>
      <c r="D92" s="14">
        <f>data!R76</f>
        <v>626</v>
      </c>
      <c r="E92" s="14">
        <f>data!S76</f>
        <v>34343</v>
      </c>
      <c r="F92" s="14">
        <f>data!T76</f>
        <v>292</v>
      </c>
      <c r="G92" s="14">
        <f>data!U76</f>
        <v>11821</v>
      </c>
      <c r="H92" s="14">
        <f>data!V76</f>
        <v>226</v>
      </c>
      <c r="I92" s="14">
        <f>data!W76</f>
        <v>2276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884</v>
      </c>
      <c r="D94" s="14">
        <f>data!R78</f>
        <v>91</v>
      </c>
      <c r="E94" s="14">
        <f>data!S78</f>
        <v>3042</v>
      </c>
      <c r="F94" s="14">
        <f>data!T78</f>
        <v>26</v>
      </c>
      <c r="G94" s="14">
        <f>data!U78</f>
        <v>1261</v>
      </c>
      <c r="H94" s="14">
        <f>data!V78</f>
        <v>637</v>
      </c>
      <c r="I94" s="14">
        <f>data!W78</f>
        <v>195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29.01</v>
      </c>
      <c r="D96" s="84">
        <f>data!R80</f>
        <v>4.3099999999999996</v>
      </c>
      <c r="E96" s="84">
        <f>data!S80</f>
        <v>2.4500000000000002</v>
      </c>
      <c r="F96" s="84">
        <f>data!T80</f>
        <v>8.61</v>
      </c>
      <c r="G96" s="84">
        <f>data!U80</f>
        <v>27.77</v>
      </c>
      <c r="H96" s="84">
        <f>data!V80</f>
        <v>2.39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YAKIMA VALLEY MEMORIAL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162135</v>
      </c>
      <c r="D105" s="14">
        <f>data!Y59</f>
        <v>197825</v>
      </c>
      <c r="E105" s="14">
        <f>data!Z59</f>
        <v>99797</v>
      </c>
      <c r="F105" s="14">
        <f>data!AA59</f>
        <v>9810</v>
      </c>
      <c r="G105" s="208"/>
      <c r="H105" s="14">
        <f>data!AC59</f>
        <v>56944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12.42</v>
      </c>
      <c r="D106" s="26">
        <f>data!Y60</f>
        <v>80.94</v>
      </c>
      <c r="E106" s="26">
        <f>data!Z60</f>
        <v>19.07</v>
      </c>
      <c r="F106" s="26">
        <f>data!AA60</f>
        <v>3.18</v>
      </c>
      <c r="G106" s="26">
        <f>data!AB60</f>
        <v>87.76</v>
      </c>
      <c r="H106" s="26">
        <f>data!AC60</f>
        <v>25.83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987768.13</v>
      </c>
      <c r="D107" s="14">
        <f>data!Y61</f>
        <v>5837524.3499999996</v>
      </c>
      <c r="E107" s="14">
        <f>data!Z61</f>
        <v>1511993.34</v>
      </c>
      <c r="F107" s="14">
        <f>data!AA61</f>
        <v>298670.17</v>
      </c>
      <c r="G107" s="14">
        <f>data!AB61</f>
        <v>6489639</v>
      </c>
      <c r="H107" s="14">
        <f>data!AC61</f>
        <v>1838682.6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207793</v>
      </c>
      <c r="D108" s="14">
        <f>data!Y62</f>
        <v>1228016</v>
      </c>
      <c r="E108" s="14">
        <f>data!Z62</f>
        <v>318072</v>
      </c>
      <c r="F108" s="14">
        <f>data!AA62</f>
        <v>62830</v>
      </c>
      <c r="G108" s="14">
        <f>data!AB62</f>
        <v>1365198</v>
      </c>
      <c r="H108" s="14">
        <f>data!AC62</f>
        <v>386796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134620</v>
      </c>
      <c r="E109" s="14">
        <f>data!Z63</f>
        <v>-6875</v>
      </c>
      <c r="F109" s="14">
        <f>data!AA63</f>
        <v>0</v>
      </c>
      <c r="G109" s="14">
        <f>data!AB63</f>
        <v>0</v>
      </c>
      <c r="H109" s="14">
        <f>data!AC63</f>
        <v>7000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309004.68</v>
      </c>
      <c r="D110" s="14">
        <f>data!Y64</f>
        <v>6251525.2800000003</v>
      </c>
      <c r="E110" s="14">
        <f>data!Z64</f>
        <v>180449.9</v>
      </c>
      <c r="F110" s="14">
        <f>data!AA64</f>
        <v>632235.34</v>
      </c>
      <c r="G110" s="14">
        <f>data!AB64</f>
        <v>10045263.539999999</v>
      </c>
      <c r="H110" s="14">
        <f>data!AC64</f>
        <v>535316.66</v>
      </c>
      <c r="I110" s="14">
        <f>data!AD64</f>
        <v>7331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111779.3</v>
      </c>
      <c r="E111" s="14">
        <f>data!Z65</f>
        <v>0</v>
      </c>
      <c r="F111" s="14">
        <f>data!AA65</f>
        <v>11.37</v>
      </c>
      <c r="G111" s="14">
        <f>data!AB65</f>
        <v>43631.41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128170.55</v>
      </c>
      <c r="D112" s="14">
        <f>data!Y66</f>
        <v>593425.65</v>
      </c>
      <c r="E112" s="14">
        <f>data!Z66</f>
        <v>635992.12</v>
      </c>
      <c r="F112" s="14">
        <f>data!AA66</f>
        <v>220003.95</v>
      </c>
      <c r="G112" s="14">
        <f>data!AB66</f>
        <v>416471.31</v>
      </c>
      <c r="H112" s="14">
        <f>data!AC66</f>
        <v>87831.59</v>
      </c>
      <c r="I112" s="14">
        <f>data!AD66</f>
        <v>866855.97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46732</v>
      </c>
      <c r="D113" s="14">
        <f>data!Y67</f>
        <v>790513</v>
      </c>
      <c r="E113" s="14">
        <f>data!Z67</f>
        <v>248123</v>
      </c>
      <c r="F113" s="14">
        <f>data!AA67</f>
        <v>44719</v>
      </c>
      <c r="G113" s="14">
        <f>data!AB67</f>
        <v>175611</v>
      </c>
      <c r="H113" s="14">
        <f>data!AC67</f>
        <v>60120</v>
      </c>
      <c r="I113" s="14">
        <f>data!AD67</f>
        <v>5218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542.17999999999995</v>
      </c>
      <c r="D114" s="14">
        <f>data!Y68</f>
        <v>8643.59</v>
      </c>
      <c r="E114" s="14">
        <f>data!Z68</f>
        <v>5183.0600000000004</v>
      </c>
      <c r="F114" s="14">
        <f>data!AA68</f>
        <v>58667.16</v>
      </c>
      <c r="G114" s="14">
        <f>data!AB68</f>
        <v>92917.5</v>
      </c>
      <c r="H114" s="14">
        <f>data!AC68</f>
        <v>42433.85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119205.83</v>
      </c>
      <c r="D115" s="14">
        <f>data!Y69</f>
        <v>1076877.8799999999</v>
      </c>
      <c r="E115" s="14">
        <f>data!Z69</f>
        <v>1367861.01</v>
      </c>
      <c r="F115" s="14">
        <f>data!AA69</f>
        <v>109319.9</v>
      </c>
      <c r="G115" s="14">
        <f>data!AB69</f>
        <v>505586.88</v>
      </c>
      <c r="H115" s="14">
        <f>data!AC69</f>
        <v>30136.07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-11370.84</v>
      </c>
      <c r="E116" s="14">
        <f>-data!Z70</f>
        <v>0</v>
      </c>
      <c r="F116" s="14">
        <f>-data!AA70</f>
        <v>0</v>
      </c>
      <c r="G116" s="14">
        <f>-data!AB70</f>
        <v>-91338.99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1799216.3699999999</v>
      </c>
      <c r="D117" s="14">
        <f>data!Y71</f>
        <v>16021554.210000001</v>
      </c>
      <c r="E117" s="14">
        <f>data!Z71</f>
        <v>4260799.43</v>
      </c>
      <c r="F117" s="14">
        <f>data!AA71</f>
        <v>1426456.89</v>
      </c>
      <c r="G117" s="14">
        <f>data!AB71</f>
        <v>19042979.649999999</v>
      </c>
      <c r="H117" s="14">
        <f>data!AC71</f>
        <v>2988316.77</v>
      </c>
      <c r="I117" s="14">
        <f>data!AD71</f>
        <v>879404.97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17664639.989999998</v>
      </c>
      <c r="D120" s="14">
        <f>data!Y73</f>
        <v>20169756.579999998</v>
      </c>
      <c r="E120" s="14">
        <f>data!Z73</f>
        <v>381886.05</v>
      </c>
      <c r="F120" s="14">
        <f>data!AA73</f>
        <v>218273.7</v>
      </c>
      <c r="G120" s="14">
        <f>data!AB73</f>
        <v>34580081.229999997</v>
      </c>
      <c r="H120" s="14">
        <f>data!AC73</f>
        <v>25064666.16</v>
      </c>
      <c r="I120" s="14">
        <f>data!AD73</f>
        <v>1945481.18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66375891.759999998</v>
      </c>
      <c r="D121" s="14">
        <f>data!Y74</f>
        <v>68623547.370000005</v>
      </c>
      <c r="E121" s="14">
        <f>data!Z74</f>
        <v>27640810.030000001</v>
      </c>
      <c r="F121" s="14">
        <f>data!AA74</f>
        <v>8713988.8499999996</v>
      </c>
      <c r="G121" s="14">
        <f>data!AB74</f>
        <v>29890894.75</v>
      </c>
      <c r="H121" s="14">
        <f>data!AC74</f>
        <v>3533911.76</v>
      </c>
      <c r="I121" s="14">
        <f>data!AD74</f>
        <v>61431.66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84040531.75</v>
      </c>
      <c r="D122" s="14">
        <f>data!Y75</f>
        <v>88793303.950000003</v>
      </c>
      <c r="E122" s="14">
        <f>data!Z75</f>
        <v>28022696.080000002</v>
      </c>
      <c r="F122" s="14">
        <f>data!AA75</f>
        <v>8932262.5499999989</v>
      </c>
      <c r="G122" s="14">
        <f>data!AB75</f>
        <v>64470975.979999997</v>
      </c>
      <c r="H122" s="14">
        <f>data!AC75</f>
        <v>28598577.920000002</v>
      </c>
      <c r="I122" s="14">
        <f>data!AD75</f>
        <v>2006912.8399999999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2391</v>
      </c>
      <c r="D124" s="14">
        <f>data!Y76</f>
        <v>40446</v>
      </c>
      <c r="E124" s="14">
        <f>data!Z76</f>
        <v>12695</v>
      </c>
      <c r="F124" s="14">
        <f>data!AA76</f>
        <v>2288</v>
      </c>
      <c r="G124" s="14">
        <f>data!AB76</f>
        <v>8985</v>
      </c>
      <c r="H124" s="14">
        <f>data!AC76</f>
        <v>3076</v>
      </c>
      <c r="I124" s="14">
        <f>data!AD76</f>
        <v>267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494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377</v>
      </c>
      <c r="D126" s="14">
        <f>data!Y78</f>
        <v>5837</v>
      </c>
      <c r="E126" s="14">
        <f>data!Z78</f>
        <v>1352</v>
      </c>
      <c r="F126" s="14">
        <f>data!AA78</f>
        <v>390</v>
      </c>
      <c r="G126" s="14">
        <f>data!AB78</f>
        <v>689</v>
      </c>
      <c r="H126" s="14">
        <f>data!AC78</f>
        <v>182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7.98</v>
      </c>
      <c r="E128" s="26">
        <f>data!Z80</f>
        <v>3.9</v>
      </c>
      <c r="F128" s="26">
        <f>data!AA80</f>
        <v>0</v>
      </c>
      <c r="G128" s="26">
        <f>data!AB80</f>
        <v>1.01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YAKIMA VALLEY MEMORIAL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99422</v>
      </c>
      <c r="D137" s="14">
        <f>data!AF59</f>
        <v>0</v>
      </c>
      <c r="E137" s="14">
        <f>data!AG59</f>
        <v>87038</v>
      </c>
      <c r="F137" s="14">
        <f>data!AH59</f>
        <v>0</v>
      </c>
      <c r="G137" s="14">
        <f>data!AI59</f>
        <v>0</v>
      </c>
      <c r="H137" s="14">
        <f>data!AJ59</f>
        <v>28196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27.66</v>
      </c>
      <c r="D138" s="26">
        <f>data!AF60</f>
        <v>0</v>
      </c>
      <c r="E138" s="26">
        <f>data!AG60</f>
        <v>87.95</v>
      </c>
      <c r="F138" s="26">
        <f>data!AH60</f>
        <v>0</v>
      </c>
      <c r="G138" s="26">
        <f>data!AI60</f>
        <v>0</v>
      </c>
      <c r="H138" s="26">
        <f>data!AJ60</f>
        <v>85.93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2348998.9700000002</v>
      </c>
      <c r="D139" s="14">
        <f>data!AF61</f>
        <v>0</v>
      </c>
      <c r="E139" s="14">
        <f>data!AG61</f>
        <v>6462410.0999999996</v>
      </c>
      <c r="F139" s="14">
        <f>data!AH61</f>
        <v>0</v>
      </c>
      <c r="G139" s="14">
        <f>data!AI61</f>
        <v>0</v>
      </c>
      <c r="H139" s="14">
        <f>data!AJ61</f>
        <v>7663430.2400000002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494149</v>
      </c>
      <c r="D140" s="14">
        <f>data!AF62</f>
        <v>0</v>
      </c>
      <c r="E140" s="14">
        <f>data!AG62</f>
        <v>1359470</v>
      </c>
      <c r="F140" s="14">
        <f>data!AH62</f>
        <v>0</v>
      </c>
      <c r="G140" s="14">
        <f>data!AI62</f>
        <v>0</v>
      </c>
      <c r="H140" s="14">
        <f>data!AJ62</f>
        <v>1612124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11124359.939999999</v>
      </c>
      <c r="F141" s="14">
        <f>data!AH63</f>
        <v>0</v>
      </c>
      <c r="G141" s="14">
        <f>data!AI63</f>
        <v>0</v>
      </c>
      <c r="H141" s="14">
        <f>data!AJ63</f>
        <v>683075.42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22353.74</v>
      </c>
      <c r="D142" s="14">
        <f>data!AF64</f>
        <v>0</v>
      </c>
      <c r="E142" s="14">
        <f>data!AG64</f>
        <v>1390760.15</v>
      </c>
      <c r="F142" s="14">
        <f>data!AH64</f>
        <v>0</v>
      </c>
      <c r="G142" s="14">
        <f>data!AI64</f>
        <v>0</v>
      </c>
      <c r="H142" s="14">
        <f>data!AJ64</f>
        <v>20682535.199999999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4948.7700000000004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152029.07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8381.91</v>
      </c>
      <c r="D144" s="14">
        <f>data!AF66</f>
        <v>0</v>
      </c>
      <c r="E144" s="14">
        <f>data!AG66</f>
        <v>1642910.35</v>
      </c>
      <c r="F144" s="14">
        <f>data!AH66</f>
        <v>0</v>
      </c>
      <c r="G144" s="14">
        <f>data!AI66</f>
        <v>0</v>
      </c>
      <c r="H144" s="14">
        <f>data!AJ66</f>
        <v>76325.36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215600</v>
      </c>
      <c r="D145" s="14">
        <f>data!AF67</f>
        <v>0</v>
      </c>
      <c r="E145" s="14">
        <f>data!AG67</f>
        <v>340844</v>
      </c>
      <c r="F145" s="14">
        <f>data!AH67</f>
        <v>0</v>
      </c>
      <c r="G145" s="14">
        <f>data!AI67</f>
        <v>0</v>
      </c>
      <c r="H145" s="14">
        <f>data!AJ67</f>
        <v>281779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105159.65</v>
      </c>
      <c r="D146" s="14">
        <f>data!AF68</f>
        <v>0</v>
      </c>
      <c r="E146" s="14">
        <f>data!AG68</f>
        <v>6724.88</v>
      </c>
      <c r="F146" s="14">
        <f>data!AH68</f>
        <v>0</v>
      </c>
      <c r="G146" s="14">
        <f>data!AI68</f>
        <v>0</v>
      </c>
      <c r="H146" s="14">
        <f>data!AJ68</f>
        <v>26670.11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35021.68</v>
      </c>
      <c r="D147" s="14">
        <f>data!AF69</f>
        <v>0</v>
      </c>
      <c r="E147" s="14">
        <f>data!AG69</f>
        <v>194809.22</v>
      </c>
      <c r="F147" s="14">
        <f>data!AH69</f>
        <v>0</v>
      </c>
      <c r="G147" s="14">
        <f>data!AI69</f>
        <v>0</v>
      </c>
      <c r="H147" s="14">
        <f>data!AJ69</f>
        <v>804746.07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-217826.93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-276853.40000000002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3016786.7900000005</v>
      </c>
      <c r="D149" s="14">
        <f>data!AF71</f>
        <v>0</v>
      </c>
      <c r="E149" s="14">
        <f>data!AG71</f>
        <v>22522288.639999997</v>
      </c>
      <c r="F149" s="14">
        <f>data!AH71</f>
        <v>0</v>
      </c>
      <c r="G149" s="14">
        <f>data!AI71</f>
        <v>0</v>
      </c>
      <c r="H149" s="14">
        <f>data!AJ71</f>
        <v>31705861.07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2246696.5</v>
      </c>
      <c r="D152" s="14">
        <f>data!AF73</f>
        <v>0</v>
      </c>
      <c r="E152" s="14">
        <f>data!AG73</f>
        <v>22391880.41</v>
      </c>
      <c r="F152" s="14">
        <f>data!AH73</f>
        <v>0</v>
      </c>
      <c r="G152" s="14">
        <f>data!AI73</f>
        <v>0</v>
      </c>
      <c r="H152" s="14">
        <f>data!AJ73</f>
        <v>734771.57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4370307.9000000004</v>
      </c>
      <c r="D153" s="14">
        <f>data!AF74</f>
        <v>0</v>
      </c>
      <c r="E153" s="14">
        <f>data!AG74</f>
        <v>116470791.05</v>
      </c>
      <c r="F153" s="14">
        <f>data!AH74</f>
        <v>0</v>
      </c>
      <c r="G153" s="14">
        <f>data!AI74</f>
        <v>0</v>
      </c>
      <c r="H153" s="14">
        <f>data!AJ74</f>
        <v>158301822.96700001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6617004.4000000004</v>
      </c>
      <c r="D154" s="14">
        <f>data!AF75</f>
        <v>0</v>
      </c>
      <c r="E154" s="14">
        <f>data!AG75</f>
        <v>138862671.46000001</v>
      </c>
      <c r="F154" s="14">
        <f>data!AH75</f>
        <v>0</v>
      </c>
      <c r="G154" s="14">
        <f>data!AI75</f>
        <v>0</v>
      </c>
      <c r="H154" s="14">
        <f>data!AJ75</f>
        <v>159036594.537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11031</v>
      </c>
      <c r="D156" s="14">
        <f>data!AF76</f>
        <v>0</v>
      </c>
      <c r="E156" s="14">
        <f>data!AG76</f>
        <v>17439</v>
      </c>
      <c r="F156" s="14">
        <f>data!AH76</f>
        <v>0</v>
      </c>
      <c r="G156" s="14">
        <f>data!AI76</f>
        <v>0</v>
      </c>
      <c r="H156" s="14">
        <f>data!AJ76</f>
        <v>14417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1915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1937</v>
      </c>
      <c r="D158" s="14">
        <f>data!AF78</f>
        <v>0</v>
      </c>
      <c r="E158" s="14">
        <f>data!AG78</f>
        <v>11648</v>
      </c>
      <c r="F158" s="14">
        <f>data!AH78</f>
        <v>0</v>
      </c>
      <c r="G158" s="14">
        <f>data!AI78</f>
        <v>0</v>
      </c>
      <c r="H158" s="14">
        <f>data!AJ78</f>
        <v>5330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0.96</v>
      </c>
      <c r="D160" s="26">
        <f>data!AF80</f>
        <v>0</v>
      </c>
      <c r="E160" s="26">
        <f>data!AG80</f>
        <v>86.94</v>
      </c>
      <c r="F160" s="26">
        <f>data!AH80</f>
        <v>0</v>
      </c>
      <c r="G160" s="26">
        <f>data!AI80</f>
        <v>0</v>
      </c>
      <c r="H160" s="26">
        <f>data!AJ80</f>
        <v>30.66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YAKIMA VALLEY MEMORIAL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30518</v>
      </c>
      <c r="H169" s="14">
        <f>data!AQ59</f>
        <v>0</v>
      </c>
      <c r="I169" s="14">
        <f>data!AR59</f>
        <v>30653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450.08</v>
      </c>
      <c r="H170" s="26">
        <f>data!AQ60</f>
        <v>0</v>
      </c>
      <c r="I170" s="26">
        <f>data!AR60</f>
        <v>134.35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52729149.32</v>
      </c>
      <c r="H171" s="14">
        <f>data!AQ61</f>
        <v>0</v>
      </c>
      <c r="I171" s="14">
        <f>data!AR61</f>
        <v>10420700.880000001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11092413</v>
      </c>
      <c r="H172" s="14">
        <f>data!AQ62</f>
        <v>0</v>
      </c>
      <c r="I172" s="14">
        <f>data!AR62</f>
        <v>2192160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22587328.609999999</v>
      </c>
      <c r="H173" s="14">
        <f>data!AQ63</f>
        <v>0</v>
      </c>
      <c r="I173" s="14">
        <f>data!AR63</f>
        <v>46970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6065808.7800000003</v>
      </c>
      <c r="H174" s="14">
        <f>data!AQ64</f>
        <v>0</v>
      </c>
      <c r="I174" s="14">
        <f>data!AR64</f>
        <v>1168793.57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439628.97</v>
      </c>
      <c r="H175" s="14">
        <f>data!AQ65</f>
        <v>0</v>
      </c>
      <c r="I175" s="14">
        <f>data!AR65</f>
        <v>56816.69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13832800.66</v>
      </c>
      <c r="H176" s="14">
        <f>data!AQ66</f>
        <v>0</v>
      </c>
      <c r="I176" s="14">
        <f>data!AR66</f>
        <v>1271148.8899999999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3659149</v>
      </c>
      <c r="H177" s="14">
        <f>data!AQ67</f>
        <v>0</v>
      </c>
      <c r="I177" s="14">
        <f>data!AR67</f>
        <v>673107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4825688.4000000004</v>
      </c>
      <c r="H178" s="14">
        <f>data!AQ68</f>
        <v>0</v>
      </c>
      <c r="I178" s="14">
        <f>data!AR68</f>
        <v>459059.85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6861083.8899999997</v>
      </c>
      <c r="H179" s="14">
        <f>data!AQ69</f>
        <v>0</v>
      </c>
      <c r="I179" s="14">
        <f>data!AR69</f>
        <v>645451.69999999995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-29822.68</v>
      </c>
      <c r="H180" s="14">
        <f>-data!AQ70</f>
        <v>0</v>
      </c>
      <c r="I180" s="14">
        <f>-data!AR70</f>
        <v>-180416.46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122063227.95</v>
      </c>
      <c r="H181" s="14">
        <f>data!AQ71</f>
        <v>0</v>
      </c>
      <c r="I181" s="14">
        <f>data!AR71</f>
        <v>16753792.120000001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9437189.0470000003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199736874.44999999</v>
      </c>
      <c r="H185" s="14">
        <f>data!AQ74</f>
        <v>0</v>
      </c>
      <c r="I185" s="14">
        <f>data!AR74</f>
        <v>27216803.210000001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209174063.49699998</v>
      </c>
      <c r="H186" s="14">
        <f>data!AQ75</f>
        <v>0</v>
      </c>
      <c r="I186" s="14">
        <f>data!AR75</f>
        <v>27216803.210000001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187217.5</v>
      </c>
      <c r="H188" s="14">
        <f>data!AQ76</f>
        <v>0</v>
      </c>
      <c r="I188" s="14">
        <f>data!AR76</f>
        <v>34439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223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7956</v>
      </c>
      <c r="H190" s="14">
        <f>data!AQ78</f>
        <v>0</v>
      </c>
      <c r="I190" s="14">
        <f>data!AR78</f>
        <v>4667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164.78</v>
      </c>
      <c r="H192" s="26">
        <f>data!AQ80</f>
        <v>0</v>
      </c>
      <c r="I192" s="26">
        <f>data!AR80</f>
        <v>63.24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YAKIMA VALLEY MEMORIAL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171276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125.82</v>
      </c>
      <c r="G202" s="26">
        <f>data!AW60</f>
        <v>0</v>
      </c>
      <c r="H202" s="26">
        <f>data!AX60</f>
        <v>0</v>
      </c>
      <c r="I202" s="26">
        <f>data!AY60</f>
        <v>40.76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14331308.25</v>
      </c>
      <c r="G203" s="14">
        <f>data!AW61</f>
        <v>0</v>
      </c>
      <c r="H203" s="14">
        <f>data!AX61</f>
        <v>0</v>
      </c>
      <c r="I203" s="14">
        <f>data!AY61</f>
        <v>1674159.44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3014818</v>
      </c>
      <c r="G204" s="14">
        <f>data!AW62</f>
        <v>0</v>
      </c>
      <c r="H204" s="14">
        <f>data!AX62</f>
        <v>0</v>
      </c>
      <c r="I204" s="14">
        <f>data!AY62</f>
        <v>352186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3068652.15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7844226.3399999999</v>
      </c>
      <c r="G206" s="14">
        <f>data!AW64</f>
        <v>0</v>
      </c>
      <c r="H206" s="14">
        <f>data!AX64</f>
        <v>0</v>
      </c>
      <c r="I206" s="14">
        <f>data!AY64</f>
        <v>567274.59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70246.42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4523284.1900000004</v>
      </c>
      <c r="G208" s="14">
        <f>data!AW66</f>
        <v>0</v>
      </c>
      <c r="H208" s="14">
        <f>data!AX66</f>
        <v>0</v>
      </c>
      <c r="I208" s="14">
        <f>data!AY66</f>
        <v>16773.060000000001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214329</v>
      </c>
      <c r="G209" s="14">
        <f>data!AW67</f>
        <v>0</v>
      </c>
      <c r="H209" s="14">
        <f>data!AX67</f>
        <v>0</v>
      </c>
      <c r="I209" s="14">
        <f>data!AY67</f>
        <v>107341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251403.41</v>
      </c>
      <c r="G210" s="14">
        <f>data!AW68</f>
        <v>0</v>
      </c>
      <c r="H210" s="14">
        <f>data!AX68</f>
        <v>0</v>
      </c>
      <c r="I210" s="14">
        <f>data!AY68</f>
        <v>8996.48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1007724.58</v>
      </c>
      <c r="G211" s="14">
        <f>data!AW69</f>
        <v>0</v>
      </c>
      <c r="H211" s="14">
        <f>data!AX69</f>
        <v>0</v>
      </c>
      <c r="I211" s="14">
        <f>data!AY69</f>
        <v>135141.34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-1043889.11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33282103.230000004</v>
      </c>
      <c r="G213" s="14">
        <f>data!AW71</f>
        <v>0</v>
      </c>
      <c r="H213" s="14">
        <f>data!AX71</f>
        <v>0</v>
      </c>
      <c r="I213" s="14">
        <f>data!AY71</f>
        <v>2861871.9099999997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14050919.710000001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105943205.86999999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119994125.57999998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10966</v>
      </c>
      <c r="G220" s="14">
        <f>data!AW76</f>
        <v>0</v>
      </c>
      <c r="H220" s="14">
        <f>data!AX76</f>
        <v>0</v>
      </c>
      <c r="I220" s="85">
        <f>data!AY76</f>
        <v>5492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5642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32.51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YAKIMA VALLEY MEMORIAL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340148</v>
      </c>
      <c r="D233" s="14">
        <f>data!BA59</f>
        <v>0</v>
      </c>
      <c r="E233" s="208"/>
      <c r="F233" s="208"/>
      <c r="G233" s="208"/>
      <c r="H233" s="14">
        <f>data!BE59</f>
        <v>1067168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19.260000000000002</v>
      </c>
      <c r="D234" s="26">
        <f>data!BA60</f>
        <v>4.43</v>
      </c>
      <c r="E234" s="26">
        <f>data!BB60</f>
        <v>0</v>
      </c>
      <c r="F234" s="26">
        <f>data!BC60</f>
        <v>0</v>
      </c>
      <c r="G234" s="26">
        <f>data!BD60</f>
        <v>23.25</v>
      </c>
      <c r="H234" s="26">
        <f>data!BE60</f>
        <v>22.7</v>
      </c>
      <c r="I234" s="26">
        <f>data!BF60</f>
        <v>75.099999999999994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735182.18</v>
      </c>
      <c r="D235" s="14">
        <f>data!BA61</f>
        <v>147870.57</v>
      </c>
      <c r="E235" s="14">
        <f>data!BB61</f>
        <v>0</v>
      </c>
      <c r="F235" s="14">
        <f>data!BC61</f>
        <v>0</v>
      </c>
      <c r="G235" s="14">
        <f>data!BD61</f>
        <v>1157085.93</v>
      </c>
      <c r="H235" s="14">
        <f>data!BE61</f>
        <v>1304573.53</v>
      </c>
      <c r="I235" s="14">
        <f>data!BF61</f>
        <v>2475964.12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154657</v>
      </c>
      <c r="D236" s="14">
        <f>data!BA62</f>
        <v>31107</v>
      </c>
      <c r="E236" s="14">
        <f>data!BB62</f>
        <v>0</v>
      </c>
      <c r="F236" s="14">
        <f>data!BC62</f>
        <v>0</v>
      </c>
      <c r="G236" s="14">
        <f>data!BD62</f>
        <v>243411</v>
      </c>
      <c r="H236" s="14">
        <f>data!BE62</f>
        <v>274438</v>
      </c>
      <c r="I236" s="14">
        <f>data!BF62</f>
        <v>520858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713316.78</v>
      </c>
      <c r="D238" s="14">
        <f>data!BA64</f>
        <v>579209.66</v>
      </c>
      <c r="E238" s="14">
        <f>data!BB64</f>
        <v>0</v>
      </c>
      <c r="F238" s="14">
        <f>data!BC64</f>
        <v>0</v>
      </c>
      <c r="G238" s="14">
        <f>data!BD64</f>
        <v>309497.73</v>
      </c>
      <c r="H238" s="14">
        <f>data!BE64</f>
        <v>153877.23000000001</v>
      </c>
      <c r="I238" s="14">
        <f>data!BF64</f>
        <v>415088.45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1613133.18</v>
      </c>
      <c r="I239" s="14">
        <f>data!BF65</f>
        <v>164793.34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648952.65</v>
      </c>
      <c r="E240" s="14">
        <f>data!BB66</f>
        <v>0</v>
      </c>
      <c r="F240" s="14">
        <f>data!BC66</f>
        <v>0</v>
      </c>
      <c r="G240" s="14">
        <f>data!BD66</f>
        <v>114642.71</v>
      </c>
      <c r="H240" s="14">
        <f>data!BE66</f>
        <v>155147.67000000001</v>
      </c>
      <c r="I240" s="14">
        <f>data!BF66</f>
        <v>143143.67000000001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75697</v>
      </c>
      <c r="D241" s="14">
        <f>data!BA67</f>
        <v>51325</v>
      </c>
      <c r="E241" s="14">
        <f>data!BB67</f>
        <v>0</v>
      </c>
      <c r="F241" s="14">
        <f>data!BC67</f>
        <v>0</v>
      </c>
      <c r="G241" s="14">
        <f>data!BD67</f>
        <v>130208</v>
      </c>
      <c r="H241" s="14">
        <f>data!BE67</f>
        <v>8340027</v>
      </c>
      <c r="I241" s="14">
        <f>data!BF67</f>
        <v>27734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71687.460000000006</v>
      </c>
      <c r="E242" s="14">
        <f>data!BB68</f>
        <v>0</v>
      </c>
      <c r="F242" s="14">
        <f>data!BC68</f>
        <v>0</v>
      </c>
      <c r="G242" s="14">
        <f>data!BD68</f>
        <v>1791.82</v>
      </c>
      <c r="H242" s="14">
        <f>data!BE68</f>
        <v>7061.53</v>
      </c>
      <c r="I242" s="14">
        <f>data!BF68</f>
        <v>46156.63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136522.6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606442.77</v>
      </c>
      <c r="H243" s="14">
        <f>data!BE69</f>
        <v>2453983.79</v>
      </c>
      <c r="I243" s="14">
        <f>data!BF69</f>
        <v>606193.81999999995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-2035278.34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-219902.78000000003</v>
      </c>
      <c r="D245" s="14">
        <f>data!BA71</f>
        <v>1530152.3399999999</v>
      </c>
      <c r="E245" s="14">
        <f>data!BB71</f>
        <v>0</v>
      </c>
      <c r="F245" s="14">
        <f>data!BC71</f>
        <v>0</v>
      </c>
      <c r="G245" s="14">
        <f>data!BD71</f>
        <v>2563079.96</v>
      </c>
      <c r="H245" s="14">
        <f>data!BE71</f>
        <v>14302241.93</v>
      </c>
      <c r="I245" s="14">
        <f>data!BF71</f>
        <v>4399932.03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3873</v>
      </c>
      <c r="D252" s="85">
        <f>data!BA76</f>
        <v>2626</v>
      </c>
      <c r="E252" s="85">
        <f>data!BB76</f>
        <v>0</v>
      </c>
      <c r="F252" s="85">
        <f>data!BC76</f>
        <v>0</v>
      </c>
      <c r="G252" s="85">
        <f>data!BD76</f>
        <v>6662</v>
      </c>
      <c r="H252" s="85">
        <f>data!BE76</f>
        <v>426711</v>
      </c>
      <c r="I252" s="85">
        <f>data!BF76</f>
        <v>1419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YAKIMA VALLEY MEMORIAL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4.1900000000000004</v>
      </c>
      <c r="D266" s="26">
        <f>data!BH60</f>
        <v>33.9</v>
      </c>
      <c r="E266" s="26">
        <f>data!BI60</f>
        <v>4.47</v>
      </c>
      <c r="F266" s="26">
        <f>data!BJ60</f>
        <v>11.64</v>
      </c>
      <c r="G266" s="26">
        <f>data!BK60</f>
        <v>60.52</v>
      </c>
      <c r="H266" s="26">
        <f>data!BL60</f>
        <v>65.53</v>
      </c>
      <c r="I266" s="26">
        <f>data!BM60</f>
        <v>14.69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150787.12</v>
      </c>
      <c r="D267" s="14">
        <f>data!BH61</f>
        <v>2002921.23</v>
      </c>
      <c r="E267" s="14">
        <f>data!BI61</f>
        <v>267028.47999999998</v>
      </c>
      <c r="F267" s="14">
        <f>data!BJ61</f>
        <v>645540.56000000006</v>
      </c>
      <c r="G267" s="14">
        <f>data!BK61</f>
        <v>2516582.5299999998</v>
      </c>
      <c r="H267" s="14">
        <f>data!BL61</f>
        <v>2729076.23</v>
      </c>
      <c r="I267" s="14">
        <f>data!BM61</f>
        <v>1329115.73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31720</v>
      </c>
      <c r="D268" s="14">
        <f>data!BH62</f>
        <v>421346</v>
      </c>
      <c r="E268" s="14">
        <f>data!BI62</f>
        <v>56174</v>
      </c>
      <c r="F268" s="14">
        <f>data!BJ62</f>
        <v>135800</v>
      </c>
      <c r="G268" s="14">
        <f>data!BK62</f>
        <v>529403</v>
      </c>
      <c r="H268" s="14">
        <f>data!BL62</f>
        <v>574104</v>
      </c>
      <c r="I268" s="14">
        <f>data!BM62</f>
        <v>279601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62082.5</v>
      </c>
      <c r="E269" s="14">
        <f>data!BI63</f>
        <v>2415631.2000000002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6.3780000000000001</v>
      </c>
      <c r="D270" s="14">
        <f>data!BH64</f>
        <v>139515.53</v>
      </c>
      <c r="E270" s="14">
        <f>data!BI64</f>
        <v>17311.259999999998</v>
      </c>
      <c r="F270" s="14">
        <f>data!BJ64</f>
        <v>18140.509999999998</v>
      </c>
      <c r="G270" s="14">
        <f>data!BK64</f>
        <v>21314.39</v>
      </c>
      <c r="H270" s="14">
        <f>data!BL64</f>
        <v>36236.980000000003</v>
      </c>
      <c r="I270" s="14">
        <f>data!BM64</f>
        <v>3511.75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1577.56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58184.800000000003</v>
      </c>
      <c r="E272" s="14">
        <f>data!BI66</f>
        <v>1274663.5900000001</v>
      </c>
      <c r="F272" s="14">
        <f>data!BJ66</f>
        <v>318207.62</v>
      </c>
      <c r="G272" s="14">
        <f>data!BK66</f>
        <v>1328850.8500000001</v>
      </c>
      <c r="H272" s="14">
        <f>data!BL66</f>
        <v>1540083.69</v>
      </c>
      <c r="I272" s="14">
        <f>data!BM66</f>
        <v>292741.90000000002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3831</v>
      </c>
      <c r="D273" s="14">
        <f>data!BH67</f>
        <v>123758</v>
      </c>
      <c r="E273" s="14">
        <f>data!BI67</f>
        <v>5414</v>
      </c>
      <c r="F273" s="14">
        <f>data!BJ67</f>
        <v>51599</v>
      </c>
      <c r="G273" s="14">
        <f>data!BK67</f>
        <v>151063</v>
      </c>
      <c r="H273" s="14">
        <f>data!BL67</f>
        <v>77026</v>
      </c>
      <c r="I273" s="14">
        <f>data!BM67</f>
        <v>43956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0.51</v>
      </c>
      <c r="D274" s="14">
        <f>data!BH68</f>
        <v>333658.56</v>
      </c>
      <c r="E274" s="14">
        <f>data!BI68</f>
        <v>30679.11</v>
      </c>
      <c r="F274" s="14">
        <f>data!BJ68</f>
        <v>28524.74</v>
      </c>
      <c r="G274" s="14">
        <f>data!BK68</f>
        <v>14071.83</v>
      </c>
      <c r="H274" s="14">
        <f>data!BL68</f>
        <v>10674.04</v>
      </c>
      <c r="I274" s="14">
        <f>data!BM68</f>
        <v>1057.1600000000001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288261.06</v>
      </c>
      <c r="D275" s="14">
        <f>data!BH69</f>
        <v>6838985.1200000001</v>
      </c>
      <c r="E275" s="14">
        <f>data!BI69</f>
        <v>73585.77</v>
      </c>
      <c r="F275" s="14">
        <f>data!BJ69</f>
        <v>13699.21</v>
      </c>
      <c r="G275" s="14">
        <f>data!BK69</f>
        <v>400713.82</v>
      </c>
      <c r="H275" s="14">
        <f>data!BL69</f>
        <v>47270.19</v>
      </c>
      <c r="I275" s="14">
        <f>data!BM69</f>
        <v>98805.69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474606.06799999997</v>
      </c>
      <c r="D277" s="14">
        <f>data!BH71</f>
        <v>9980451.7400000002</v>
      </c>
      <c r="E277" s="14">
        <f>data!BI71</f>
        <v>4142064.9699999997</v>
      </c>
      <c r="F277" s="14">
        <f>data!BJ71</f>
        <v>1211511.6399999999</v>
      </c>
      <c r="G277" s="14">
        <f>data!BK71</f>
        <v>4961999.42</v>
      </c>
      <c r="H277" s="14">
        <f>data!BL71</f>
        <v>5014471.1300000008</v>
      </c>
      <c r="I277" s="14">
        <f>data!BM71</f>
        <v>2048789.2299999997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196</v>
      </c>
      <c r="D284" s="85">
        <f>data!BH76</f>
        <v>6332</v>
      </c>
      <c r="E284" s="85">
        <f>data!BI76</f>
        <v>277</v>
      </c>
      <c r="F284" s="85">
        <f>data!BJ76</f>
        <v>2640</v>
      </c>
      <c r="G284" s="85">
        <f>data!BK76</f>
        <v>7729</v>
      </c>
      <c r="H284" s="85">
        <f>data!BL76</f>
        <v>3941</v>
      </c>
      <c r="I284" s="85">
        <f>data!BM76</f>
        <v>2249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195</v>
      </c>
      <c r="E286" s="85">
        <f>data!BI78</f>
        <v>26</v>
      </c>
      <c r="F286" s="209" t="str">
        <f>IF(data!BJ78&gt;0,data!BJ78,"")</f>
        <v>x</v>
      </c>
      <c r="G286" s="85">
        <f>data!BK78</f>
        <v>0</v>
      </c>
      <c r="H286" s="85">
        <f>data!BL78</f>
        <v>260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YAKIMA VALLEY MEMORIAL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16.37</v>
      </c>
      <c r="D298" s="26">
        <f>data!BO60</f>
        <v>3.34</v>
      </c>
      <c r="E298" s="26">
        <f>data!BP60</f>
        <v>5.55</v>
      </c>
      <c r="F298" s="26">
        <f>data!BQ60</f>
        <v>0</v>
      </c>
      <c r="G298" s="26">
        <f>data!BR60</f>
        <v>0.14000000000000001</v>
      </c>
      <c r="H298" s="26">
        <f>data!BS60</f>
        <v>2.91</v>
      </c>
      <c r="I298" s="26">
        <f>data!BT60</f>
        <v>6.5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3878679.78</v>
      </c>
      <c r="D299" s="14">
        <f>data!BO61</f>
        <v>203991.91</v>
      </c>
      <c r="E299" s="14">
        <f>data!BP61</f>
        <v>485237.37</v>
      </c>
      <c r="F299" s="14">
        <f>data!BQ61</f>
        <v>0</v>
      </c>
      <c r="G299" s="14">
        <f>data!BR61</f>
        <v>-118.81</v>
      </c>
      <c r="H299" s="14">
        <f>data!BS61</f>
        <v>155202.44</v>
      </c>
      <c r="I299" s="14">
        <f>data!BT61</f>
        <v>437418.99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815942</v>
      </c>
      <c r="D300" s="14">
        <f>data!BO62</f>
        <v>42913</v>
      </c>
      <c r="E300" s="14">
        <f>data!BP62</f>
        <v>102077</v>
      </c>
      <c r="F300" s="14">
        <f>data!BQ62</f>
        <v>0</v>
      </c>
      <c r="G300" s="14">
        <f>data!BR62</f>
        <v>-25</v>
      </c>
      <c r="H300" s="14">
        <f>data!BS62</f>
        <v>32649</v>
      </c>
      <c r="I300" s="14">
        <f>data!BT62</f>
        <v>92018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331112</v>
      </c>
      <c r="D301" s="14">
        <f>data!BO63</f>
        <v>3333.1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10754.37</v>
      </c>
      <c r="D302" s="14">
        <f>data!BO64</f>
        <v>64976.26</v>
      </c>
      <c r="E302" s="14">
        <f>data!BP64</f>
        <v>15613.13</v>
      </c>
      <c r="F302" s="14">
        <f>data!BQ64</f>
        <v>0</v>
      </c>
      <c r="G302" s="14">
        <f>data!BR64</f>
        <v>0</v>
      </c>
      <c r="H302" s="14">
        <f>data!BS64</f>
        <v>7883.75</v>
      </c>
      <c r="I302" s="14">
        <f>data!BT64</f>
        <v>95.42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5312.93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1176544.3600000001</v>
      </c>
      <c r="D304" s="14">
        <f>data!BO66</f>
        <v>21711.81</v>
      </c>
      <c r="E304" s="14">
        <f>data!BP66</f>
        <v>75806.45</v>
      </c>
      <c r="F304" s="14">
        <f>data!BQ66</f>
        <v>0</v>
      </c>
      <c r="G304" s="14">
        <f>data!BR66</f>
        <v>795.57</v>
      </c>
      <c r="H304" s="14">
        <f>data!BS66</f>
        <v>200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24118</v>
      </c>
      <c r="D305" s="14">
        <f>data!BO67</f>
        <v>34125</v>
      </c>
      <c r="E305" s="14">
        <f>data!BP67</f>
        <v>55459</v>
      </c>
      <c r="F305" s="14">
        <f>data!BQ67</f>
        <v>0</v>
      </c>
      <c r="G305" s="14">
        <f>data!BR67</f>
        <v>91157</v>
      </c>
      <c r="H305" s="14">
        <f>data!BS67</f>
        <v>9890</v>
      </c>
      <c r="I305" s="14">
        <f>data!BT67</f>
        <v>5844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9023.5</v>
      </c>
      <c r="D306" s="14">
        <f>data!BO68</f>
        <v>2906.52</v>
      </c>
      <c r="E306" s="14">
        <f>data!BP68</f>
        <v>4495.82</v>
      </c>
      <c r="F306" s="14">
        <f>data!BQ68</f>
        <v>0</v>
      </c>
      <c r="G306" s="14">
        <f>data!BR68</f>
        <v>51848.959999999999</v>
      </c>
      <c r="H306" s="14">
        <f>data!BS68</f>
        <v>1822.25</v>
      </c>
      <c r="I306" s="14">
        <f>data!BT68</f>
        <v>944.71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9574777.3599999994</v>
      </c>
      <c r="D307" s="14">
        <f>data!BO69</f>
        <v>65174.04</v>
      </c>
      <c r="E307" s="14">
        <f>data!BP69</f>
        <v>565055.52</v>
      </c>
      <c r="F307" s="14">
        <f>data!BQ69</f>
        <v>0</v>
      </c>
      <c r="G307" s="14">
        <f>data!BR69</f>
        <v>8234.36</v>
      </c>
      <c r="H307" s="14">
        <f>data!BS69</f>
        <v>42484.959999999999</v>
      </c>
      <c r="I307" s="14">
        <f>data!BT69</f>
        <v>26369.46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-23108.28</v>
      </c>
      <c r="D308" s="14">
        <f>-data!BO70</f>
        <v>-25920.5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-20450.2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15797843.09</v>
      </c>
      <c r="D309" s="14">
        <f>data!BO71</f>
        <v>413211.14</v>
      </c>
      <c r="E309" s="14">
        <f>data!BP71</f>
        <v>1309057.22</v>
      </c>
      <c r="F309" s="14">
        <f>data!BQ71</f>
        <v>0</v>
      </c>
      <c r="G309" s="14">
        <f>data!BR71</f>
        <v>151892.08000000002</v>
      </c>
      <c r="H309" s="14">
        <f>data!BS71</f>
        <v>250132.4</v>
      </c>
      <c r="I309" s="14">
        <f>data!BT71</f>
        <v>542240.38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1234</v>
      </c>
      <c r="D316" s="85">
        <f>data!BO76</f>
        <v>1746</v>
      </c>
      <c r="E316" s="85">
        <f>data!BP76</f>
        <v>2837.5</v>
      </c>
      <c r="F316" s="85">
        <f>data!BQ76</f>
        <v>0</v>
      </c>
      <c r="G316" s="85">
        <f>data!BR76</f>
        <v>4664</v>
      </c>
      <c r="H316" s="85">
        <f>data!BS76</f>
        <v>506</v>
      </c>
      <c r="I316" s="85">
        <f>data!BT76</f>
        <v>299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65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YAKIMA VALLEY MEMORIAL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73.180000000000007</v>
      </c>
      <c r="E330" s="26">
        <f>data!BW60</f>
        <v>4.41</v>
      </c>
      <c r="F330" s="26">
        <f>data!BX60</f>
        <v>0</v>
      </c>
      <c r="G330" s="26">
        <f>data!BY60</f>
        <v>18.059999999999999</v>
      </c>
      <c r="H330" s="26">
        <f>data!BZ60</f>
        <v>27.37</v>
      </c>
      <c r="I330" s="26">
        <f>data!CA60</f>
        <v>4.68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3333753.49</v>
      </c>
      <c r="E331" s="86">
        <f>data!BW61</f>
        <v>285219.34999999998</v>
      </c>
      <c r="F331" s="86">
        <f>data!BX61</f>
        <v>0</v>
      </c>
      <c r="G331" s="86">
        <f>data!BY61</f>
        <v>1868154.34</v>
      </c>
      <c r="H331" s="86">
        <f>data!BZ61</f>
        <v>1555907.93</v>
      </c>
      <c r="I331" s="86">
        <f>data!CA61</f>
        <v>326475.84000000003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701308</v>
      </c>
      <c r="E332" s="86">
        <f>data!BW62</f>
        <v>60000</v>
      </c>
      <c r="F332" s="86">
        <f>data!BX62</f>
        <v>0</v>
      </c>
      <c r="G332" s="86">
        <f>data!BY62</f>
        <v>392996</v>
      </c>
      <c r="H332" s="86">
        <f>data!BZ62</f>
        <v>327310</v>
      </c>
      <c r="I332" s="86">
        <f>data!CA62</f>
        <v>68679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66000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8268.42</v>
      </c>
      <c r="E334" s="86">
        <f>data!BW64</f>
        <v>4667.62</v>
      </c>
      <c r="F334" s="86">
        <f>data!BX64</f>
        <v>0</v>
      </c>
      <c r="G334" s="86">
        <f>data!BY64</f>
        <v>6113.56</v>
      </c>
      <c r="H334" s="86">
        <f>data!BZ64</f>
        <v>3815</v>
      </c>
      <c r="I334" s="86">
        <f>data!CA64</f>
        <v>7842.09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538403.91</v>
      </c>
      <c r="E336" s="86">
        <f>data!BW66</f>
        <v>114905.55</v>
      </c>
      <c r="F336" s="86">
        <f>data!BX66</f>
        <v>0</v>
      </c>
      <c r="G336" s="86">
        <f>data!BY66</f>
        <v>136206.35999999999</v>
      </c>
      <c r="H336" s="86">
        <f>data!BZ66</f>
        <v>91853.79</v>
      </c>
      <c r="I336" s="86">
        <f>data!CA66</f>
        <v>81758.429999999993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61176</v>
      </c>
      <c r="E337" s="86">
        <f>data!BW67</f>
        <v>23845</v>
      </c>
      <c r="F337" s="86">
        <f>data!BX67</f>
        <v>0</v>
      </c>
      <c r="G337" s="86">
        <f>data!BY67</f>
        <v>2658</v>
      </c>
      <c r="H337" s="86">
        <f>data!BZ67</f>
        <v>8267</v>
      </c>
      <c r="I337" s="86">
        <f>data!CA67</f>
        <v>30940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75038.789999999994</v>
      </c>
      <c r="E338" s="86">
        <f>data!BW68</f>
        <v>5014.51</v>
      </c>
      <c r="F338" s="86">
        <f>data!BX68</f>
        <v>0</v>
      </c>
      <c r="G338" s="86">
        <f>data!BY68</f>
        <v>1360.54</v>
      </c>
      <c r="H338" s="86">
        <f>data!BZ68</f>
        <v>1164.1600000000001</v>
      </c>
      <c r="I338" s="86">
        <f>data!CA68</f>
        <v>14696.46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337681.63</v>
      </c>
      <c r="E339" s="86">
        <f>data!BW69</f>
        <v>167792.72</v>
      </c>
      <c r="F339" s="86">
        <f>data!BX69</f>
        <v>0</v>
      </c>
      <c r="G339" s="86">
        <f>data!BY69</f>
        <v>78585.31</v>
      </c>
      <c r="H339" s="86">
        <f>data!BZ69</f>
        <v>54091.79</v>
      </c>
      <c r="I339" s="86">
        <f>data!CA69</f>
        <v>187020.65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-29638.799999999999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5025991.4400000004</v>
      </c>
      <c r="E341" s="14">
        <f>data!BW71</f>
        <v>727444.75</v>
      </c>
      <c r="F341" s="14">
        <f>data!BX71</f>
        <v>0</v>
      </c>
      <c r="G341" s="14">
        <f>data!BY71</f>
        <v>2486074.11</v>
      </c>
      <c r="H341" s="14">
        <f>data!BZ71</f>
        <v>2042409.67</v>
      </c>
      <c r="I341" s="14">
        <f>data!CA71</f>
        <v>717412.47000000009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3130</v>
      </c>
      <c r="E348" s="85">
        <f>data!BW76</f>
        <v>1220</v>
      </c>
      <c r="F348" s="85">
        <f>data!BX76</f>
        <v>0</v>
      </c>
      <c r="G348" s="85">
        <f>data!BY76</f>
        <v>136</v>
      </c>
      <c r="H348" s="85">
        <f>data!BZ76</f>
        <v>423</v>
      </c>
      <c r="I348" s="85">
        <f>data!CA76</f>
        <v>1583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52</v>
      </c>
      <c r="F350" s="85">
        <f>data!BX78</f>
        <v>0</v>
      </c>
      <c r="G350" s="85">
        <f>data!BY78</f>
        <v>13</v>
      </c>
      <c r="H350" s="85">
        <f>data!BZ78</f>
        <v>182</v>
      </c>
      <c r="I350" s="85">
        <f>data!CA78</f>
        <v>130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YAKIMA VALLEY MEMORIAL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172.16</v>
      </c>
      <c r="E362" s="213"/>
      <c r="F362" s="207"/>
      <c r="G362" s="207"/>
      <c r="H362" s="207"/>
      <c r="I362" s="87">
        <f>data!CE60</f>
        <v>2531.4299999999994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12865263.92</v>
      </c>
      <c r="E363" s="214"/>
      <c r="F363" s="215"/>
      <c r="G363" s="215"/>
      <c r="H363" s="215"/>
      <c r="I363" s="86">
        <f>data!CE61</f>
        <v>202901356.58499998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2706412</v>
      </c>
      <c r="E364" s="214"/>
      <c r="F364" s="215"/>
      <c r="G364" s="215"/>
      <c r="H364" s="215"/>
      <c r="I364" s="86">
        <f>data!CE62</f>
        <v>42683517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494963.33</v>
      </c>
      <c r="E365" s="214"/>
      <c r="F365" s="215"/>
      <c r="G365" s="215"/>
      <c r="H365" s="215"/>
      <c r="I365" s="86">
        <f>data!CE63</f>
        <v>41744319.909999996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187754.29</v>
      </c>
      <c r="E366" s="214"/>
      <c r="F366" s="215"/>
      <c r="G366" s="215"/>
      <c r="H366" s="215"/>
      <c r="I366" s="86">
        <f>data!CE64</f>
        <v>86532723.648000062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126305.4</v>
      </c>
      <c r="E367" s="214"/>
      <c r="F367" s="215"/>
      <c r="G367" s="215"/>
      <c r="H367" s="215"/>
      <c r="I367" s="86">
        <f>data!CE65</f>
        <v>2845712.4899999998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5077640.59</v>
      </c>
      <c r="E368" s="214"/>
      <c r="F368" s="215"/>
      <c r="G368" s="215"/>
      <c r="H368" s="215"/>
      <c r="I368" s="86">
        <f>data!CE66</f>
        <v>43066726.699999988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397172</v>
      </c>
      <c r="E369" s="214"/>
      <c r="F369" s="215"/>
      <c r="G369" s="215"/>
      <c r="H369" s="215"/>
      <c r="I369" s="86">
        <f>data!CE67</f>
        <v>20857699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285940.44</v>
      </c>
      <c r="E370" s="214"/>
      <c r="F370" s="215"/>
      <c r="G370" s="215"/>
      <c r="H370" s="215"/>
      <c r="I370" s="86">
        <f>data!CE68</f>
        <v>7577524.6900000013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9899125.7300000004</v>
      </c>
      <c r="E371" s="86">
        <f>data!CD69</f>
        <v>0</v>
      </c>
      <c r="F371" s="215"/>
      <c r="G371" s="215"/>
      <c r="H371" s="215"/>
      <c r="I371" s="86">
        <f>data!CE69</f>
        <v>47591889.120000005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-2259377.64</v>
      </c>
      <c r="E372" s="225">
        <f>data!CD70</f>
        <v>0</v>
      </c>
      <c r="F372" s="216"/>
      <c r="G372" s="216"/>
      <c r="H372" s="216"/>
      <c r="I372" s="14">
        <f>-data!CE70</f>
        <v>-6613047.8800000008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29781200.060000002</v>
      </c>
      <c r="E373" s="86">
        <f>data!CD71</f>
        <v>0</v>
      </c>
      <c r="F373" s="215"/>
      <c r="G373" s="215"/>
      <c r="H373" s="215"/>
      <c r="I373" s="14">
        <f>data!CE71</f>
        <v>489188421.26300007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429829057.95700002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1029467175.3770002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1459296233.3340001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20321</v>
      </c>
      <c r="E380" s="210"/>
      <c r="F380" s="207"/>
      <c r="G380" s="207"/>
      <c r="H380" s="207"/>
      <c r="I380" s="14">
        <f>data!CE76</f>
        <v>1067168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171276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106769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0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929.46999999999991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2020-11-20T21:40:53Z</dcterms:modified>
</cp:coreProperties>
</file>