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AE66" i="1" l="1"/>
  <c r="AE68" i="1"/>
  <c r="S64" i="1"/>
  <c r="AE64" i="1"/>
  <c r="E61" i="1"/>
  <c r="V59" i="1" l="1"/>
  <c r="O76" i="1" l="1"/>
  <c r="E76" i="1" s="1"/>
  <c r="C389" i="1" l="1"/>
  <c r="C387" i="1"/>
  <c r="C364" i="1" l="1"/>
  <c r="C366" i="1"/>
  <c r="C282" i="1" l="1"/>
  <c r="O817" i="10" l="1"/>
  <c r="M817" i="10"/>
  <c r="K817" i="10"/>
  <c r="J817" i="10"/>
  <c r="H817" i="10"/>
  <c r="G817" i="10"/>
  <c r="F817" i="10"/>
  <c r="E817" i="10"/>
  <c r="D817" i="10"/>
  <c r="W815" i="10"/>
  <c r="X813" i="10"/>
  <c r="X815" i="10" s="1"/>
  <c r="W813" i="10"/>
  <c r="A813" i="10"/>
  <c r="T812" i="10"/>
  <c r="S812" i="10"/>
  <c r="R812" i="10"/>
  <c r="Q812" i="10"/>
  <c r="P812" i="10"/>
  <c r="M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B730" i="10"/>
  <c r="CA730" i="10"/>
  <c r="BZ730" i="10"/>
  <c r="BY730" i="10"/>
  <c r="BX730" i="10"/>
  <c r="BW730" i="10"/>
  <c r="BU730" i="10"/>
  <c r="BT730" i="10"/>
  <c r="BS730" i="10"/>
  <c r="BR730" i="10"/>
  <c r="BQ730" i="10"/>
  <c r="BP730" i="10"/>
  <c r="BO730" i="10"/>
  <c r="BN730" i="10"/>
  <c r="BM730" i="10"/>
  <c r="BL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F730" i="10"/>
  <c r="E730" i="10"/>
  <c r="D730" i="10"/>
  <c r="C730" i="10"/>
  <c r="B730" i="10"/>
  <c r="A730" i="10"/>
  <c r="BR726" i="10"/>
  <c r="BQ726" i="10"/>
  <c r="BI726" i="10"/>
  <c r="BG726" i="10"/>
  <c r="BF726" i="10"/>
  <c r="BE726" i="10"/>
  <c r="BD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E726" i="10"/>
  <c r="AD726" i="10"/>
  <c r="AC726" i="10"/>
  <c r="Z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E726" i="10"/>
  <c r="D726" i="10"/>
  <c r="C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Q722" i="10"/>
  <c r="AP722" i="10"/>
  <c r="AO722" i="10"/>
  <c r="AN722" i="10"/>
  <c r="AM722" i="10"/>
  <c r="AL722" i="10"/>
  <c r="AK722" i="10"/>
  <c r="AJ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E550" i="10"/>
  <c r="F550" i="10"/>
  <c r="F546" i="10"/>
  <c r="E546" i="10"/>
  <c r="H545" i="10"/>
  <c r="E545" i="10"/>
  <c r="F545" i="10"/>
  <c r="E544" i="10"/>
  <c r="F544" i="10"/>
  <c r="H540" i="10"/>
  <c r="F540" i="10"/>
  <c r="E540" i="10"/>
  <c r="H539" i="10"/>
  <c r="E539" i="10"/>
  <c r="F539" i="10"/>
  <c r="F538" i="10"/>
  <c r="E538" i="10"/>
  <c r="H538" i="10"/>
  <c r="E537" i="10"/>
  <c r="H537" i="10"/>
  <c r="H536" i="10"/>
  <c r="E536" i="10"/>
  <c r="F536" i="10"/>
  <c r="F535" i="10"/>
  <c r="E535" i="10"/>
  <c r="E534" i="10"/>
  <c r="E533" i="10"/>
  <c r="H532" i="10"/>
  <c r="F532" i="10"/>
  <c r="E532" i="10"/>
  <c r="F531" i="10"/>
  <c r="E531" i="10"/>
  <c r="F530" i="10"/>
  <c r="E530" i="10"/>
  <c r="E529" i="10"/>
  <c r="E528" i="10"/>
  <c r="F528" i="10"/>
  <c r="F527" i="10"/>
  <c r="E527" i="10"/>
  <c r="H527" i="10"/>
  <c r="E526" i="10"/>
  <c r="H525" i="10"/>
  <c r="F525" i="10"/>
  <c r="E525" i="10"/>
  <c r="E524" i="10"/>
  <c r="F524" i="10"/>
  <c r="E523" i="10"/>
  <c r="F522" i="10"/>
  <c r="E522" i="10"/>
  <c r="F521" i="10"/>
  <c r="E520" i="10"/>
  <c r="H519" i="10"/>
  <c r="F519" i="10"/>
  <c r="E519" i="10"/>
  <c r="E518" i="10"/>
  <c r="F518" i="10"/>
  <c r="E517" i="10"/>
  <c r="F516" i="10"/>
  <c r="E516" i="10"/>
  <c r="F515" i="10"/>
  <c r="E515" i="10"/>
  <c r="E514" i="10"/>
  <c r="F514" i="10"/>
  <c r="H513" i="10"/>
  <c r="F513" i="10"/>
  <c r="F512" i="10"/>
  <c r="F511" i="10"/>
  <c r="E511" i="10"/>
  <c r="E510" i="10"/>
  <c r="F510" i="10"/>
  <c r="E509" i="10"/>
  <c r="E508" i="10"/>
  <c r="E507" i="10"/>
  <c r="H506" i="10"/>
  <c r="E506" i="10"/>
  <c r="F506" i="10"/>
  <c r="H505" i="10"/>
  <c r="F505" i="10"/>
  <c r="E505" i="10"/>
  <c r="F504" i="10"/>
  <c r="E504" i="10"/>
  <c r="H504" i="10"/>
  <c r="E503" i="10"/>
  <c r="E502" i="10"/>
  <c r="H501" i="10"/>
  <c r="F501" i="10"/>
  <c r="E501" i="10"/>
  <c r="E500" i="10"/>
  <c r="H499" i="10"/>
  <c r="F499" i="10"/>
  <c r="E499" i="10"/>
  <c r="E498" i="10"/>
  <c r="F498" i="10"/>
  <c r="E497" i="10"/>
  <c r="F496" i="10"/>
  <c r="E496" i="10"/>
  <c r="G493" i="10"/>
  <c r="E493" i="10"/>
  <c r="C493" i="10"/>
  <c r="A493" i="10"/>
  <c r="B478" i="10"/>
  <c r="B475" i="10"/>
  <c r="B474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B446" i="10"/>
  <c r="C445" i="10"/>
  <c r="C444" i="10"/>
  <c r="B438" i="10"/>
  <c r="B437" i="10"/>
  <c r="D436" i="10"/>
  <c r="B436" i="10"/>
  <c r="B435" i="10"/>
  <c r="B434" i="10"/>
  <c r="B433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4" i="10"/>
  <c r="A412" i="10"/>
  <c r="C389" i="10"/>
  <c r="B439" i="10" s="1"/>
  <c r="B440" i="10" s="1"/>
  <c r="C383" i="10"/>
  <c r="D390" i="10" s="1"/>
  <c r="B441" i="10" s="1"/>
  <c r="D372" i="10"/>
  <c r="D367" i="10"/>
  <c r="C448" i="10" s="1"/>
  <c r="C360" i="10"/>
  <c r="BK730" i="10" s="1"/>
  <c r="D329" i="10"/>
  <c r="D328" i="10"/>
  <c r="D330" i="10" s="1"/>
  <c r="D319" i="10"/>
  <c r="D314" i="10"/>
  <c r="D290" i="10"/>
  <c r="D283" i="10"/>
  <c r="C272" i="10"/>
  <c r="D265" i="10"/>
  <c r="C255" i="10"/>
  <c r="G730" i="10" s="1"/>
  <c r="D240" i="10"/>
  <c r="B447" i="10" s="1"/>
  <c r="D236" i="10"/>
  <c r="D229" i="10"/>
  <c r="B445" i="10" s="1"/>
  <c r="D221" i="10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C204" i="10"/>
  <c r="B204" i="10"/>
  <c r="E203" i="10"/>
  <c r="C475" i="10" s="1"/>
  <c r="AR722" i="10"/>
  <c r="E202" i="10"/>
  <c r="C474" i="10" s="1"/>
  <c r="E201" i="10"/>
  <c r="D204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181" i="10"/>
  <c r="D177" i="10"/>
  <c r="D434" i="10" s="1"/>
  <c r="D173" i="10"/>
  <c r="D428" i="10" s="1"/>
  <c r="C154" i="10"/>
  <c r="BK726" i="10" s="1"/>
  <c r="C153" i="10"/>
  <c r="D152" i="10"/>
  <c r="BN726" i="10" s="1"/>
  <c r="C151" i="10"/>
  <c r="BH726" i="10" s="1"/>
  <c r="B151" i="10"/>
  <c r="BC726" i="10" s="1"/>
  <c r="D150" i="10"/>
  <c r="E148" i="10"/>
  <c r="E147" i="10"/>
  <c r="E146" i="10"/>
  <c r="E145" i="10"/>
  <c r="C418" i="10" s="1"/>
  <c r="E144" i="10"/>
  <c r="C417" i="10" s="1"/>
  <c r="B142" i="10"/>
  <c r="B141" i="10"/>
  <c r="AA726" i="10" s="1"/>
  <c r="D140" i="10"/>
  <c r="AJ726" i="10" s="1"/>
  <c r="B139" i="10"/>
  <c r="Y726" i="10" s="1"/>
  <c r="E138" i="10"/>
  <c r="C414" i="10" s="1"/>
  <c r="D138" i="10"/>
  <c r="AH726" i="10" s="1"/>
  <c r="E127" i="10"/>
  <c r="D111" i="10"/>
  <c r="F726" i="10" s="1"/>
  <c r="C111" i="10"/>
  <c r="B726" i="10" s="1"/>
  <c r="CE80" i="10"/>
  <c r="CF79" i="10"/>
  <c r="CE79" i="10"/>
  <c r="CE78" i="10"/>
  <c r="R816" i="10" s="1"/>
  <c r="CE77" i="10"/>
  <c r="CE76" i="10"/>
  <c r="P816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CD70" i="10"/>
  <c r="V813" i="10" s="1"/>
  <c r="V815" i="10" s="1"/>
  <c r="CD69" i="10"/>
  <c r="CC69" i="10"/>
  <c r="L812" i="10" s="1"/>
  <c r="CE68" i="10"/>
  <c r="K816" i="10" s="1"/>
  <c r="AP66" i="10"/>
  <c r="I773" i="10" s="1"/>
  <c r="CE65" i="10"/>
  <c r="CE64" i="10"/>
  <c r="CE63" i="10"/>
  <c r="AT62" i="10"/>
  <c r="AL62" i="10"/>
  <c r="D62" i="10"/>
  <c r="E735" i="10" s="1"/>
  <c r="CE61" i="10"/>
  <c r="BY48" i="10" s="1"/>
  <c r="BY62" i="10" s="1"/>
  <c r="CE60" i="10"/>
  <c r="H612" i="10" s="1"/>
  <c r="B53" i="10"/>
  <c r="CE51" i="10"/>
  <c r="B49" i="10"/>
  <c r="CB48" i="10"/>
  <c r="CB62" i="10" s="1"/>
  <c r="CA48" i="10"/>
  <c r="CA62" i="10" s="1"/>
  <c r="BZ48" i="10"/>
  <c r="BZ62" i="10" s="1"/>
  <c r="BX48" i="10"/>
  <c r="BX62" i="10" s="1"/>
  <c r="E807" i="10" s="1"/>
  <c r="BW48" i="10"/>
  <c r="BW62" i="10" s="1"/>
  <c r="BT48" i="10"/>
  <c r="BT62" i="10" s="1"/>
  <c r="BS48" i="10"/>
  <c r="BS62" i="10" s="1"/>
  <c r="BR48" i="10"/>
  <c r="BR62" i="10" s="1"/>
  <c r="BP48" i="10"/>
  <c r="BP62" i="10" s="1"/>
  <c r="BO48" i="10"/>
  <c r="BO62" i="10" s="1"/>
  <c r="BL48" i="10"/>
  <c r="BL62" i="10" s="1"/>
  <c r="BK48" i="10"/>
  <c r="BK62" i="10" s="1"/>
  <c r="BJ48" i="10"/>
  <c r="BJ62" i="10" s="1"/>
  <c r="BH48" i="10"/>
  <c r="BH62" i="10" s="1"/>
  <c r="BG48" i="10"/>
  <c r="BG62" i="10" s="1"/>
  <c r="BD48" i="10"/>
  <c r="BD62" i="10" s="1"/>
  <c r="BC48" i="10"/>
  <c r="BC62" i="10" s="1"/>
  <c r="E786" i="10" s="1"/>
  <c r="BB48" i="10"/>
  <c r="BB62" i="10" s="1"/>
  <c r="AZ48" i="10"/>
  <c r="AZ62" i="10" s="1"/>
  <c r="E783" i="10" s="1"/>
  <c r="AY48" i="10"/>
  <c r="AY62" i="10" s="1"/>
  <c r="AV48" i="10"/>
  <c r="AV62" i="10" s="1"/>
  <c r="AU48" i="10"/>
  <c r="AU62" i="10" s="1"/>
  <c r="E778" i="10" s="1"/>
  <c r="AT48" i="10"/>
  <c r="AR48" i="10"/>
  <c r="AR62" i="10" s="1"/>
  <c r="E775" i="10" s="1"/>
  <c r="AQ48" i="10"/>
  <c r="AQ62" i="10" s="1"/>
  <c r="AN48" i="10"/>
  <c r="AN62" i="10" s="1"/>
  <c r="AM48" i="10"/>
  <c r="AM62" i="10" s="1"/>
  <c r="E770" i="10" s="1"/>
  <c r="AL48" i="10"/>
  <c r="AJ48" i="10"/>
  <c r="AJ62" i="10" s="1"/>
  <c r="E767" i="10" s="1"/>
  <c r="AI48" i="10"/>
  <c r="AI62" i="10" s="1"/>
  <c r="AF48" i="10"/>
  <c r="AF62" i="10" s="1"/>
  <c r="AE48" i="10"/>
  <c r="AE62" i="10" s="1"/>
  <c r="E762" i="10" s="1"/>
  <c r="AD48" i="10"/>
  <c r="AD62" i="10" s="1"/>
  <c r="AB48" i="10"/>
  <c r="AB62" i="10" s="1"/>
  <c r="E759" i="10" s="1"/>
  <c r="AA48" i="10"/>
  <c r="AA62" i="10" s="1"/>
  <c r="X48" i="10"/>
  <c r="X62" i="10" s="1"/>
  <c r="W48" i="10"/>
  <c r="W62" i="10" s="1"/>
  <c r="E754" i="10" s="1"/>
  <c r="V48" i="10"/>
  <c r="V62" i="10" s="1"/>
  <c r="T48" i="10"/>
  <c r="T62" i="10" s="1"/>
  <c r="E751" i="10" s="1"/>
  <c r="S48" i="10"/>
  <c r="S62" i="10" s="1"/>
  <c r="P48" i="10"/>
  <c r="P62" i="10" s="1"/>
  <c r="O48" i="10"/>
  <c r="O62" i="10" s="1"/>
  <c r="E746" i="10" s="1"/>
  <c r="N48" i="10"/>
  <c r="N62" i="10" s="1"/>
  <c r="L48" i="10"/>
  <c r="L62" i="10" s="1"/>
  <c r="E743" i="10" s="1"/>
  <c r="K48" i="10"/>
  <c r="K62" i="10" s="1"/>
  <c r="H48" i="10"/>
  <c r="H62" i="10" s="1"/>
  <c r="G48" i="10"/>
  <c r="G62" i="10" s="1"/>
  <c r="E738" i="10" s="1"/>
  <c r="F48" i="10"/>
  <c r="F62" i="10" s="1"/>
  <c r="D48" i="10"/>
  <c r="C48" i="10"/>
  <c r="C62" i="10" s="1"/>
  <c r="CE47" i="10"/>
  <c r="I48" i="10" l="1"/>
  <c r="I62" i="10" s="1"/>
  <c r="Q48" i="10"/>
  <c r="Q62" i="10" s="1"/>
  <c r="Y48" i="10"/>
  <c r="Y62" i="10" s="1"/>
  <c r="AG48" i="10"/>
  <c r="AG62" i="10" s="1"/>
  <c r="AO48" i="10"/>
  <c r="AO62" i="10" s="1"/>
  <c r="AW48" i="10"/>
  <c r="AW62" i="10" s="1"/>
  <c r="BE48" i="10"/>
  <c r="BE62" i="10" s="1"/>
  <c r="E788" i="10" s="1"/>
  <c r="BM48" i="10"/>
  <c r="BM62" i="10" s="1"/>
  <c r="E796" i="10" s="1"/>
  <c r="BU48" i="10"/>
  <c r="BU62" i="10" s="1"/>
  <c r="E804" i="10" s="1"/>
  <c r="CC48" i="10"/>
  <c r="CC62" i="10" s="1"/>
  <c r="E812" i="10" s="1"/>
  <c r="E140" i="10"/>
  <c r="J48" i="10"/>
  <c r="J62" i="10" s="1"/>
  <c r="R48" i="10"/>
  <c r="R62" i="10" s="1"/>
  <c r="E749" i="10" s="1"/>
  <c r="Z48" i="10"/>
  <c r="Z62" i="10" s="1"/>
  <c r="AH48" i="10"/>
  <c r="AH62" i="10" s="1"/>
  <c r="AP48" i="10"/>
  <c r="AP62" i="10" s="1"/>
  <c r="E773" i="10" s="1"/>
  <c r="AX48" i="10"/>
  <c r="AX62" i="10" s="1"/>
  <c r="BF48" i="10"/>
  <c r="BF62" i="10" s="1"/>
  <c r="E789" i="10" s="1"/>
  <c r="BN48" i="10"/>
  <c r="BN62" i="10" s="1"/>
  <c r="E797" i="10" s="1"/>
  <c r="BV48" i="10"/>
  <c r="BV62" i="10" s="1"/>
  <c r="E805" i="10" s="1"/>
  <c r="D438" i="10"/>
  <c r="B432" i="10"/>
  <c r="C439" i="10"/>
  <c r="C142" i="10"/>
  <c r="AG726" i="10" s="1"/>
  <c r="E48" i="10"/>
  <c r="E62" i="10" s="1"/>
  <c r="E736" i="10" s="1"/>
  <c r="M48" i="10"/>
  <c r="M62" i="10" s="1"/>
  <c r="U48" i="10"/>
  <c r="U62" i="10" s="1"/>
  <c r="E752" i="10" s="1"/>
  <c r="AC48" i="10"/>
  <c r="AC62" i="10" s="1"/>
  <c r="E760" i="10" s="1"/>
  <c r="AK48" i="10"/>
  <c r="AK62" i="10" s="1"/>
  <c r="AS48" i="10"/>
  <c r="AS62" i="10" s="1"/>
  <c r="BA48" i="10"/>
  <c r="BA62" i="10" s="1"/>
  <c r="BI48" i="10"/>
  <c r="BI62" i="10" s="1"/>
  <c r="E792" i="10" s="1"/>
  <c r="BQ48" i="10"/>
  <c r="BQ62" i="10" s="1"/>
  <c r="E217" i="10"/>
  <c r="C478" i="10" s="1"/>
  <c r="E799" i="10"/>
  <c r="E784" i="10"/>
  <c r="E801" i="10"/>
  <c r="E794" i="10"/>
  <c r="E810" i="10"/>
  <c r="E744" i="10"/>
  <c r="E739" i="10"/>
  <c r="E747" i="10"/>
  <c r="E755" i="10"/>
  <c r="E763" i="10"/>
  <c r="E771" i="10"/>
  <c r="E779" i="10"/>
  <c r="E780" i="10"/>
  <c r="E740" i="10"/>
  <c r="E764" i="10"/>
  <c r="E765" i="10"/>
  <c r="E748" i="10"/>
  <c r="E756" i="10"/>
  <c r="E772" i="10"/>
  <c r="E741" i="10"/>
  <c r="E757" i="10"/>
  <c r="E781" i="10"/>
  <c r="E734" i="10"/>
  <c r="E742" i="10"/>
  <c r="E750" i="10"/>
  <c r="E758" i="10"/>
  <c r="E766" i="10"/>
  <c r="E774" i="10"/>
  <c r="E782" i="10"/>
  <c r="E790" i="10"/>
  <c r="E798" i="10"/>
  <c r="E806" i="10"/>
  <c r="E791" i="10"/>
  <c r="E768" i="10"/>
  <c r="E776" i="10"/>
  <c r="E800" i="10"/>
  <c r="E793" i="10"/>
  <c r="G816" i="10"/>
  <c r="F612" i="10"/>
  <c r="C430" i="10"/>
  <c r="S816" i="10"/>
  <c r="J612" i="10"/>
  <c r="AB726" i="10"/>
  <c r="D339" i="10"/>
  <c r="C482" i="10" s="1"/>
  <c r="D435" i="10"/>
  <c r="H497" i="10"/>
  <c r="F497" i="10"/>
  <c r="H816" i="10"/>
  <c r="C431" i="10"/>
  <c r="U813" i="10"/>
  <c r="U815" i="10" s="1"/>
  <c r="C438" i="10"/>
  <c r="CE69" i="10"/>
  <c r="C615" i="10"/>
  <c r="D139" i="10"/>
  <c r="H503" i="10"/>
  <c r="F503" i="10"/>
  <c r="F509" i="10"/>
  <c r="I612" i="10"/>
  <c r="E745" i="10"/>
  <c r="E808" i="10"/>
  <c r="E737" i="10"/>
  <c r="E769" i="10"/>
  <c r="E777" i="10"/>
  <c r="CD71" i="10"/>
  <c r="C575" i="10" s="1"/>
  <c r="T816" i="10"/>
  <c r="L612" i="10"/>
  <c r="AI722" i="10"/>
  <c r="E200" i="10"/>
  <c r="C473" i="10" s="1"/>
  <c r="F520" i="10"/>
  <c r="O816" i="10"/>
  <c r="C463" i="10"/>
  <c r="CE75" i="10"/>
  <c r="E152" i="10"/>
  <c r="T730" i="10"/>
  <c r="B473" i="10"/>
  <c r="H500" i="10"/>
  <c r="F500" i="10"/>
  <c r="E761" i="10"/>
  <c r="CE66" i="10"/>
  <c r="C816" i="10"/>
  <c r="BI730" i="10"/>
  <c r="BJ726" i="10"/>
  <c r="C141" i="10"/>
  <c r="D153" i="10"/>
  <c r="BO726" i="10" s="1"/>
  <c r="D275" i="10"/>
  <c r="H529" i="10"/>
  <c r="F529" i="10"/>
  <c r="E753" i="10"/>
  <c r="E785" i="10"/>
  <c r="CE70" i="10"/>
  <c r="E809" i="10"/>
  <c r="D816" i="10"/>
  <c r="C427" i="10"/>
  <c r="CD722" i="10"/>
  <c r="B444" i="10"/>
  <c r="D242" i="10"/>
  <c r="B448" i="10" s="1"/>
  <c r="F517" i="10"/>
  <c r="H523" i="10"/>
  <c r="F523" i="10"/>
  <c r="H507" i="10"/>
  <c r="F507" i="10"/>
  <c r="F526" i="10"/>
  <c r="E787" i="10"/>
  <c r="E795" i="10"/>
  <c r="E803" i="10"/>
  <c r="E811" i="10"/>
  <c r="E802" i="10"/>
  <c r="F816" i="10"/>
  <c r="C429" i="10"/>
  <c r="BL726" i="10"/>
  <c r="E150" i="10"/>
  <c r="C420" i="10" s="1"/>
  <c r="H533" i="10"/>
  <c r="F533" i="10"/>
  <c r="F537" i="10"/>
  <c r="R815" i="10"/>
  <c r="BV730" i="10"/>
  <c r="I817" i="10"/>
  <c r="F502" i="10"/>
  <c r="I815" i="10"/>
  <c r="N815" i="10"/>
  <c r="CF76" i="10"/>
  <c r="L817" i="10"/>
  <c r="CC730" i="10"/>
  <c r="B415" i="10"/>
  <c r="H508" i="10"/>
  <c r="F508" i="10"/>
  <c r="Q816" i="10"/>
  <c r="G612" i="10"/>
  <c r="C434" i="10"/>
  <c r="CF77" i="10"/>
  <c r="D151" i="10"/>
  <c r="D154" i="10"/>
  <c r="D260" i="10"/>
  <c r="D361" i="10"/>
  <c r="H534" i="10"/>
  <c r="F534" i="10"/>
  <c r="D612" i="10"/>
  <c r="Q815" i="10"/>
  <c r="K815" i="10"/>
  <c r="S815" i="10"/>
  <c r="C815" i="10"/>
  <c r="T815" i="10"/>
  <c r="D815" i="10"/>
  <c r="M815" i="10"/>
  <c r="F815" i="10"/>
  <c r="G815" i="10"/>
  <c r="O815" i="10"/>
  <c r="H815" i="10"/>
  <c r="P815" i="10"/>
  <c r="CE62" i="10" l="1"/>
  <c r="CE48" i="10"/>
  <c r="BZ52" i="10"/>
  <c r="BZ67" i="10" s="1"/>
  <c r="BR52" i="10"/>
  <c r="BR67" i="10" s="1"/>
  <c r="BJ52" i="10"/>
  <c r="BJ67" i="10" s="1"/>
  <c r="BB52" i="10"/>
  <c r="BB67" i="10" s="1"/>
  <c r="AT52" i="10"/>
  <c r="AT67" i="10" s="1"/>
  <c r="AL52" i="10"/>
  <c r="AL67" i="10" s="1"/>
  <c r="AD52" i="10"/>
  <c r="AD67" i="10" s="1"/>
  <c r="V52" i="10"/>
  <c r="V67" i="10" s="1"/>
  <c r="N52" i="10"/>
  <c r="N67" i="10" s="1"/>
  <c r="F52" i="10"/>
  <c r="F67" i="10" s="1"/>
  <c r="BU52" i="10"/>
  <c r="BU67" i="10" s="1"/>
  <c r="AG52" i="10"/>
  <c r="AG67" i="10" s="1"/>
  <c r="CA52" i="10"/>
  <c r="CA67" i="10" s="1"/>
  <c r="BY52" i="10"/>
  <c r="BY67" i="10" s="1"/>
  <c r="BQ52" i="10"/>
  <c r="BQ67" i="10" s="1"/>
  <c r="BI52" i="10"/>
  <c r="BI67" i="10" s="1"/>
  <c r="BA52" i="10"/>
  <c r="BA67" i="10" s="1"/>
  <c r="AS52" i="10"/>
  <c r="AS67" i="10" s="1"/>
  <c r="AK52" i="10"/>
  <c r="AK67" i="10" s="1"/>
  <c r="AC52" i="10"/>
  <c r="AC67" i="10" s="1"/>
  <c r="U52" i="10"/>
  <c r="U67" i="10" s="1"/>
  <c r="M52" i="10"/>
  <c r="M67" i="10" s="1"/>
  <c r="E52" i="10"/>
  <c r="E67" i="10" s="1"/>
  <c r="BO52" i="10"/>
  <c r="BO67" i="10" s="1"/>
  <c r="AY52" i="10"/>
  <c r="AY67" i="10" s="1"/>
  <c r="AA52" i="10"/>
  <c r="AA67" i="10" s="1"/>
  <c r="K52" i="10"/>
  <c r="K67" i="10" s="1"/>
  <c r="BV52" i="10"/>
  <c r="BV67" i="10" s="1"/>
  <c r="AX52" i="10"/>
  <c r="AX67" i="10" s="1"/>
  <c r="Z52" i="10"/>
  <c r="Z67" i="10" s="1"/>
  <c r="CC52" i="10"/>
  <c r="CC67" i="10" s="1"/>
  <c r="AO52" i="10"/>
  <c r="AO67" i="10" s="1"/>
  <c r="I52" i="10"/>
  <c r="I67" i="10" s="1"/>
  <c r="AU52" i="10"/>
  <c r="AU67" i="10" s="1"/>
  <c r="BX52" i="10"/>
  <c r="BX67" i="10" s="1"/>
  <c r="BP52" i="10"/>
  <c r="BP67" i="10" s="1"/>
  <c r="BH52" i="10"/>
  <c r="BH67" i="10" s="1"/>
  <c r="AZ52" i="10"/>
  <c r="AZ67" i="10" s="1"/>
  <c r="AR52" i="10"/>
  <c r="AR67" i="10" s="1"/>
  <c r="AJ52" i="10"/>
  <c r="AJ67" i="10" s="1"/>
  <c r="AB52" i="10"/>
  <c r="AB67" i="10" s="1"/>
  <c r="T52" i="10"/>
  <c r="T67" i="10" s="1"/>
  <c r="L52" i="10"/>
  <c r="L67" i="10" s="1"/>
  <c r="D52" i="10"/>
  <c r="D67" i="10" s="1"/>
  <c r="AI52" i="10"/>
  <c r="AI67" i="10" s="1"/>
  <c r="BF52" i="10"/>
  <c r="BF67" i="10" s="1"/>
  <c r="AH52" i="10"/>
  <c r="AH67" i="10" s="1"/>
  <c r="J52" i="10"/>
  <c r="J67" i="10" s="1"/>
  <c r="BM52" i="10"/>
  <c r="BM67" i="10" s="1"/>
  <c r="BC52" i="10"/>
  <c r="BC67" i="10" s="1"/>
  <c r="BW52" i="10"/>
  <c r="BW67" i="10" s="1"/>
  <c r="BG52" i="10"/>
  <c r="BG67" i="10" s="1"/>
  <c r="AQ52" i="10"/>
  <c r="AQ67" i="10" s="1"/>
  <c r="S52" i="10"/>
  <c r="S67" i="10" s="1"/>
  <c r="C52" i="10"/>
  <c r="BN52" i="10"/>
  <c r="BN67" i="10" s="1"/>
  <c r="AP52" i="10"/>
  <c r="AP67" i="10" s="1"/>
  <c r="BE52" i="10"/>
  <c r="BE67" i="10" s="1"/>
  <c r="Q52" i="10"/>
  <c r="Q67" i="10" s="1"/>
  <c r="BK52" i="10"/>
  <c r="BK67" i="10" s="1"/>
  <c r="R52" i="10"/>
  <c r="R67" i="10" s="1"/>
  <c r="Y52" i="10"/>
  <c r="Y67" i="10" s="1"/>
  <c r="W52" i="10"/>
  <c r="W67" i="10" s="1"/>
  <c r="AW52" i="10"/>
  <c r="AW67" i="10" s="1"/>
  <c r="AE52" i="10"/>
  <c r="AE67" i="10" s="1"/>
  <c r="CB52" i="10"/>
  <c r="CB67" i="10" s="1"/>
  <c r="BT52" i="10"/>
  <c r="BT67" i="10" s="1"/>
  <c r="BL52" i="10"/>
  <c r="BL67" i="10" s="1"/>
  <c r="BD52" i="10"/>
  <c r="BD67" i="10" s="1"/>
  <c r="AV52" i="10"/>
  <c r="AV67" i="10" s="1"/>
  <c r="AN52" i="10"/>
  <c r="AN67" i="10" s="1"/>
  <c r="AF52" i="10"/>
  <c r="AF67" i="10" s="1"/>
  <c r="X52" i="10"/>
  <c r="X67" i="10" s="1"/>
  <c r="P52" i="10"/>
  <c r="P67" i="10" s="1"/>
  <c r="H52" i="10"/>
  <c r="H67" i="10" s="1"/>
  <c r="BS52" i="10"/>
  <c r="BS67" i="10" s="1"/>
  <c r="AM52" i="10"/>
  <c r="AM67" i="10" s="1"/>
  <c r="O52" i="10"/>
  <c r="O67" i="10" s="1"/>
  <c r="G52" i="10"/>
  <c r="G67" i="10" s="1"/>
  <c r="M816" i="10"/>
  <c r="C458" i="10"/>
  <c r="L816" i="10"/>
  <c r="C440" i="10"/>
  <c r="L815" i="10"/>
  <c r="B476" i="10"/>
  <c r="D277" i="10"/>
  <c r="D292" i="10" s="1"/>
  <c r="D341" i="10" s="1"/>
  <c r="C481" i="10" s="1"/>
  <c r="E816" i="10"/>
  <c r="C428" i="10"/>
  <c r="N817" i="10"/>
  <c r="D368" i="10"/>
  <c r="D373" i="10" s="1"/>
  <c r="D391" i="10" s="1"/>
  <c r="D393" i="10" s="1"/>
  <c r="D396" i="10" s="1"/>
  <c r="B465" i="10"/>
  <c r="E153" i="10"/>
  <c r="D141" i="10" s="1"/>
  <c r="AI726" i="10"/>
  <c r="E139" i="10"/>
  <c r="C415" i="10" s="1"/>
  <c r="AF726" i="10"/>
  <c r="E815" i="10"/>
  <c r="I816" i="10"/>
  <c r="C432" i="10"/>
  <c r="N816" i="10"/>
  <c r="K612" i="10"/>
  <c r="C465" i="10"/>
  <c r="BM726" i="10"/>
  <c r="E151" i="10"/>
  <c r="C421" i="10" s="1"/>
  <c r="E204" i="10"/>
  <c r="C476" i="10" s="1"/>
  <c r="BP726" i="10"/>
  <c r="E154" i="10"/>
  <c r="D142" i="10" s="1"/>
  <c r="AK726" i="10" l="1"/>
  <c r="E141" i="10"/>
  <c r="D463" i="10" s="1"/>
  <c r="J751" i="10"/>
  <c r="T71" i="10"/>
  <c r="J776" i="10"/>
  <c r="AS71" i="10"/>
  <c r="J762" i="10"/>
  <c r="AE71" i="10"/>
  <c r="J796" i="10"/>
  <c r="BM71" i="10"/>
  <c r="J759" i="10"/>
  <c r="AB71" i="10"/>
  <c r="J740" i="10"/>
  <c r="I71" i="10"/>
  <c r="J784" i="10"/>
  <c r="BA71" i="10"/>
  <c r="J745" i="10"/>
  <c r="N71" i="10"/>
  <c r="J809" i="10"/>
  <c r="BZ71" i="10"/>
  <c r="J763" i="10"/>
  <c r="AF71" i="10"/>
  <c r="J780" i="10"/>
  <c r="AW71" i="10"/>
  <c r="J797" i="10"/>
  <c r="BN71" i="10"/>
  <c r="J741" i="10"/>
  <c r="J71" i="10"/>
  <c r="J767" i="10"/>
  <c r="AJ71" i="10"/>
  <c r="J772" i="10"/>
  <c r="AO71" i="10"/>
  <c r="J798" i="10"/>
  <c r="BO71" i="10"/>
  <c r="J792" i="10"/>
  <c r="BI71" i="10"/>
  <c r="J753" i="10"/>
  <c r="V71" i="10"/>
  <c r="J738" i="10"/>
  <c r="G71" i="10"/>
  <c r="J771" i="10"/>
  <c r="AN71" i="10"/>
  <c r="J754" i="10"/>
  <c r="W71" i="10"/>
  <c r="C67" i="10"/>
  <c r="CE52" i="10"/>
  <c r="J765" i="10"/>
  <c r="AH71" i="10"/>
  <c r="J775" i="10"/>
  <c r="AR71" i="10"/>
  <c r="J812" i="10"/>
  <c r="CC71" i="10"/>
  <c r="J736" i="10"/>
  <c r="E71" i="10"/>
  <c r="J800" i="10"/>
  <c r="BQ71" i="10"/>
  <c r="J761" i="10"/>
  <c r="AD71" i="10"/>
  <c r="J747" i="10"/>
  <c r="P71" i="10"/>
  <c r="J801" i="10"/>
  <c r="BR71" i="10"/>
  <c r="J750" i="10"/>
  <c r="S71" i="10"/>
  <c r="J811" i="10"/>
  <c r="CB71" i="10"/>
  <c r="J758" i="10"/>
  <c r="AA71" i="10"/>
  <c r="AL726" i="10"/>
  <c r="E142" i="10"/>
  <c r="D464" i="10" s="1"/>
  <c r="J746" i="10"/>
  <c r="O71" i="10"/>
  <c r="J756" i="10"/>
  <c r="Y71" i="10"/>
  <c r="J783" i="10"/>
  <c r="AZ71" i="10"/>
  <c r="J744" i="10"/>
  <c r="M71" i="10"/>
  <c r="J769" i="10"/>
  <c r="AL71" i="10"/>
  <c r="J770" i="10"/>
  <c r="AM71" i="10"/>
  <c r="J749" i="10"/>
  <c r="R71" i="10"/>
  <c r="J766" i="10"/>
  <c r="AI71" i="10"/>
  <c r="J752" i="10"/>
  <c r="U71" i="10"/>
  <c r="J777" i="10"/>
  <c r="AT71" i="10"/>
  <c r="J802" i="10"/>
  <c r="BS71" i="10"/>
  <c r="J795" i="10"/>
  <c r="BL71" i="10"/>
  <c r="J794" i="10"/>
  <c r="BK71" i="10"/>
  <c r="J790" i="10"/>
  <c r="BG71" i="10"/>
  <c r="J735" i="10"/>
  <c r="D71" i="10"/>
  <c r="J799" i="10"/>
  <c r="BP71" i="10"/>
  <c r="J805" i="10"/>
  <c r="BV71" i="10"/>
  <c r="J760" i="10"/>
  <c r="AC71" i="10"/>
  <c r="J764" i="10"/>
  <c r="AG71" i="10"/>
  <c r="J785" i="10"/>
  <c r="BB71" i="10"/>
  <c r="J786" i="10"/>
  <c r="BC71" i="10"/>
  <c r="J737" i="10"/>
  <c r="F71" i="10"/>
  <c r="J755" i="10"/>
  <c r="X71" i="10"/>
  <c r="J779" i="10"/>
  <c r="AV71" i="10"/>
  <c r="J789" i="10"/>
  <c r="BF71" i="10"/>
  <c r="J757" i="10"/>
  <c r="Z71" i="10"/>
  <c r="J808" i="10"/>
  <c r="BY71" i="10"/>
  <c r="J787" i="10"/>
  <c r="BD71" i="10"/>
  <c r="J774" i="10"/>
  <c r="AQ71" i="10"/>
  <c r="J791" i="10"/>
  <c r="BH71" i="10"/>
  <c r="J781" i="10"/>
  <c r="AX71" i="10"/>
  <c r="J810" i="10"/>
  <c r="CA71" i="10"/>
  <c r="J739" i="10"/>
  <c r="H71" i="10"/>
  <c r="J803" i="10"/>
  <c r="BT71" i="10"/>
  <c r="J748" i="10"/>
  <c r="Q71" i="10"/>
  <c r="J806" i="10"/>
  <c r="BW71" i="10"/>
  <c r="J743" i="10"/>
  <c r="L71" i="10"/>
  <c r="J807" i="10"/>
  <c r="BX71" i="10"/>
  <c r="J742" i="10"/>
  <c r="K71" i="10"/>
  <c r="J768" i="10"/>
  <c r="AK71" i="10"/>
  <c r="J804" i="10"/>
  <c r="BU71" i="10"/>
  <c r="J793" i="10"/>
  <c r="BJ71" i="10"/>
  <c r="J788" i="10"/>
  <c r="BE71" i="10"/>
  <c r="J778" i="10"/>
  <c r="AU71" i="10"/>
  <c r="J773" i="10"/>
  <c r="AP71" i="10"/>
  <c r="J782" i="10"/>
  <c r="AY71" i="10"/>
  <c r="D465" i="10" l="1"/>
  <c r="C686" i="10"/>
  <c r="C514" i="10"/>
  <c r="C623" i="10"/>
  <c r="C562" i="10"/>
  <c r="C672" i="10"/>
  <c r="C500" i="10"/>
  <c r="G500" i="10" s="1"/>
  <c r="C696" i="10"/>
  <c r="C524" i="10"/>
  <c r="C712" i="10"/>
  <c r="C540" i="10"/>
  <c r="G540" i="10" s="1"/>
  <c r="C702" i="10"/>
  <c r="C530" i="10"/>
  <c r="C568" i="10"/>
  <c r="C643" i="10"/>
  <c r="C647" i="10"/>
  <c r="C572" i="10"/>
  <c r="C549" i="10"/>
  <c r="C624" i="10"/>
  <c r="C713" i="10"/>
  <c r="C541" i="10"/>
  <c r="C632" i="10"/>
  <c r="C547" i="10"/>
  <c r="C561" i="10"/>
  <c r="C621" i="10"/>
  <c r="C557" i="10"/>
  <c r="C637" i="10"/>
  <c r="C700" i="10"/>
  <c r="C528" i="10"/>
  <c r="C678" i="10"/>
  <c r="C506" i="10"/>
  <c r="G506" i="10" s="1"/>
  <c r="C563" i="10"/>
  <c r="C626" i="10"/>
  <c r="C670" i="10"/>
  <c r="C498" i="10"/>
  <c r="C687" i="10"/>
  <c r="C515" i="10"/>
  <c r="C701" i="10"/>
  <c r="C529" i="10"/>
  <c r="G529" i="10" s="1"/>
  <c r="C525" i="10"/>
  <c r="G525" i="10" s="1"/>
  <c r="C697" i="10"/>
  <c r="C674" i="10"/>
  <c r="C502" i="10"/>
  <c r="C710" i="10"/>
  <c r="C538" i="10"/>
  <c r="G538" i="10" s="1"/>
  <c r="C680" i="10"/>
  <c r="C508" i="10"/>
  <c r="G508" i="10" s="1"/>
  <c r="C706" i="10"/>
  <c r="C534" i="10"/>
  <c r="G534" i="10" s="1"/>
  <c r="C614" i="10"/>
  <c r="C550" i="10"/>
  <c r="C543" i="10"/>
  <c r="C616" i="10"/>
  <c r="C689" i="10"/>
  <c r="C517" i="10"/>
  <c r="C698" i="10"/>
  <c r="C526" i="10"/>
  <c r="C497" i="10"/>
  <c r="G497" i="10" s="1"/>
  <c r="C669" i="10"/>
  <c r="C564" i="10"/>
  <c r="C639" i="10"/>
  <c r="J734" i="10"/>
  <c r="J815" i="10" s="1"/>
  <c r="CE67" i="10"/>
  <c r="C71" i="10"/>
  <c r="C511" i="10"/>
  <c r="C683" i="10"/>
  <c r="C628" i="10"/>
  <c r="C545" i="10"/>
  <c r="G545" i="10" s="1"/>
  <c r="C520" i="10"/>
  <c r="C692" i="10"/>
  <c r="C681" i="10"/>
  <c r="C509" i="10"/>
  <c r="C574" i="10"/>
  <c r="C620" i="10"/>
  <c r="C688" i="10"/>
  <c r="C516" i="10"/>
  <c r="C634" i="10"/>
  <c r="C554" i="10"/>
  <c r="C503" i="10"/>
  <c r="G503" i="10" s="1"/>
  <c r="C675" i="10"/>
  <c r="C646" i="10"/>
  <c r="C571" i="10"/>
  <c r="C693" i="10"/>
  <c r="C521" i="10"/>
  <c r="C513" i="10"/>
  <c r="G513" i="10" s="1"/>
  <c r="C685" i="10"/>
  <c r="C531" i="10"/>
  <c r="C703" i="10"/>
  <c r="C631" i="10"/>
  <c r="C542" i="10"/>
  <c r="C676" i="10"/>
  <c r="C504" i="10"/>
  <c r="G504" i="10" s="1"/>
  <c r="C555" i="10"/>
  <c r="C617" i="10"/>
  <c r="C499" i="10"/>
  <c r="G499" i="10" s="1"/>
  <c r="C671" i="10"/>
  <c r="C684" i="10"/>
  <c r="C512" i="10"/>
  <c r="C699" i="10"/>
  <c r="C527" i="10"/>
  <c r="G527" i="10" s="1"/>
  <c r="C546" i="10"/>
  <c r="C630" i="10"/>
  <c r="C682" i="10"/>
  <c r="C510" i="10"/>
  <c r="C645" i="10"/>
  <c r="C570" i="10"/>
  <c r="C625" i="10"/>
  <c r="C544" i="10"/>
  <c r="C644" i="10"/>
  <c r="C569" i="10"/>
  <c r="C565" i="10"/>
  <c r="C640" i="10"/>
  <c r="C553" i="10"/>
  <c r="C636" i="10"/>
  <c r="C691" i="10"/>
  <c r="C519" i="10"/>
  <c r="G519" i="10" s="1"/>
  <c r="C694" i="10"/>
  <c r="C522" i="10"/>
  <c r="C552" i="10"/>
  <c r="C618" i="10"/>
  <c r="C539" i="10"/>
  <c r="G539" i="10" s="1"/>
  <c r="C711" i="10"/>
  <c r="C704" i="10"/>
  <c r="C532" i="10"/>
  <c r="G532" i="10" s="1"/>
  <c r="C690" i="10"/>
  <c r="C518" i="10"/>
  <c r="C573" i="10"/>
  <c r="C622" i="10"/>
  <c r="C523" i="10"/>
  <c r="G523" i="10" s="1"/>
  <c r="C695" i="10"/>
  <c r="C709" i="10"/>
  <c r="C537" i="10"/>
  <c r="G537" i="10" s="1"/>
  <c r="C533" i="10"/>
  <c r="G533" i="10" s="1"/>
  <c r="C705" i="10"/>
  <c r="C627" i="10"/>
  <c r="C560" i="10"/>
  <c r="C559" i="10"/>
  <c r="C619" i="10"/>
  <c r="C507" i="10"/>
  <c r="G507" i="10" s="1"/>
  <c r="C679" i="10"/>
  <c r="C638" i="10"/>
  <c r="C558" i="10"/>
  <c r="C707" i="10"/>
  <c r="C535" i="10"/>
  <c r="C641" i="10"/>
  <c r="C566" i="10"/>
  <c r="C505" i="10"/>
  <c r="G505" i="10" s="1"/>
  <c r="C677" i="10"/>
  <c r="C673" i="10"/>
  <c r="C501" i="10"/>
  <c r="G501" i="10" s="1"/>
  <c r="C708" i="10"/>
  <c r="C536" i="10"/>
  <c r="G536" i="10" s="1"/>
  <c r="C551" i="10"/>
  <c r="C629" i="10"/>
  <c r="C633" i="10"/>
  <c r="C548" i="10"/>
  <c r="C642" i="10"/>
  <c r="C567" i="10"/>
  <c r="C635" i="10"/>
  <c r="C556" i="10"/>
  <c r="G511" i="10" l="1"/>
  <c r="H511" i="10"/>
  <c r="G526" i="10"/>
  <c r="H526" i="10"/>
  <c r="G524" i="10"/>
  <c r="H524" i="10" s="1"/>
  <c r="G535" i="10"/>
  <c r="H535" i="10" s="1"/>
  <c r="G510" i="10"/>
  <c r="H510" i="10" s="1"/>
  <c r="G509" i="10"/>
  <c r="H509" i="10" s="1"/>
  <c r="C668" i="10"/>
  <c r="C496" i="10"/>
  <c r="J816" i="10"/>
  <c r="C433" i="10"/>
  <c r="C441" i="10" s="1"/>
  <c r="CE71" i="10"/>
  <c r="C716" i="10" s="1"/>
  <c r="G517" i="10"/>
  <c r="H517" i="10" s="1"/>
  <c r="G518" i="10"/>
  <c r="H518" i="10" s="1"/>
  <c r="G522" i="10"/>
  <c r="H522" i="10"/>
  <c r="G528" i="10"/>
  <c r="H528" i="10" s="1"/>
  <c r="G531" i="10"/>
  <c r="H531" i="10" s="1"/>
  <c r="G546" i="10"/>
  <c r="H546" i="10"/>
  <c r="G520" i="10"/>
  <c r="H520" i="10" s="1"/>
  <c r="G515" i="10"/>
  <c r="H515" i="10" s="1"/>
  <c r="G530" i="10"/>
  <c r="H530" i="10" s="1"/>
  <c r="G544" i="10"/>
  <c r="H544" i="10" s="1"/>
  <c r="G521" i="10"/>
  <c r="H521" i="10"/>
  <c r="G516" i="10"/>
  <c r="H516" i="10"/>
  <c r="G502" i="10"/>
  <c r="H502" i="10" s="1"/>
  <c r="G498" i="10"/>
  <c r="H498" i="10" s="1"/>
  <c r="G514" i="10"/>
  <c r="H514" i="10" s="1"/>
  <c r="G550" i="10"/>
  <c r="H550" i="10" s="1"/>
  <c r="H512" i="10"/>
  <c r="G512" i="10"/>
  <c r="C715" i="10"/>
  <c r="C648" i="10"/>
  <c r="M716" i="10" s="1"/>
  <c r="Y816" i="10" s="1"/>
  <c r="D615" i="10"/>
  <c r="G496" i="10" l="1"/>
  <c r="H496" i="10"/>
  <c r="D711" i="10"/>
  <c r="D703" i="10"/>
  <c r="D695" i="10"/>
  <c r="D687" i="10"/>
  <c r="D713" i="10"/>
  <c r="D705" i="10"/>
  <c r="D697" i="10"/>
  <c r="D716" i="10"/>
  <c r="D707" i="10"/>
  <c r="D699" i="10"/>
  <c r="D691" i="10"/>
  <c r="D706" i="10"/>
  <c r="D686" i="10"/>
  <c r="D685" i="10"/>
  <c r="D679" i="10"/>
  <c r="D671" i="10"/>
  <c r="D709" i="10"/>
  <c r="D702" i="10"/>
  <c r="D678" i="10"/>
  <c r="D670" i="10"/>
  <c r="D647" i="10"/>
  <c r="D646" i="10"/>
  <c r="D645" i="10"/>
  <c r="D710" i="10"/>
  <c r="D683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712" i="10"/>
  <c r="D701" i="10"/>
  <c r="D694" i="10"/>
  <c r="D673" i="10"/>
  <c r="D623" i="10"/>
  <c r="D619" i="10"/>
  <c r="D708" i="10"/>
  <c r="D704" i="10"/>
  <c r="D692" i="10"/>
  <c r="D689" i="10"/>
  <c r="D682" i="10"/>
  <c r="D668" i="10"/>
  <c r="D628" i="10"/>
  <c r="D622" i="10"/>
  <c r="D618" i="10"/>
  <c r="D700" i="10"/>
  <c r="D684" i="10"/>
  <c r="D677" i="10"/>
  <c r="D629" i="10"/>
  <c r="D626" i="10"/>
  <c r="D621" i="10"/>
  <c r="D617" i="10"/>
  <c r="D696" i="10"/>
  <c r="D669" i="10"/>
  <c r="D680" i="10"/>
  <c r="D616" i="10"/>
  <c r="D693" i="10"/>
  <c r="D676" i="10"/>
  <c r="D698" i="10"/>
  <c r="D688" i="10"/>
  <c r="D674" i="10"/>
  <c r="D672" i="10"/>
  <c r="D630" i="10"/>
  <c r="D690" i="10"/>
  <c r="D625" i="10"/>
  <c r="D620" i="10"/>
  <c r="D681" i="10"/>
  <c r="D627" i="10"/>
  <c r="D624" i="10"/>
  <c r="D715" i="10" l="1"/>
  <c r="E623" i="10"/>
  <c r="E612" i="10"/>
  <c r="E708" i="10" l="1"/>
  <c r="E700" i="10"/>
  <c r="E692" i="10"/>
  <c r="E710" i="10"/>
  <c r="E702" i="10"/>
  <c r="E712" i="10"/>
  <c r="E704" i="10"/>
  <c r="E696" i="10"/>
  <c r="E688" i="10"/>
  <c r="E707" i="10"/>
  <c r="E684" i="10"/>
  <c r="E676" i="10"/>
  <c r="E668" i="10"/>
  <c r="E683" i="10"/>
  <c r="E675" i="10"/>
  <c r="E644" i="10"/>
  <c r="E643" i="10"/>
  <c r="E642" i="10"/>
  <c r="E641" i="10"/>
  <c r="E640" i="10"/>
  <c r="E639" i="10"/>
  <c r="E638" i="10"/>
  <c r="E703" i="10"/>
  <c r="E680" i="10"/>
  <c r="E672" i="10"/>
  <c r="E699" i="10"/>
  <c r="E697" i="10"/>
  <c r="E681" i="10"/>
  <c r="E674" i="10"/>
  <c r="E647" i="10"/>
  <c r="E625" i="10"/>
  <c r="E706" i="10"/>
  <c r="E695" i="10"/>
  <c r="E669" i="10"/>
  <c r="E645" i="10"/>
  <c r="E713" i="10"/>
  <c r="E711" i="10"/>
  <c r="E698" i="10"/>
  <c r="E693" i="10"/>
  <c r="E690" i="10"/>
  <c r="E687" i="10"/>
  <c r="E670" i="10"/>
  <c r="E624" i="10"/>
  <c r="E705" i="10"/>
  <c r="E682" i="10"/>
  <c r="E637" i="10"/>
  <c r="E635" i="10"/>
  <c r="E626" i="10"/>
  <c r="E691" i="10"/>
  <c r="E686" i="10"/>
  <c r="E678" i="10"/>
  <c r="E630" i="10"/>
  <c r="E628" i="10"/>
  <c r="E701" i="10"/>
  <c r="E646" i="10"/>
  <c r="E634" i="10"/>
  <c r="E632" i="10"/>
  <c r="E685" i="10"/>
  <c r="E636" i="10"/>
  <c r="E716" i="10"/>
  <c r="E709" i="10"/>
  <c r="E679" i="10"/>
  <c r="E677" i="10"/>
  <c r="E627" i="10"/>
  <c r="E689" i="10"/>
  <c r="E673" i="10"/>
  <c r="E631" i="10"/>
  <c r="E671" i="10"/>
  <c r="E633" i="10"/>
  <c r="E694" i="10"/>
  <c r="E629" i="10"/>
  <c r="E715" i="10" l="1"/>
  <c r="F624" i="10"/>
  <c r="F713" i="10" l="1"/>
  <c r="F705" i="10"/>
  <c r="F697" i="10"/>
  <c r="F689" i="10"/>
  <c r="F716" i="10"/>
  <c r="F707" i="10"/>
  <c r="F699" i="10"/>
  <c r="F709" i="10"/>
  <c r="F701" i="10"/>
  <c r="F693" i="10"/>
  <c r="F685" i="10"/>
  <c r="F700" i="10"/>
  <c r="F681" i="10"/>
  <c r="F673" i="10"/>
  <c r="F710" i="10"/>
  <c r="F703" i="10"/>
  <c r="F680" i="10"/>
  <c r="F672" i="10"/>
  <c r="F711" i="10"/>
  <c r="F704" i="10"/>
  <c r="F696" i="10"/>
  <c r="F695" i="10"/>
  <c r="F694" i="10"/>
  <c r="F677" i="10"/>
  <c r="F669" i="10"/>
  <c r="F686" i="10"/>
  <c r="F682" i="10"/>
  <c r="F639" i="10"/>
  <c r="F636" i="10"/>
  <c r="F632" i="10"/>
  <c r="F628" i="10"/>
  <c r="F683" i="10"/>
  <c r="F676" i="10"/>
  <c r="F637" i="10"/>
  <c r="F633" i="10"/>
  <c r="F629" i="10"/>
  <c r="F626" i="10"/>
  <c r="F678" i="10"/>
  <c r="F671" i="10"/>
  <c r="F646" i="10"/>
  <c r="F643" i="10"/>
  <c r="F634" i="10"/>
  <c r="F630" i="10"/>
  <c r="F708" i="10"/>
  <c r="F702" i="10"/>
  <c r="F691" i="10"/>
  <c r="F647" i="10"/>
  <c r="F642" i="10"/>
  <c r="F698" i="10"/>
  <c r="F688" i="10"/>
  <c r="F674" i="10"/>
  <c r="F644" i="10"/>
  <c r="F690" i="10"/>
  <c r="F670" i="10"/>
  <c r="F641" i="10"/>
  <c r="F625" i="10"/>
  <c r="F679" i="10"/>
  <c r="F668" i="10"/>
  <c r="F638" i="10"/>
  <c r="F627" i="10"/>
  <c r="F712" i="10"/>
  <c r="F706" i="10"/>
  <c r="F692" i="10"/>
  <c r="F687" i="10"/>
  <c r="F645" i="10"/>
  <c r="F635" i="10"/>
  <c r="F684" i="10"/>
  <c r="F640" i="10"/>
  <c r="F631" i="10"/>
  <c r="F675" i="10"/>
  <c r="F715" i="10" l="1"/>
  <c r="G625" i="10"/>
  <c r="G710" i="10" l="1"/>
  <c r="G702" i="10"/>
  <c r="G694" i="10"/>
  <c r="G686" i="10"/>
  <c r="G712" i="10"/>
  <c r="G704" i="10"/>
  <c r="G706" i="10"/>
  <c r="G698" i="10"/>
  <c r="G690" i="10"/>
  <c r="G716" i="10"/>
  <c r="G708" i="10"/>
  <c r="G701" i="10"/>
  <c r="G678" i="10"/>
  <c r="G670" i="10"/>
  <c r="G647" i="10"/>
  <c r="G646" i="10"/>
  <c r="G645" i="10"/>
  <c r="G629" i="10"/>
  <c r="G711" i="10"/>
  <c r="G696" i="10"/>
  <c r="G695" i="10"/>
  <c r="G677" i="10"/>
  <c r="G669" i="10"/>
  <c r="G697" i="10"/>
  <c r="G693" i="10"/>
  <c r="G692" i="10"/>
  <c r="G691" i="10"/>
  <c r="G682" i="10"/>
  <c r="G674" i="10"/>
  <c r="G689" i="10"/>
  <c r="G675" i="10"/>
  <c r="G668" i="10"/>
  <c r="G642" i="10"/>
  <c r="G687" i="10"/>
  <c r="G684" i="10"/>
  <c r="G640" i="10"/>
  <c r="G709" i="10"/>
  <c r="G679" i="10"/>
  <c r="G638" i="10"/>
  <c r="G627" i="10"/>
  <c r="G699" i="10"/>
  <c r="G680" i="10"/>
  <c r="G688" i="10"/>
  <c r="G676" i="10"/>
  <c r="G644" i="10"/>
  <c r="G639" i="10"/>
  <c r="G630" i="10"/>
  <c r="G628" i="10"/>
  <c r="G713" i="10"/>
  <c r="G707" i="10"/>
  <c r="G672" i="10"/>
  <c r="G641" i="10"/>
  <c r="G634" i="10"/>
  <c r="G632" i="10"/>
  <c r="G685" i="10"/>
  <c r="G683" i="10"/>
  <c r="G636" i="10"/>
  <c r="G681" i="10"/>
  <c r="G643" i="10"/>
  <c r="G703" i="10"/>
  <c r="G700" i="10"/>
  <c r="G631" i="10"/>
  <c r="G673" i="10"/>
  <c r="G635" i="10"/>
  <c r="G626" i="10"/>
  <c r="G671" i="10"/>
  <c r="G633" i="10"/>
  <c r="G705" i="10"/>
  <c r="G637" i="10"/>
  <c r="H628" i="10" l="1"/>
  <c r="G715" i="10"/>
  <c r="H716" i="10" l="1"/>
  <c r="H707" i="10"/>
  <c r="H699" i="10"/>
  <c r="H691" i="10"/>
  <c r="H709" i="10"/>
  <c r="H701" i="10"/>
  <c r="H711" i="10"/>
  <c r="H703" i="10"/>
  <c r="H695" i="10"/>
  <c r="H687" i="10"/>
  <c r="H683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04" i="10"/>
  <c r="H697" i="10"/>
  <c r="H694" i="10"/>
  <c r="H693" i="10"/>
  <c r="H692" i="10"/>
  <c r="H682" i="10"/>
  <c r="H674" i="10"/>
  <c r="H712" i="10"/>
  <c r="H705" i="10"/>
  <c r="H698" i="10"/>
  <c r="H690" i="10"/>
  <c r="H689" i="10"/>
  <c r="H688" i="10"/>
  <c r="H679" i="10"/>
  <c r="H671" i="10"/>
  <c r="H710" i="10"/>
  <c r="H708" i="10"/>
  <c r="H706" i="10"/>
  <c r="H676" i="10"/>
  <c r="H645" i="10"/>
  <c r="H713" i="10"/>
  <c r="H702" i="10"/>
  <c r="H700" i="10"/>
  <c r="H677" i="10"/>
  <c r="H670" i="10"/>
  <c r="H696" i="10"/>
  <c r="H685" i="10"/>
  <c r="H672" i="10"/>
  <c r="H686" i="10"/>
  <c r="H678" i="10"/>
  <c r="H646" i="10"/>
  <c r="H681" i="10"/>
  <c r="H668" i="10"/>
  <c r="H673" i="10"/>
  <c r="H629" i="10"/>
  <c r="H680" i="10"/>
  <c r="H684" i="10"/>
  <c r="H669" i="10"/>
  <c r="H647" i="10"/>
  <c r="H715" i="10" l="1"/>
  <c r="I629" i="10"/>
  <c r="I712" i="10" l="1"/>
  <c r="I704" i="10"/>
  <c r="I696" i="10"/>
  <c r="I688" i="10"/>
  <c r="I706" i="10"/>
  <c r="I698" i="10"/>
  <c r="I708" i="10"/>
  <c r="I700" i="10"/>
  <c r="I692" i="10"/>
  <c r="I684" i="10"/>
  <c r="I709" i="10"/>
  <c r="I702" i="10"/>
  <c r="I680" i="10"/>
  <c r="I672" i="10"/>
  <c r="I705" i="10"/>
  <c r="I691" i="10"/>
  <c r="I690" i="10"/>
  <c r="I689" i="10"/>
  <c r="I679" i="10"/>
  <c r="I671" i="10"/>
  <c r="I713" i="10"/>
  <c r="I687" i="10"/>
  <c r="I686" i="10"/>
  <c r="I685" i="10"/>
  <c r="I676" i="10"/>
  <c r="I668" i="10"/>
  <c r="I683" i="10"/>
  <c r="I669" i="10"/>
  <c r="I637" i="10"/>
  <c r="I633" i="10"/>
  <c r="I716" i="10"/>
  <c r="I678" i="10"/>
  <c r="I646" i="10"/>
  <c r="I643" i="10"/>
  <c r="I634" i="10"/>
  <c r="I630" i="10"/>
  <c r="I707" i="10"/>
  <c r="I673" i="10"/>
  <c r="I641" i="10"/>
  <c r="I635" i="10"/>
  <c r="I631" i="10"/>
  <c r="I644" i="10"/>
  <c r="I639" i="10"/>
  <c r="I693" i="10"/>
  <c r="I674" i="10"/>
  <c r="I632" i="10"/>
  <c r="I710" i="10"/>
  <c r="I701" i="10"/>
  <c r="I681" i="10"/>
  <c r="I670" i="10"/>
  <c r="I636" i="10"/>
  <c r="I695" i="10"/>
  <c r="I638" i="10"/>
  <c r="I703" i="10"/>
  <c r="I677" i="10"/>
  <c r="I697" i="10"/>
  <c r="I675" i="10"/>
  <c r="I645" i="10"/>
  <c r="I640" i="10"/>
  <c r="I711" i="10"/>
  <c r="I699" i="10"/>
  <c r="I642" i="10"/>
  <c r="I694" i="10"/>
  <c r="I647" i="10"/>
  <c r="I682" i="10"/>
  <c r="I715" i="10" l="1"/>
  <c r="J630" i="10"/>
  <c r="J709" i="10" l="1"/>
  <c r="J701" i="10"/>
  <c r="J693" i="10"/>
  <c r="J685" i="10"/>
  <c r="J711" i="10"/>
  <c r="J703" i="10"/>
  <c r="J713" i="10"/>
  <c r="J705" i="10"/>
  <c r="J697" i="10"/>
  <c r="J689" i="10"/>
  <c r="J710" i="10"/>
  <c r="J677" i="10"/>
  <c r="J669" i="10"/>
  <c r="J712" i="10"/>
  <c r="J698" i="10"/>
  <c r="J688" i="10"/>
  <c r="J687" i="10"/>
  <c r="J686" i="10"/>
  <c r="J676" i="10"/>
  <c r="J668" i="10"/>
  <c r="J706" i="10"/>
  <c r="J699" i="10"/>
  <c r="J684" i="10"/>
  <c r="J681" i="10"/>
  <c r="J673" i="10"/>
  <c r="J695" i="10"/>
  <c r="J692" i="10"/>
  <c r="J670" i="10"/>
  <c r="J640" i="10"/>
  <c r="J690" i="10"/>
  <c r="J671" i="10"/>
  <c r="J638" i="10"/>
  <c r="J680" i="10"/>
  <c r="J647" i="10"/>
  <c r="J644" i="10"/>
  <c r="J674" i="10"/>
  <c r="J632" i="10"/>
  <c r="J707" i="10"/>
  <c r="J672" i="10"/>
  <c r="J646" i="10"/>
  <c r="J641" i="10"/>
  <c r="J636" i="10"/>
  <c r="J634" i="10"/>
  <c r="J704" i="10"/>
  <c r="J683" i="10"/>
  <c r="J679" i="10"/>
  <c r="J643" i="10"/>
  <c r="J716" i="10"/>
  <c r="J700" i="10"/>
  <c r="J675" i="10"/>
  <c r="J645" i="10"/>
  <c r="J631" i="10"/>
  <c r="J694" i="10"/>
  <c r="J635" i="10"/>
  <c r="J633" i="10"/>
  <c r="J639" i="10"/>
  <c r="J642" i="10"/>
  <c r="J708" i="10"/>
  <c r="J696" i="10"/>
  <c r="J678" i="10"/>
  <c r="J682" i="10"/>
  <c r="J637" i="10"/>
  <c r="J702" i="10"/>
  <c r="J691" i="10"/>
  <c r="J715" i="10" l="1"/>
  <c r="K644" i="10"/>
  <c r="L647" i="10"/>
  <c r="L711" i="10" l="1"/>
  <c r="L703" i="10"/>
  <c r="L695" i="10"/>
  <c r="L687" i="10"/>
  <c r="L713" i="10"/>
  <c r="L705" i="10"/>
  <c r="L697" i="10"/>
  <c r="L716" i="10"/>
  <c r="L707" i="10"/>
  <c r="L699" i="10"/>
  <c r="L691" i="10"/>
  <c r="L704" i="10"/>
  <c r="L694" i="10"/>
  <c r="L693" i="10"/>
  <c r="L692" i="10"/>
  <c r="M692" i="10" s="1"/>
  <c r="Y758" i="10" s="1"/>
  <c r="L679" i="10"/>
  <c r="L671" i="10"/>
  <c r="L706" i="10"/>
  <c r="L678" i="10"/>
  <c r="L670" i="10"/>
  <c r="L700" i="10"/>
  <c r="L683" i="10"/>
  <c r="L675" i="10"/>
  <c r="M675" i="10" s="1"/>
  <c r="Y741" i="10" s="1"/>
  <c r="L702" i="10"/>
  <c r="L684" i="10"/>
  <c r="L709" i="10"/>
  <c r="L698" i="10"/>
  <c r="M698" i="10" s="1"/>
  <c r="Y764" i="10" s="1"/>
  <c r="L696" i="10"/>
  <c r="M696" i="10" s="1"/>
  <c r="Y762" i="10" s="1"/>
  <c r="L680" i="10"/>
  <c r="L701" i="10"/>
  <c r="M701" i="10" s="1"/>
  <c r="Y767" i="10" s="1"/>
  <c r="L681" i="10"/>
  <c r="M681" i="10" s="1"/>
  <c r="Y747" i="10" s="1"/>
  <c r="L674" i="10"/>
  <c r="L688" i="10"/>
  <c r="L672" i="10"/>
  <c r="L710" i="10"/>
  <c r="L668" i="10"/>
  <c r="L690" i="10"/>
  <c r="M690" i="10" s="1"/>
  <c r="Y756" i="10" s="1"/>
  <c r="L685" i="10"/>
  <c r="L712" i="10"/>
  <c r="M712" i="10" s="1"/>
  <c r="Y778" i="10" s="1"/>
  <c r="L677" i="10"/>
  <c r="M677" i="10" s="1"/>
  <c r="Y743" i="10" s="1"/>
  <c r="L673" i="10"/>
  <c r="L689" i="10"/>
  <c r="L682" i="10"/>
  <c r="L669" i="10"/>
  <c r="L676" i="10"/>
  <c r="M676" i="10" s="1"/>
  <c r="Y742" i="10" s="1"/>
  <c r="L708" i="10"/>
  <c r="M708" i="10" s="1"/>
  <c r="Y774" i="10" s="1"/>
  <c r="L686" i="10"/>
  <c r="K706" i="10"/>
  <c r="K698" i="10"/>
  <c r="K690" i="10"/>
  <c r="K708" i="10"/>
  <c r="K700" i="10"/>
  <c r="K710" i="10"/>
  <c r="K702" i="10"/>
  <c r="K694" i="10"/>
  <c r="K686" i="10"/>
  <c r="K703" i="10"/>
  <c r="K696" i="10"/>
  <c r="K695" i="10"/>
  <c r="K682" i="10"/>
  <c r="K674" i="10"/>
  <c r="K713" i="10"/>
  <c r="K699" i="10"/>
  <c r="K685" i="10"/>
  <c r="K684" i="10"/>
  <c r="K681" i="10"/>
  <c r="K673" i="10"/>
  <c r="K707" i="10"/>
  <c r="K678" i="10"/>
  <c r="K670" i="10"/>
  <c r="K716" i="10"/>
  <c r="K704" i="10"/>
  <c r="K677" i="10"/>
  <c r="K711" i="10"/>
  <c r="K693" i="10"/>
  <c r="K679" i="10"/>
  <c r="K672" i="10"/>
  <c r="K705" i="10"/>
  <c r="K691" i="10"/>
  <c r="K688" i="10"/>
  <c r="K676" i="10"/>
  <c r="K701" i="10"/>
  <c r="K683" i="10"/>
  <c r="K668" i="10"/>
  <c r="K675" i="10"/>
  <c r="K712" i="10"/>
  <c r="K709" i="10"/>
  <c r="K697" i="10"/>
  <c r="K692" i="10"/>
  <c r="K687" i="10"/>
  <c r="K671" i="10"/>
  <c r="K689" i="10"/>
  <c r="K680" i="10"/>
  <c r="K669" i="10"/>
  <c r="M697" i="10" l="1"/>
  <c r="Y763" i="10" s="1"/>
  <c r="M686" i="10"/>
  <c r="Y752" i="10" s="1"/>
  <c r="M674" i="10"/>
  <c r="Y740" i="10" s="1"/>
  <c r="M702" i="10"/>
  <c r="Y768" i="10" s="1"/>
  <c r="M679" i="10"/>
  <c r="Y745" i="10" s="1"/>
  <c r="M685" i="10"/>
  <c r="Y751" i="10" s="1"/>
  <c r="M683" i="10"/>
  <c r="Y749" i="10" s="1"/>
  <c r="M693" i="10"/>
  <c r="Y759" i="10" s="1"/>
  <c r="M705" i="10"/>
  <c r="Y771" i="10" s="1"/>
  <c r="M680" i="10"/>
  <c r="Y746" i="10" s="1"/>
  <c r="M700" i="10"/>
  <c r="Y766" i="10" s="1"/>
  <c r="M694" i="10"/>
  <c r="Y760" i="10" s="1"/>
  <c r="M713" i="10"/>
  <c r="Y779" i="10" s="1"/>
  <c r="M669" i="10"/>
  <c r="Y735" i="10" s="1"/>
  <c r="L715" i="10"/>
  <c r="M668" i="10"/>
  <c r="M670" i="10"/>
  <c r="Y736" i="10" s="1"/>
  <c r="M704" i="10"/>
  <c r="Y770" i="10" s="1"/>
  <c r="M687" i="10"/>
  <c r="Y753" i="10" s="1"/>
  <c r="M710" i="10"/>
  <c r="Y776" i="10" s="1"/>
  <c r="M678" i="10"/>
  <c r="Y744" i="10" s="1"/>
  <c r="M691" i="10"/>
  <c r="Y757" i="10" s="1"/>
  <c r="M695" i="10"/>
  <c r="Y761" i="10" s="1"/>
  <c r="M689" i="10"/>
  <c r="Y755" i="10" s="1"/>
  <c r="M672" i="10"/>
  <c r="Y738" i="10" s="1"/>
  <c r="M709" i="10"/>
  <c r="Y775" i="10" s="1"/>
  <c r="M706" i="10"/>
  <c r="Y772" i="10" s="1"/>
  <c r="M699" i="10"/>
  <c r="Y765" i="10" s="1"/>
  <c r="M703" i="10"/>
  <c r="Y769" i="10" s="1"/>
  <c r="K715" i="10"/>
  <c r="M682" i="10"/>
  <c r="Y748" i="10" s="1"/>
  <c r="M673" i="10"/>
  <c r="Y739" i="10" s="1"/>
  <c r="M688" i="10"/>
  <c r="Y754" i="10" s="1"/>
  <c r="M684" i="10"/>
  <c r="Y750" i="10" s="1"/>
  <c r="M671" i="10"/>
  <c r="Y737" i="10" s="1"/>
  <c r="M707" i="10"/>
  <c r="Y773" i="10" s="1"/>
  <c r="M711" i="10"/>
  <c r="Y777" i="10" s="1"/>
  <c r="Y734" i="10" l="1"/>
  <c r="Y815" i="10" s="1"/>
  <c r="M715" i="10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C119" i="8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C378" i="1" s="1"/>
  <c r="CE65" i="1"/>
  <c r="C382" i="1" s="1"/>
  <c r="C133" i="8" s="1"/>
  <c r="CE63" i="1"/>
  <c r="CE66" i="1"/>
  <c r="CE68" i="1"/>
  <c r="C434" i="1" s="1"/>
  <c r="D75" i="1"/>
  <c r="AR75" i="1"/>
  <c r="I186" i="9"/>
  <c r="AS75" i="1"/>
  <c r="AT75" i="1"/>
  <c r="D218" i="9" s="1"/>
  <c r="AU75" i="1"/>
  <c r="AQ75" i="1"/>
  <c r="H186" i="9" s="1"/>
  <c r="AO75" i="1"/>
  <c r="AN75" i="1"/>
  <c r="E186" i="9" s="1"/>
  <c r="AM75" i="1"/>
  <c r="AI75" i="1"/>
  <c r="G154" i="9" s="1"/>
  <c r="AH75" i="1"/>
  <c r="F154" i="9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359" i="1" s="1"/>
  <c r="D361" i="1" s="1"/>
  <c r="CE74" i="1"/>
  <c r="C360" i="1" s="1"/>
  <c r="C75" i="1"/>
  <c r="C26" i="9" s="1"/>
  <c r="CE80" i="1"/>
  <c r="CE78" i="1"/>
  <c r="I382" i="9" s="1"/>
  <c r="CE69" i="1"/>
  <c r="I371" i="9" s="1"/>
  <c r="D260" i="1"/>
  <c r="C16" i="8" s="1"/>
  <c r="D265" i="1"/>
  <c r="C22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B447" i="1" s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E216" i="1"/>
  <c r="D217" i="1"/>
  <c r="E32" i="6" s="1"/>
  <c r="C217" i="1"/>
  <c r="D433" i="1" s="1"/>
  <c r="E196" i="1"/>
  <c r="C268" i="1" s="1"/>
  <c r="E197" i="1"/>
  <c r="C269" i="1" s="1"/>
  <c r="C27" i="8" s="1"/>
  <c r="E198" i="1"/>
  <c r="C270" i="1" s="1"/>
  <c r="E199" i="1"/>
  <c r="E200" i="1"/>
  <c r="C272" i="1" s="1"/>
  <c r="E201" i="1"/>
  <c r="E202" i="1"/>
  <c r="C474" i="1" s="1"/>
  <c r="E203" i="1"/>
  <c r="C274" i="1" s="1"/>
  <c r="D204" i="1"/>
  <c r="B204" i="1"/>
  <c r="C16" i="6" s="1"/>
  <c r="D190" i="1"/>
  <c r="D437" i="1" s="1"/>
  <c r="D186" i="1"/>
  <c r="D181" i="1"/>
  <c r="D435" i="1" s="1"/>
  <c r="D177" i="1"/>
  <c r="C20" i="5" s="1"/>
  <c r="E154" i="1"/>
  <c r="F28" i="4" s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0" i="4" s="1"/>
  <c r="E140" i="1"/>
  <c r="D10" i="4" s="1"/>
  <c r="E139" i="1"/>
  <c r="C10" i="4" s="1"/>
  <c r="E127" i="1"/>
  <c r="CF79" i="1"/>
  <c r="B53" i="1"/>
  <c r="CE51" i="1"/>
  <c r="B49" i="1"/>
  <c r="W48" i="1"/>
  <c r="W62" i="1" s="1"/>
  <c r="AS48" i="1"/>
  <c r="AS62" i="1" s="1"/>
  <c r="C204" i="9" s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C475" i="1"/>
  <c r="B475" i="1"/>
  <c r="B474" i="1"/>
  <c r="B473" i="1"/>
  <c r="C472" i="1"/>
  <c r="B472" i="1"/>
  <c r="B471" i="1"/>
  <c r="B470" i="1"/>
  <c r="B469" i="1"/>
  <c r="B464" i="1"/>
  <c r="C459" i="1"/>
  <c r="B459" i="1"/>
  <c r="B455" i="1"/>
  <c r="B454" i="1"/>
  <c r="B453" i="1"/>
  <c r="C448" i="1"/>
  <c r="C447" i="1"/>
  <c r="C446" i="1"/>
  <c r="C445" i="1"/>
  <c r="C432" i="1"/>
  <c r="B438" i="1"/>
  <c r="B439" i="1"/>
  <c r="C439" i="1"/>
  <c r="C438" i="1"/>
  <c r="B437" i="1"/>
  <c r="B436" i="1"/>
  <c r="B435" i="1"/>
  <c r="B431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29" i="8"/>
  <c r="C124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2" i="8"/>
  <c r="C31" i="8"/>
  <c r="C30" i="8"/>
  <c r="C29" i="8"/>
  <c r="C28" i="8"/>
  <c r="C26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6" i="6"/>
  <c r="F15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I363" i="9"/>
  <c r="AB48" i="1"/>
  <c r="AB62" i="1" s="1"/>
  <c r="X48" i="1"/>
  <c r="X62" i="1" s="1"/>
  <c r="T48" i="1"/>
  <c r="T62" i="1" s="1"/>
  <c r="P48" i="1"/>
  <c r="P62" i="1" s="1"/>
  <c r="L48" i="1"/>
  <c r="L62" i="1" s="1"/>
  <c r="E44" i="9" s="1"/>
  <c r="H48" i="1"/>
  <c r="H62" i="1" s="1"/>
  <c r="D48" i="1"/>
  <c r="D62" i="1" s="1"/>
  <c r="D436" i="1"/>
  <c r="C34" i="5"/>
  <c r="C473" i="1"/>
  <c r="F12" i="6"/>
  <c r="C469" i="1"/>
  <c r="F8" i="6"/>
  <c r="I377" i="9"/>
  <c r="C464" i="1"/>
  <c r="G122" i="9"/>
  <c r="I26" i="9"/>
  <c r="H58" i="9"/>
  <c r="F90" i="9"/>
  <c r="C218" i="9"/>
  <c r="D366" i="9"/>
  <c r="CE64" i="1"/>
  <c r="C381" i="1" s="1"/>
  <c r="B430" i="1" s="1"/>
  <c r="D368" i="9"/>
  <c r="C276" i="9"/>
  <c r="CE70" i="1"/>
  <c r="CE76" i="1"/>
  <c r="CE77" i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67" i="1" s="1"/>
  <c r="C25" i="8" s="1"/>
  <c r="C28" i="6"/>
  <c r="B217" i="1"/>
  <c r="C32" i="6" s="1"/>
  <c r="C140" i="8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4" i="6"/>
  <c r="BZ48" i="1"/>
  <c r="BZ62" i="1" s="1"/>
  <c r="G48" i="1"/>
  <c r="G62" i="1" s="1"/>
  <c r="G12" i="9" s="1"/>
  <c r="AC48" i="1"/>
  <c r="AC62" i="1" s="1"/>
  <c r="H108" i="9" s="1"/>
  <c r="AU48" i="1"/>
  <c r="AU62" i="1" s="1"/>
  <c r="BS48" i="1"/>
  <c r="BS62" i="1" s="1"/>
  <c r="M48" i="1"/>
  <c r="M62" i="1" s="1"/>
  <c r="AE48" i="1"/>
  <c r="AE62" i="1" s="1"/>
  <c r="BC48" i="1"/>
  <c r="BC62" i="1" s="1"/>
  <c r="F236" i="9" s="1"/>
  <c r="O48" i="1"/>
  <c r="O62" i="1" s="1"/>
  <c r="AM48" i="1"/>
  <c r="AM62" i="1" s="1"/>
  <c r="BI48" i="1"/>
  <c r="BI62" i="1" s="1"/>
  <c r="C427" i="1"/>
  <c r="CD71" i="1"/>
  <c r="E373" i="9" s="1"/>
  <c r="BQ48" i="1"/>
  <c r="BQ62" i="1" s="1"/>
  <c r="F300" i="9" s="1"/>
  <c r="BA48" i="1"/>
  <c r="BA62" i="1" s="1"/>
  <c r="AK48" i="1"/>
  <c r="AK62" i="1" s="1"/>
  <c r="U48" i="1"/>
  <c r="U62" i="1" s="1"/>
  <c r="E48" i="1"/>
  <c r="E62" i="1" s="1"/>
  <c r="BU48" i="1"/>
  <c r="BU62" i="1" s="1"/>
  <c r="C332" i="9" s="1"/>
  <c r="BM48" i="1"/>
  <c r="BM62" i="1" s="1"/>
  <c r="BE48" i="1"/>
  <c r="BE62" i="1" s="1"/>
  <c r="AW48" i="1"/>
  <c r="AW62" i="1" s="1"/>
  <c r="AO48" i="1"/>
  <c r="AO62" i="1" s="1"/>
  <c r="AG48" i="1"/>
  <c r="AG62" i="1" s="1"/>
  <c r="Y48" i="1"/>
  <c r="Y62" i="1" s="1"/>
  <c r="Q48" i="1"/>
  <c r="Q62" i="1" s="1"/>
  <c r="I48" i="1"/>
  <c r="I62" i="1" s="1"/>
  <c r="CC48" i="1"/>
  <c r="CC62" i="1" s="1"/>
  <c r="BW48" i="1"/>
  <c r="BW62" i="1" s="1"/>
  <c r="BO48" i="1"/>
  <c r="BO62" i="1" s="1"/>
  <c r="D300" i="9" s="1"/>
  <c r="BG48" i="1"/>
  <c r="BG62" i="1" s="1"/>
  <c r="C268" i="9" s="1"/>
  <c r="AY48" i="1"/>
  <c r="AY62" i="1" s="1"/>
  <c r="AQ48" i="1"/>
  <c r="AQ62" i="1" s="1"/>
  <c r="AI48" i="1"/>
  <c r="AI62" i="1" s="1"/>
  <c r="AA48" i="1"/>
  <c r="AA62" i="1" s="1"/>
  <c r="F108" i="9" s="1"/>
  <c r="S48" i="1"/>
  <c r="S62" i="1" s="1"/>
  <c r="E76" i="9" s="1"/>
  <c r="K48" i="1"/>
  <c r="K62" i="1" s="1"/>
  <c r="C615" i="1"/>
  <c r="B440" i="1"/>
  <c r="C48" i="1"/>
  <c r="C62" i="1" s="1"/>
  <c r="CB48" i="1"/>
  <c r="CB62" i="1" s="1"/>
  <c r="C364" i="9" s="1"/>
  <c r="E372" i="9"/>
  <c r="CA48" i="1"/>
  <c r="CA62" i="1" s="1"/>
  <c r="BY48" i="1"/>
  <c r="BY62" i="1" s="1"/>
  <c r="BX48" i="1"/>
  <c r="BX62" i="1" s="1"/>
  <c r="BV48" i="1"/>
  <c r="BV62" i="1" s="1"/>
  <c r="BT48" i="1"/>
  <c r="BT62" i="1" s="1"/>
  <c r="BR48" i="1"/>
  <c r="BR62" i="1" s="1"/>
  <c r="BP48" i="1"/>
  <c r="BP62" i="1" s="1"/>
  <c r="BN48" i="1"/>
  <c r="BN62" i="1" s="1"/>
  <c r="BL48" i="1"/>
  <c r="BL62" i="1" s="1"/>
  <c r="BJ48" i="1"/>
  <c r="BJ62" i="1" s="1"/>
  <c r="BH48" i="1"/>
  <c r="BH62" i="1" s="1"/>
  <c r="D268" i="9" s="1"/>
  <c r="BF48" i="1"/>
  <c r="BF62" i="1" s="1"/>
  <c r="BD48" i="1"/>
  <c r="BD62" i="1" s="1"/>
  <c r="G236" i="9" s="1"/>
  <c r="BB48" i="1"/>
  <c r="BB62" i="1" s="1"/>
  <c r="AZ48" i="1"/>
  <c r="AZ62" i="1" s="1"/>
  <c r="AX48" i="1"/>
  <c r="AX62" i="1" s="1"/>
  <c r="AV48" i="1"/>
  <c r="AV62" i="1" s="1"/>
  <c r="AT48" i="1"/>
  <c r="AT62" i="1" s="1"/>
  <c r="AR48" i="1"/>
  <c r="AR62" i="1" s="1"/>
  <c r="AP48" i="1"/>
  <c r="AP62" i="1" s="1"/>
  <c r="AN48" i="1"/>
  <c r="AN62" i="1" s="1"/>
  <c r="AL48" i="1"/>
  <c r="AL62" i="1" s="1"/>
  <c r="AJ48" i="1"/>
  <c r="AJ62" i="1" s="1"/>
  <c r="AH48" i="1"/>
  <c r="AH62" i="1" s="1"/>
  <c r="AF48" i="1"/>
  <c r="AF62" i="1" s="1"/>
  <c r="AD48" i="1"/>
  <c r="AD62" i="1" s="1"/>
  <c r="Z48" i="1"/>
  <c r="Z62" i="1" s="1"/>
  <c r="V48" i="1"/>
  <c r="V62" i="1" s="1"/>
  <c r="R48" i="1"/>
  <c r="R62" i="1" s="1"/>
  <c r="N48" i="1"/>
  <c r="N62" i="1" s="1"/>
  <c r="J48" i="1"/>
  <c r="J62" i="1" s="1"/>
  <c r="F48" i="1"/>
  <c r="F62" i="1" s="1"/>
  <c r="F499" i="1"/>
  <c r="F517" i="1"/>
  <c r="H505" i="1"/>
  <c r="F505" i="1"/>
  <c r="H501" i="1"/>
  <c r="F501" i="1"/>
  <c r="F497" i="1"/>
  <c r="H497" i="1"/>
  <c r="H499" i="1"/>
  <c r="C431" i="1" l="1"/>
  <c r="C470" i="1"/>
  <c r="D330" i="1"/>
  <c r="C86" i="8" s="1"/>
  <c r="C440" i="1"/>
  <c r="F9" i="6"/>
  <c r="B463" i="1"/>
  <c r="B465" i="1"/>
  <c r="C112" i="8"/>
  <c r="E58" i="9"/>
  <c r="E218" i="9"/>
  <c r="I368" i="9"/>
  <c r="C383" i="1"/>
  <c r="I381" i="9"/>
  <c r="D275" i="1"/>
  <c r="C575" i="1"/>
  <c r="C132" i="8"/>
  <c r="B468" i="1"/>
  <c r="I365" i="9"/>
  <c r="C380" i="1"/>
  <c r="C458" i="1"/>
  <c r="C370" i="1"/>
  <c r="I370" i="9"/>
  <c r="C385" i="1"/>
  <c r="I90" i="9"/>
  <c r="I372" i="9"/>
  <c r="F612" i="1"/>
  <c r="C430" i="1"/>
  <c r="I366" i="9"/>
  <c r="BK48" i="1"/>
  <c r="BK62" i="1" s="1"/>
  <c r="CE62" i="1" s="1"/>
  <c r="C379" i="1" s="1"/>
  <c r="I44" i="9"/>
  <c r="D44" i="9"/>
  <c r="I172" i="9"/>
  <c r="I140" i="9"/>
  <c r="I612" i="1"/>
  <c r="CF76" i="1"/>
  <c r="AT52" i="1" s="1"/>
  <c r="AT67" i="1" s="1"/>
  <c r="AT71" i="1" s="1"/>
  <c r="AO52" i="1"/>
  <c r="AO67" i="1" s="1"/>
  <c r="F177" i="9" s="1"/>
  <c r="I380" i="9"/>
  <c r="C429" i="1"/>
  <c r="E172" i="9"/>
  <c r="E140" i="9"/>
  <c r="I268" i="9"/>
  <c r="I300" i="9"/>
  <c r="C140" i="9"/>
  <c r="D76" i="9"/>
  <c r="E268" i="9"/>
  <c r="E300" i="9"/>
  <c r="H12" i="9"/>
  <c r="G612" i="1"/>
  <c r="CF77" i="1"/>
  <c r="I12" i="9"/>
  <c r="C44" i="9"/>
  <c r="D140" i="9"/>
  <c r="C236" i="9"/>
  <c r="H268" i="9"/>
  <c r="F172" i="9"/>
  <c r="G76" i="9"/>
  <c r="D172" i="9"/>
  <c r="G108" i="9"/>
  <c r="H140" i="9"/>
  <c r="F204" i="9"/>
  <c r="I332" i="9"/>
  <c r="H236" i="9"/>
  <c r="D236" i="9"/>
  <c r="H332" i="9"/>
  <c r="F76" i="9"/>
  <c r="F332" i="9"/>
  <c r="E108" i="9"/>
  <c r="C12" i="9"/>
  <c r="C76" i="9"/>
  <c r="D186" i="9"/>
  <c r="K52" i="1"/>
  <c r="K67" i="1" s="1"/>
  <c r="K71" i="1" s="1"/>
  <c r="C676" i="1" s="1"/>
  <c r="BL52" i="1"/>
  <c r="BL67" i="1" s="1"/>
  <c r="D612" i="1"/>
  <c r="H300" i="9"/>
  <c r="G28" i="4"/>
  <c r="J52" i="1"/>
  <c r="J67" i="1" s="1"/>
  <c r="J71" i="1" s="1"/>
  <c r="C53" i="9" s="1"/>
  <c r="BH52" i="1"/>
  <c r="BH67" i="1" s="1"/>
  <c r="BH71" i="1" s="1"/>
  <c r="C553" i="1" s="1"/>
  <c r="E52" i="1"/>
  <c r="E67" i="1" s="1"/>
  <c r="Q52" i="1"/>
  <c r="Q67" i="1" s="1"/>
  <c r="Q71" i="1" s="1"/>
  <c r="C682" i="1" s="1"/>
  <c r="BP52" i="1"/>
  <c r="BP67" i="1" s="1"/>
  <c r="AC52" i="1"/>
  <c r="AC67" i="1" s="1"/>
  <c r="AC71" i="1" s="1"/>
  <c r="W52" i="1"/>
  <c r="W67" i="1" s="1"/>
  <c r="Z52" i="1"/>
  <c r="Z67" i="1" s="1"/>
  <c r="Z71" i="1" s="1"/>
  <c r="AU52" i="1"/>
  <c r="AU67" i="1" s="1"/>
  <c r="AU71" i="1" s="1"/>
  <c r="V52" i="1"/>
  <c r="V67" i="1" s="1"/>
  <c r="AL52" i="1"/>
  <c r="AL67" i="1" s="1"/>
  <c r="AL71" i="1" s="1"/>
  <c r="AB52" i="1"/>
  <c r="AB67" i="1" s="1"/>
  <c r="AP52" i="1"/>
  <c r="AP67" i="1" s="1"/>
  <c r="AP71" i="1" s="1"/>
  <c r="BC52" i="1"/>
  <c r="BC67" i="1" s="1"/>
  <c r="BC71" i="1" s="1"/>
  <c r="I362" i="9"/>
  <c r="B10" i="4"/>
  <c r="D463" i="1"/>
  <c r="G10" i="4"/>
  <c r="D428" i="1"/>
  <c r="C27" i="5"/>
  <c r="D32" i="6"/>
  <c r="D13" i="7"/>
  <c r="D5" i="7"/>
  <c r="D368" i="1"/>
  <c r="C120" i="8" s="1"/>
  <c r="F140" i="9"/>
  <c r="D12" i="9"/>
  <c r="C49" i="9"/>
  <c r="G113" i="9"/>
  <c r="I108" i="9"/>
  <c r="D204" i="9"/>
  <c r="F268" i="9"/>
  <c r="G332" i="9"/>
  <c r="C300" i="9"/>
  <c r="H76" i="9"/>
  <c r="G172" i="9"/>
  <c r="I236" i="9"/>
  <c r="D332" i="9"/>
  <c r="H204" i="9"/>
  <c r="G44" i="9"/>
  <c r="C172" i="9"/>
  <c r="E236" i="9"/>
  <c r="G300" i="9"/>
  <c r="F44" i="9"/>
  <c r="H44" i="9"/>
  <c r="B446" i="1"/>
  <c r="D242" i="1"/>
  <c r="H273" i="9"/>
  <c r="F12" i="9"/>
  <c r="G140" i="9"/>
  <c r="E332" i="9"/>
  <c r="E12" i="9"/>
  <c r="C418" i="1"/>
  <c r="D438" i="1"/>
  <c r="C108" i="9"/>
  <c r="F14" i="6"/>
  <c r="C471" i="1"/>
  <c r="F10" i="6"/>
  <c r="D339" i="1"/>
  <c r="D26" i="9"/>
  <c r="CE75" i="1"/>
  <c r="G204" i="9"/>
  <c r="D108" i="9"/>
  <c r="E204" i="9"/>
  <c r="F7" i="6"/>
  <c r="E204" i="1"/>
  <c r="C468" i="1"/>
  <c r="I383" i="9"/>
  <c r="D22" i="7"/>
  <c r="C40" i="5"/>
  <c r="I76" i="9"/>
  <c r="W71" i="1"/>
  <c r="C420" i="1"/>
  <c r="B28" i="4"/>
  <c r="F186" i="9"/>
  <c r="I204" i="9"/>
  <c r="H172" i="9"/>
  <c r="BD52" i="1"/>
  <c r="BD67" i="1" s="1"/>
  <c r="BD71" i="1" s="1"/>
  <c r="AM52" i="1"/>
  <c r="AM67" i="1" s="1"/>
  <c r="AM71" i="1" s="1"/>
  <c r="BF52" i="1"/>
  <c r="BF67" i="1" s="1"/>
  <c r="BF71" i="1" s="1"/>
  <c r="BQ52" i="1"/>
  <c r="BQ67" i="1" s="1"/>
  <c r="BQ71" i="1" s="1"/>
  <c r="F52" i="1"/>
  <c r="F67" i="1" s="1"/>
  <c r="F71" i="1" s="1"/>
  <c r="BY52" i="1"/>
  <c r="BY67" i="1" s="1"/>
  <c r="BY71" i="1" s="1"/>
  <c r="AY52" i="1"/>
  <c r="AY67" i="1" s="1"/>
  <c r="AY71" i="1" s="1"/>
  <c r="BM52" i="1"/>
  <c r="BM67" i="1" s="1"/>
  <c r="BM71" i="1" s="1"/>
  <c r="CB52" i="1"/>
  <c r="CB67" i="1" s="1"/>
  <c r="CB71" i="1" s="1"/>
  <c r="AW52" i="1"/>
  <c r="AW67" i="1" s="1"/>
  <c r="AW71" i="1" s="1"/>
  <c r="T52" i="1"/>
  <c r="T67" i="1" s="1"/>
  <c r="T71" i="1" s="1"/>
  <c r="BN52" i="1"/>
  <c r="BN67" i="1" s="1"/>
  <c r="BN71" i="1" s="1"/>
  <c r="M52" i="1"/>
  <c r="M67" i="1" s="1"/>
  <c r="M71" i="1" s="1"/>
  <c r="AK52" i="1"/>
  <c r="AK67" i="1" s="1"/>
  <c r="AK71" i="1" s="1"/>
  <c r="C530" i="1" s="1"/>
  <c r="G530" i="1" s="1"/>
  <c r="BV52" i="1"/>
  <c r="BV67" i="1" s="1"/>
  <c r="BV71" i="1" s="1"/>
  <c r="D52" i="1"/>
  <c r="D67" i="1" s="1"/>
  <c r="D71" i="1" s="1"/>
  <c r="AA52" i="1"/>
  <c r="AA67" i="1" s="1"/>
  <c r="AA71" i="1" s="1"/>
  <c r="BE52" i="1"/>
  <c r="BE67" i="1" s="1"/>
  <c r="BE71" i="1" s="1"/>
  <c r="H245" i="9" s="1"/>
  <c r="AX52" i="1"/>
  <c r="AX67" i="1" s="1"/>
  <c r="AX71" i="1" s="1"/>
  <c r="G52" i="1"/>
  <c r="G67" i="1" s="1"/>
  <c r="G71" i="1" s="1"/>
  <c r="BR52" i="1"/>
  <c r="BR67" i="1" s="1"/>
  <c r="BR71" i="1" s="1"/>
  <c r="I376" i="9"/>
  <c r="C463" i="1"/>
  <c r="D58" i="9"/>
  <c r="G26" i="9"/>
  <c r="E217" i="1"/>
  <c r="C276" i="1" s="1"/>
  <c r="I384" i="9"/>
  <c r="L612" i="1"/>
  <c r="F218" i="9"/>
  <c r="D90" i="9"/>
  <c r="D364" i="9"/>
  <c r="D464" i="1"/>
  <c r="H154" i="9"/>
  <c r="I367" i="9"/>
  <c r="D434" i="1"/>
  <c r="C58" i="9"/>
  <c r="L52" i="1" l="1"/>
  <c r="L67" i="1" s="1"/>
  <c r="H52" i="1"/>
  <c r="H67" i="1" s="1"/>
  <c r="H71" i="1" s="1"/>
  <c r="R52" i="1"/>
  <c r="R67" i="1" s="1"/>
  <c r="N52" i="1"/>
  <c r="N67" i="1" s="1"/>
  <c r="G49" i="9" s="1"/>
  <c r="AS52" i="1"/>
  <c r="AS67" i="1" s="1"/>
  <c r="AS71" i="1" s="1"/>
  <c r="C710" i="1" s="1"/>
  <c r="B428" i="1"/>
  <c r="C130" i="8"/>
  <c r="B434" i="1"/>
  <c r="C136" i="8"/>
  <c r="C123" i="8"/>
  <c r="D372" i="1"/>
  <c r="C125" i="8" s="1"/>
  <c r="B458" i="1"/>
  <c r="D277" i="1"/>
  <c r="C33" i="8"/>
  <c r="B476" i="1"/>
  <c r="AO71" i="1"/>
  <c r="F181" i="9" s="1"/>
  <c r="C131" i="8"/>
  <c r="B429" i="1"/>
  <c r="C34" i="8"/>
  <c r="B478" i="1"/>
  <c r="H81" i="9"/>
  <c r="C134" i="8"/>
  <c r="B432" i="1"/>
  <c r="E71" i="1"/>
  <c r="CE48" i="1"/>
  <c r="G268" i="9"/>
  <c r="AV52" i="1"/>
  <c r="AV67" i="1" s="1"/>
  <c r="BS52" i="1"/>
  <c r="BS67" i="1" s="1"/>
  <c r="O52" i="1"/>
  <c r="O67" i="1" s="1"/>
  <c r="X52" i="1"/>
  <c r="X67" i="1" s="1"/>
  <c r="CC52" i="1"/>
  <c r="CC67" i="1" s="1"/>
  <c r="AG52" i="1"/>
  <c r="AG67" i="1" s="1"/>
  <c r="BB52" i="1"/>
  <c r="BB67" i="1" s="1"/>
  <c r="AH52" i="1"/>
  <c r="AH67" i="1" s="1"/>
  <c r="BA52" i="1"/>
  <c r="BA67" i="1" s="1"/>
  <c r="AN52" i="1"/>
  <c r="AN67" i="1" s="1"/>
  <c r="BZ52" i="1"/>
  <c r="BZ67" i="1" s="1"/>
  <c r="CA52" i="1"/>
  <c r="CA67" i="1" s="1"/>
  <c r="BJ52" i="1"/>
  <c r="BJ67" i="1" s="1"/>
  <c r="U52" i="1"/>
  <c r="U67" i="1" s="1"/>
  <c r="AE52" i="1"/>
  <c r="AE67" i="1" s="1"/>
  <c r="AD52" i="1"/>
  <c r="AD67" i="1" s="1"/>
  <c r="AR52" i="1"/>
  <c r="AR67" i="1" s="1"/>
  <c r="C52" i="1"/>
  <c r="C67" i="1" s="1"/>
  <c r="BW52" i="1"/>
  <c r="BW67" i="1" s="1"/>
  <c r="BK52" i="1"/>
  <c r="BK67" i="1" s="1"/>
  <c r="BX52" i="1"/>
  <c r="BX67" i="1" s="1"/>
  <c r="I52" i="1"/>
  <c r="I67" i="1" s="1"/>
  <c r="AZ52" i="1"/>
  <c r="AZ67" i="1" s="1"/>
  <c r="Y52" i="1"/>
  <c r="Y67" i="1" s="1"/>
  <c r="BG52" i="1"/>
  <c r="BG67" i="1" s="1"/>
  <c r="AQ52" i="1"/>
  <c r="AQ67" i="1" s="1"/>
  <c r="S52" i="1"/>
  <c r="S67" i="1" s="1"/>
  <c r="AI52" i="1"/>
  <c r="AI67" i="1" s="1"/>
  <c r="BT52" i="1"/>
  <c r="BT67" i="1" s="1"/>
  <c r="P52" i="1"/>
  <c r="P67" i="1" s="1"/>
  <c r="BI52" i="1"/>
  <c r="BI67" i="1" s="1"/>
  <c r="BO52" i="1"/>
  <c r="BO67" i="1" s="1"/>
  <c r="AJ52" i="1"/>
  <c r="AJ67" i="1" s="1"/>
  <c r="AF52" i="1"/>
  <c r="AF67" i="1" s="1"/>
  <c r="BU52" i="1"/>
  <c r="BU67" i="1" s="1"/>
  <c r="C638" i="1"/>
  <c r="C558" i="1"/>
  <c r="I277" i="9"/>
  <c r="C562" i="1"/>
  <c r="F309" i="9"/>
  <c r="F245" i="9"/>
  <c r="C633" i="1"/>
  <c r="C548" i="1"/>
  <c r="F21" i="9"/>
  <c r="C499" i="1"/>
  <c r="G499" i="1" s="1"/>
  <c r="C671" i="1"/>
  <c r="C540" i="1"/>
  <c r="G540" i="1" s="1"/>
  <c r="C712" i="1"/>
  <c r="E213" i="9"/>
  <c r="G245" i="9"/>
  <c r="C624" i="1"/>
  <c r="C549" i="1"/>
  <c r="C519" i="1"/>
  <c r="G519" i="1" s="1"/>
  <c r="E117" i="9"/>
  <c r="C691" i="1"/>
  <c r="I149" i="9"/>
  <c r="L71" i="1"/>
  <c r="G213" i="9"/>
  <c r="C631" i="1"/>
  <c r="N71" i="1"/>
  <c r="C679" i="1" s="1"/>
  <c r="V71" i="1"/>
  <c r="C515" i="1" s="1"/>
  <c r="E49" i="9"/>
  <c r="C504" i="1"/>
  <c r="G504" i="1" s="1"/>
  <c r="AB71" i="1"/>
  <c r="C521" i="1" s="1"/>
  <c r="G521" i="1" s="1"/>
  <c r="C550" i="1"/>
  <c r="G550" i="1" s="1"/>
  <c r="C213" i="9"/>
  <c r="C702" i="1"/>
  <c r="E305" i="9"/>
  <c r="BP71" i="1"/>
  <c r="D53" i="9"/>
  <c r="BL71" i="1"/>
  <c r="H277" i="9" s="1"/>
  <c r="C614" i="1"/>
  <c r="D615" i="1" s="1"/>
  <c r="D687" i="1" s="1"/>
  <c r="C503" i="1"/>
  <c r="G503" i="1" s="1"/>
  <c r="C542" i="1"/>
  <c r="C675" i="1"/>
  <c r="C623" i="1"/>
  <c r="D277" i="9"/>
  <c r="C510" i="1"/>
  <c r="G510" i="1" s="1"/>
  <c r="C85" i="9"/>
  <c r="C706" i="1"/>
  <c r="E17" i="9"/>
  <c r="C534" i="1"/>
  <c r="G534" i="1" s="1"/>
  <c r="C636" i="1"/>
  <c r="I364" i="9"/>
  <c r="C428" i="1"/>
  <c r="D465" i="1"/>
  <c r="C177" i="9"/>
  <c r="C81" i="9"/>
  <c r="C209" i="9"/>
  <c r="D49" i="9"/>
  <c r="C532" i="1"/>
  <c r="G532" i="1" s="1"/>
  <c r="D181" i="9"/>
  <c r="C704" i="1"/>
  <c r="G177" i="9"/>
  <c r="F241" i="9"/>
  <c r="I81" i="9"/>
  <c r="D209" i="9"/>
  <c r="E209" i="9"/>
  <c r="H113" i="9"/>
  <c r="H17" i="9"/>
  <c r="C685" i="1"/>
  <c r="C513" i="1"/>
  <c r="G513" i="1" s="1"/>
  <c r="F85" i="9"/>
  <c r="E113" i="9"/>
  <c r="D273" i="9"/>
  <c r="D373" i="1"/>
  <c r="C126" i="8" s="1"/>
  <c r="G17" i="9"/>
  <c r="I273" i="9"/>
  <c r="D27" i="7"/>
  <c r="B448" i="1"/>
  <c r="C497" i="1"/>
  <c r="G497" i="1" s="1"/>
  <c r="C669" i="1"/>
  <c r="D21" i="9"/>
  <c r="F544" i="1"/>
  <c r="H536" i="1"/>
  <c r="F536" i="1"/>
  <c r="F528" i="1"/>
  <c r="F520" i="1"/>
  <c r="H209" i="9"/>
  <c r="D337" i="9"/>
  <c r="F81" i="9"/>
  <c r="I209" i="9"/>
  <c r="I241" i="9"/>
  <c r="C522" i="1"/>
  <c r="G522" i="1" s="1"/>
  <c r="C694" i="1"/>
  <c r="H117" i="9"/>
  <c r="I378" i="9"/>
  <c r="K612" i="1"/>
  <c r="C465" i="1"/>
  <c r="C520" i="1"/>
  <c r="G520" i="1" s="1"/>
  <c r="C692" i="1"/>
  <c r="F117" i="9"/>
  <c r="C616" i="1"/>
  <c r="C543" i="1"/>
  <c r="H213" i="9"/>
  <c r="C619" i="1"/>
  <c r="C559" i="1"/>
  <c r="C309" i="9"/>
  <c r="F32" i="6"/>
  <c r="C478" i="1"/>
  <c r="C305" i="9"/>
  <c r="C102" i="8"/>
  <c r="C482" i="1"/>
  <c r="C498" i="1"/>
  <c r="G498" i="1" s="1"/>
  <c r="E21" i="9"/>
  <c r="C670" i="1"/>
  <c r="F498" i="1"/>
  <c r="C501" i="1"/>
  <c r="G501" i="1" s="1"/>
  <c r="H21" i="9"/>
  <c r="C673" i="1"/>
  <c r="H241" i="9"/>
  <c r="I145" i="9"/>
  <c r="G209" i="9"/>
  <c r="G337" i="9"/>
  <c r="D177" i="9"/>
  <c r="C516" i="1"/>
  <c r="G516" i="1" s="1"/>
  <c r="I85" i="9"/>
  <c r="C688" i="1"/>
  <c r="C476" i="1"/>
  <c r="F16" i="6"/>
  <c r="C672" i="1"/>
  <c r="C500" i="1"/>
  <c r="G500" i="1" s="1"/>
  <c r="G21" i="9"/>
  <c r="C563" i="1"/>
  <c r="G309" i="9"/>
  <c r="C626" i="1"/>
  <c r="C642" i="1"/>
  <c r="D341" i="9"/>
  <c r="C567" i="1"/>
  <c r="I245" i="9"/>
  <c r="C629" i="1"/>
  <c r="C551" i="1"/>
  <c r="G341" i="9"/>
  <c r="C570" i="1"/>
  <c r="C645" i="1"/>
  <c r="C711" i="1"/>
  <c r="D213" i="9"/>
  <c r="C539" i="1"/>
  <c r="G539" i="1" s="1"/>
  <c r="F516" i="1"/>
  <c r="D17" i="9"/>
  <c r="F305" i="9"/>
  <c r="C622" i="1"/>
  <c r="C373" i="9"/>
  <c r="C573" i="1"/>
  <c r="C181" i="9"/>
  <c r="C703" i="1"/>
  <c r="C531" i="1"/>
  <c r="G531" i="1" s="1"/>
  <c r="C535" i="1"/>
  <c r="G535" i="1" s="1"/>
  <c r="C707" i="1"/>
  <c r="G181" i="9"/>
  <c r="F540" i="1"/>
  <c r="H540" i="1"/>
  <c r="F532" i="1"/>
  <c r="H532" i="1"/>
  <c r="F524" i="1"/>
  <c r="F550" i="1"/>
  <c r="G305" i="9"/>
  <c r="F113" i="9"/>
  <c r="F49" i="9"/>
  <c r="C369" i="9"/>
  <c r="F17" i="9"/>
  <c r="G241" i="9"/>
  <c r="I213" i="9"/>
  <c r="C625" i="1"/>
  <c r="C544" i="1"/>
  <c r="G544" i="1" s="1"/>
  <c r="C506" i="1"/>
  <c r="G506" i="1" s="1"/>
  <c r="F53" i="9"/>
  <c r="C678" i="1"/>
  <c r="C538" i="1" l="1"/>
  <c r="G538" i="1" s="1"/>
  <c r="D81" i="9"/>
  <c r="R71" i="1"/>
  <c r="C35" i="8"/>
  <c r="D292" i="1"/>
  <c r="D633" i="1"/>
  <c r="D618" i="1"/>
  <c r="G117" i="9"/>
  <c r="D712" i="1"/>
  <c r="D673" i="1"/>
  <c r="D683" i="1"/>
  <c r="D695" i="1"/>
  <c r="D671" i="1"/>
  <c r="C637" i="1"/>
  <c r="D634" i="1"/>
  <c r="D635" i="1"/>
  <c r="D701" i="1"/>
  <c r="D713" i="1"/>
  <c r="D702" i="1"/>
  <c r="D670" i="1"/>
  <c r="D685" i="1"/>
  <c r="D680" i="1"/>
  <c r="D642" i="1"/>
  <c r="D684" i="1"/>
  <c r="C507" i="1"/>
  <c r="G507" i="1" s="1"/>
  <c r="G53" i="9"/>
  <c r="D616" i="1"/>
  <c r="D698" i="1"/>
  <c r="D679" i="1"/>
  <c r="D707" i="1"/>
  <c r="D619" i="1"/>
  <c r="D643" i="1"/>
  <c r="D674" i="1"/>
  <c r="D626" i="1"/>
  <c r="D678" i="1"/>
  <c r="D624" i="1"/>
  <c r="D640" i="1"/>
  <c r="D636" i="1"/>
  <c r="D703" i="1"/>
  <c r="D638" i="1"/>
  <c r="D617" i="1"/>
  <c r="D629" i="1"/>
  <c r="H550" i="1"/>
  <c r="C687" i="1"/>
  <c r="H85" i="9"/>
  <c r="D681" i="1"/>
  <c r="D625" i="1"/>
  <c r="D694" i="1"/>
  <c r="D621" i="1"/>
  <c r="D627" i="1"/>
  <c r="D708" i="1"/>
  <c r="D709" i="1"/>
  <c r="D716" i="1"/>
  <c r="D669" i="1"/>
  <c r="D668" i="1"/>
  <c r="D710" i="1"/>
  <c r="C693" i="1"/>
  <c r="C557" i="1"/>
  <c r="CE67" i="1"/>
  <c r="D696" i="1"/>
  <c r="D647" i="1"/>
  <c r="D693" i="1"/>
  <c r="D689" i="1"/>
  <c r="D637" i="1"/>
  <c r="D688" i="1"/>
  <c r="D677" i="1"/>
  <c r="D690" i="1"/>
  <c r="D646" i="1"/>
  <c r="D691" i="1"/>
  <c r="D697" i="1"/>
  <c r="D641" i="1"/>
  <c r="D620" i="1"/>
  <c r="D632" i="1"/>
  <c r="D672" i="1"/>
  <c r="CE52" i="1"/>
  <c r="D676" i="1"/>
  <c r="D682" i="1"/>
  <c r="D706" i="1"/>
  <c r="D630" i="1"/>
  <c r="D631" i="1"/>
  <c r="D675" i="1"/>
  <c r="D711" i="1"/>
  <c r="D699" i="1"/>
  <c r="D705" i="1"/>
  <c r="D686" i="1"/>
  <c r="D628" i="1"/>
  <c r="D623" i="1"/>
  <c r="D639" i="1"/>
  <c r="D700" i="1"/>
  <c r="D704" i="1"/>
  <c r="D622" i="1"/>
  <c r="D645" i="1"/>
  <c r="D692" i="1"/>
  <c r="D644" i="1"/>
  <c r="D305" i="9"/>
  <c r="BO71" i="1"/>
  <c r="G145" i="9"/>
  <c r="AI71" i="1"/>
  <c r="D113" i="9"/>
  <c r="Y71" i="1"/>
  <c r="BK71" i="1"/>
  <c r="G273" i="9"/>
  <c r="AD71" i="1"/>
  <c r="I113" i="9"/>
  <c r="I337" i="9"/>
  <c r="CA71" i="1"/>
  <c r="F145" i="9"/>
  <c r="AH71" i="1"/>
  <c r="X71" i="1"/>
  <c r="C113" i="9"/>
  <c r="BU71" i="1"/>
  <c r="C337" i="9"/>
  <c r="E273" i="9"/>
  <c r="BI71" i="1"/>
  <c r="E81" i="9"/>
  <c r="S71" i="1"/>
  <c r="AZ71" i="1"/>
  <c r="C241" i="9"/>
  <c r="BW71" i="1"/>
  <c r="E337" i="9"/>
  <c r="C145" i="9"/>
  <c r="AE71" i="1"/>
  <c r="H337" i="9"/>
  <c r="BZ71" i="1"/>
  <c r="BB71" i="1"/>
  <c r="E241" i="9"/>
  <c r="H49" i="9"/>
  <c r="O71" i="1"/>
  <c r="D145" i="9"/>
  <c r="AF71" i="1"/>
  <c r="I49" i="9"/>
  <c r="P71" i="1"/>
  <c r="H177" i="9"/>
  <c r="AQ71" i="1"/>
  <c r="I71" i="1"/>
  <c r="I17" i="9"/>
  <c r="C17" i="9"/>
  <c r="C71" i="1"/>
  <c r="G81" i="9"/>
  <c r="U71" i="1"/>
  <c r="AN71" i="1"/>
  <c r="E177" i="9"/>
  <c r="AG71" i="1"/>
  <c r="E145" i="9"/>
  <c r="BS71" i="1"/>
  <c r="H305" i="9"/>
  <c r="H145" i="9"/>
  <c r="AJ71" i="1"/>
  <c r="I305" i="9"/>
  <c r="BT71" i="1"/>
  <c r="BG71" i="1"/>
  <c r="C273" i="9"/>
  <c r="BX71" i="1"/>
  <c r="F337" i="9"/>
  <c r="I177" i="9"/>
  <c r="AR71" i="1"/>
  <c r="BJ71" i="1"/>
  <c r="F273" i="9"/>
  <c r="D241" i="9"/>
  <c r="BA71" i="1"/>
  <c r="CC71" i="1"/>
  <c r="D369" i="9"/>
  <c r="AV71" i="1"/>
  <c r="F209" i="9"/>
  <c r="C561" i="1"/>
  <c r="C621" i="1"/>
  <c r="E309" i="9"/>
  <c r="C677" i="1"/>
  <c r="C505" i="1"/>
  <c r="G505" i="1" s="1"/>
  <c r="E53" i="9"/>
  <c r="H516" i="1"/>
  <c r="H498" i="1"/>
  <c r="H520" i="1"/>
  <c r="G515" i="1"/>
  <c r="H515" i="1" s="1"/>
  <c r="H544" i="1"/>
  <c r="F522" i="1"/>
  <c r="H522" i="1" s="1"/>
  <c r="F510" i="1"/>
  <c r="H510" i="1"/>
  <c r="F513" i="1"/>
  <c r="H513" i="1"/>
  <c r="F538" i="1"/>
  <c r="H538" i="1"/>
  <c r="F496" i="1"/>
  <c r="F534" i="1"/>
  <c r="H534" i="1"/>
  <c r="F502" i="1"/>
  <c r="H504" i="1"/>
  <c r="F504" i="1"/>
  <c r="H530" i="1"/>
  <c r="F530" i="1"/>
  <c r="F512" i="1"/>
  <c r="F526" i="1"/>
  <c r="F503" i="1"/>
  <c r="H503" i="1"/>
  <c r="H508" i="1"/>
  <c r="F508" i="1"/>
  <c r="F514" i="1"/>
  <c r="H507" i="1"/>
  <c r="F507" i="1"/>
  <c r="F518" i="1"/>
  <c r="F546" i="1"/>
  <c r="F506" i="1"/>
  <c r="H506" i="1"/>
  <c r="H500" i="1"/>
  <c r="F500" i="1"/>
  <c r="F509" i="1"/>
  <c r="D85" i="9" l="1"/>
  <c r="C683" i="1"/>
  <c r="C511" i="1"/>
  <c r="D341" i="1"/>
  <c r="C481" i="1" s="1"/>
  <c r="C50" i="8"/>
  <c r="CE71" i="1"/>
  <c r="C716" i="1" s="1"/>
  <c r="C384" i="1"/>
  <c r="I369" i="9"/>
  <c r="D715" i="1"/>
  <c r="C433" i="1"/>
  <c r="C441" i="1" s="1"/>
  <c r="D149" i="9"/>
  <c r="C525" i="1"/>
  <c r="G525" i="1" s="1"/>
  <c r="C697" i="1"/>
  <c r="C618" i="1"/>
  <c r="C277" i="9"/>
  <c r="C552" i="1"/>
  <c r="C529" i="1"/>
  <c r="G529" i="1" s="1"/>
  <c r="C701" i="1"/>
  <c r="H149" i="9"/>
  <c r="C698" i="1"/>
  <c r="E149" i="9"/>
  <c r="C526" i="1"/>
  <c r="C496" i="1"/>
  <c r="C668" i="1"/>
  <c r="C21" i="9"/>
  <c r="C524" i="1"/>
  <c r="C696" i="1"/>
  <c r="C149" i="9"/>
  <c r="E85" i="9"/>
  <c r="C512" i="1"/>
  <c r="C684" i="1"/>
  <c r="C634" i="1"/>
  <c r="C554" i="1"/>
  <c r="E277" i="9"/>
  <c r="C641" i="1"/>
  <c r="C566" i="1"/>
  <c r="C341" i="9"/>
  <c r="C527" i="1"/>
  <c r="G527" i="1" s="1"/>
  <c r="F149" i="9"/>
  <c r="C699" i="1"/>
  <c r="C713" i="1"/>
  <c r="F213" i="9"/>
  <c r="C541" i="1"/>
  <c r="C574" i="1"/>
  <c r="D373" i="9"/>
  <c r="C620" i="1"/>
  <c r="C709" i="1"/>
  <c r="C537" i="1"/>
  <c r="G537" i="1" s="1"/>
  <c r="I181" i="9"/>
  <c r="C569" i="1"/>
  <c r="F341" i="9"/>
  <c r="C644" i="1"/>
  <c r="C565" i="1"/>
  <c r="I309" i="9"/>
  <c r="C640" i="1"/>
  <c r="C639" i="1"/>
  <c r="H309" i="9"/>
  <c r="C564" i="1"/>
  <c r="G85" i="9"/>
  <c r="C514" i="1"/>
  <c r="C686" i="1"/>
  <c r="H181" i="9"/>
  <c r="C708" i="1"/>
  <c r="C536" i="1"/>
  <c r="G536" i="1" s="1"/>
  <c r="I53" i="9"/>
  <c r="C509" i="1"/>
  <c r="C681" i="1"/>
  <c r="C646" i="1"/>
  <c r="H341" i="9"/>
  <c r="C571" i="1"/>
  <c r="D117" i="9"/>
  <c r="C690" i="1"/>
  <c r="C518" i="1"/>
  <c r="F277" i="9"/>
  <c r="C555" i="1"/>
  <c r="C617" i="1"/>
  <c r="E181" i="9"/>
  <c r="C705" i="1"/>
  <c r="C533" i="1"/>
  <c r="G533" i="1" s="1"/>
  <c r="C680" i="1"/>
  <c r="C508" i="1"/>
  <c r="G508" i="1" s="1"/>
  <c r="H53" i="9"/>
  <c r="E245" i="9"/>
  <c r="C632" i="1"/>
  <c r="C547" i="1"/>
  <c r="D309" i="9"/>
  <c r="C627" i="1"/>
  <c r="C560" i="1"/>
  <c r="C630" i="1"/>
  <c r="C546" i="1"/>
  <c r="D245" i="9"/>
  <c r="I21" i="9"/>
  <c r="C674" i="1"/>
  <c r="C502" i="1"/>
  <c r="C643" i="1"/>
  <c r="C568" i="1"/>
  <c r="E341" i="9"/>
  <c r="C628" i="1"/>
  <c r="C545" i="1"/>
  <c r="G545" i="1" s="1"/>
  <c r="C245" i="9"/>
  <c r="C517" i="1"/>
  <c r="C117" i="9"/>
  <c r="C689" i="1"/>
  <c r="C647" i="1"/>
  <c r="I341" i="9"/>
  <c r="C572" i="1"/>
  <c r="I117" i="9"/>
  <c r="C523" i="1"/>
  <c r="G523" i="1" s="1"/>
  <c r="C695" i="1"/>
  <c r="G277" i="9"/>
  <c r="C556" i="1"/>
  <c r="C635" i="1"/>
  <c r="G149" i="9"/>
  <c r="C528" i="1"/>
  <c r="C700" i="1"/>
  <c r="H545" i="1"/>
  <c r="F545" i="1"/>
  <c r="H525" i="1"/>
  <c r="F525" i="1"/>
  <c r="H529" i="1"/>
  <c r="F529" i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 s="1"/>
  <c r="I373" i="9" l="1"/>
  <c r="G511" i="1"/>
  <c r="H511" i="1"/>
  <c r="C135" i="8"/>
  <c r="B433" i="1"/>
  <c r="D390" i="1"/>
  <c r="C715" i="1"/>
  <c r="C648" i="1"/>
  <c r="M716" i="1" s="1"/>
  <c r="E623" i="1"/>
  <c r="G517" i="1"/>
  <c r="H517" i="1" s="1"/>
  <c r="G518" i="1"/>
  <c r="H518" i="1" s="1"/>
  <c r="G514" i="1"/>
  <c r="H514" i="1" s="1"/>
  <c r="E612" i="1"/>
  <c r="G496" i="1"/>
  <c r="H496" i="1" s="1"/>
  <c r="G528" i="1"/>
  <c r="H528" i="1" s="1"/>
  <c r="G502" i="1"/>
  <c r="H502" i="1" s="1"/>
  <c r="G546" i="1"/>
  <c r="H546" i="1"/>
  <c r="G509" i="1"/>
  <c r="H509" i="1" s="1"/>
  <c r="G512" i="1"/>
  <c r="H512" i="1"/>
  <c r="G524" i="1"/>
  <c r="H524" i="1" s="1"/>
  <c r="G526" i="1"/>
  <c r="H526" i="1" s="1"/>
  <c r="B441" i="1" l="1"/>
  <c r="C141" i="8"/>
  <c r="D391" i="1"/>
  <c r="E716" i="1"/>
  <c r="E693" i="1"/>
  <c r="E672" i="1"/>
  <c r="E678" i="1"/>
  <c r="E685" i="1"/>
  <c r="E638" i="1"/>
  <c r="E647" i="1"/>
  <c r="E698" i="1"/>
  <c r="E689" i="1"/>
  <c r="E707" i="1"/>
  <c r="E708" i="1"/>
  <c r="E668" i="1"/>
  <c r="E673" i="1"/>
  <c r="E709" i="1"/>
  <c r="E684" i="1"/>
  <c r="E704" i="1"/>
  <c r="E686" i="1"/>
  <c r="E700" i="1"/>
  <c r="E630" i="1"/>
  <c r="E670" i="1"/>
  <c r="E637" i="1"/>
  <c r="E687" i="1"/>
  <c r="E711" i="1"/>
  <c r="E713" i="1"/>
  <c r="E712" i="1"/>
  <c r="E631" i="1"/>
  <c r="E675" i="1"/>
  <c r="E644" i="1"/>
  <c r="E681" i="1"/>
  <c r="E639" i="1"/>
  <c r="E676" i="1"/>
  <c r="E696" i="1"/>
  <c r="E703" i="1"/>
  <c r="E702" i="1"/>
  <c r="E679" i="1"/>
  <c r="E635" i="1"/>
  <c r="E683" i="1"/>
  <c r="E669" i="1"/>
  <c r="E706" i="1"/>
  <c r="E642" i="1"/>
  <c r="E646" i="1"/>
  <c r="E671" i="1"/>
  <c r="E624" i="1"/>
  <c r="E625" i="1"/>
  <c r="E691" i="1"/>
  <c r="E643" i="1"/>
  <c r="E690" i="1"/>
  <c r="E641" i="1"/>
  <c r="E692" i="1"/>
  <c r="E695" i="1"/>
  <c r="E633" i="1"/>
  <c r="E632" i="1"/>
  <c r="E682" i="1"/>
  <c r="E645" i="1"/>
  <c r="E634" i="1"/>
  <c r="E710" i="1"/>
  <c r="E694" i="1"/>
  <c r="E628" i="1"/>
  <c r="E705" i="1"/>
  <c r="E697" i="1"/>
  <c r="E677" i="1"/>
  <c r="E680" i="1"/>
  <c r="E674" i="1"/>
  <c r="E640" i="1"/>
  <c r="E699" i="1"/>
  <c r="E627" i="1"/>
  <c r="E701" i="1"/>
  <c r="E688" i="1"/>
  <c r="E626" i="1"/>
  <c r="E636" i="1"/>
  <c r="E629" i="1"/>
  <c r="C142" i="8" l="1"/>
  <c r="D393" i="1"/>
  <c r="F624" i="1"/>
  <c r="E715" i="1"/>
  <c r="C146" i="8" l="1"/>
  <c r="D396" i="1"/>
  <c r="C151" i="8" s="1"/>
  <c r="F712" i="1"/>
  <c r="F671" i="1"/>
  <c r="F640" i="1"/>
  <c r="F643" i="1"/>
  <c r="F635" i="1"/>
  <c r="F685" i="1"/>
  <c r="F629" i="1"/>
  <c r="F625" i="1"/>
  <c r="F668" i="1"/>
  <c r="F680" i="1"/>
  <c r="F669" i="1"/>
  <c r="F700" i="1"/>
  <c r="F632" i="1"/>
  <c r="F670" i="1"/>
  <c r="F692" i="1"/>
  <c r="F710" i="1"/>
  <c r="F683" i="1"/>
  <c r="F634" i="1"/>
  <c r="F674" i="1"/>
  <c r="F699" i="1"/>
  <c r="F694" i="1"/>
  <c r="F697" i="1"/>
  <c r="F626" i="1"/>
  <c r="F677" i="1"/>
  <c r="F646" i="1"/>
  <c r="F673" i="1"/>
  <c r="F713" i="1"/>
  <c r="F708" i="1"/>
  <c r="F684" i="1"/>
  <c r="F716" i="1"/>
  <c r="F645" i="1"/>
  <c r="F690" i="1"/>
  <c r="F675" i="1"/>
  <c r="F644" i="1"/>
  <c r="F681" i="1"/>
  <c r="F672" i="1"/>
  <c r="F633" i="1"/>
  <c r="F706" i="1"/>
  <c r="F701" i="1"/>
  <c r="F687" i="1"/>
  <c r="F703" i="1"/>
  <c r="F639" i="1"/>
  <c r="F636" i="1"/>
  <c r="F693" i="1"/>
  <c r="F682" i="1"/>
  <c r="F709" i="1"/>
  <c r="F698" i="1"/>
  <c r="F628" i="1"/>
  <c r="F637" i="1"/>
  <c r="F688" i="1"/>
  <c r="F642" i="1"/>
  <c r="F630" i="1"/>
  <c r="F679" i="1"/>
  <c r="F676" i="1"/>
  <c r="F704" i="1"/>
  <c r="F695" i="1"/>
  <c r="F702" i="1"/>
  <c r="F686" i="1"/>
  <c r="F691" i="1"/>
  <c r="F689" i="1"/>
  <c r="F705" i="1"/>
  <c r="F678" i="1"/>
  <c r="F647" i="1"/>
  <c r="F631" i="1"/>
  <c r="F696" i="1"/>
  <c r="F638" i="1"/>
  <c r="F641" i="1"/>
  <c r="F711" i="1"/>
  <c r="F707" i="1"/>
  <c r="F627" i="1"/>
  <c r="G625" i="1" l="1"/>
  <c r="F715" i="1"/>
  <c r="G644" i="1" l="1"/>
  <c r="G702" i="1"/>
  <c r="G645" i="1"/>
  <c r="G626" i="1"/>
  <c r="G628" i="1"/>
  <c r="G696" i="1"/>
  <c r="G705" i="1"/>
  <c r="G671" i="1"/>
  <c r="G681" i="1"/>
  <c r="G684" i="1"/>
  <c r="G678" i="1"/>
  <c r="G716" i="1"/>
  <c r="G697" i="1"/>
  <c r="G698" i="1"/>
  <c r="G673" i="1"/>
  <c r="G691" i="1"/>
  <c r="G692" i="1"/>
  <c r="G711" i="1"/>
  <c r="G695" i="1"/>
  <c r="G646" i="1"/>
  <c r="G634" i="1"/>
  <c r="G707" i="1"/>
  <c r="G709" i="1"/>
  <c r="G687" i="1"/>
  <c r="G682" i="1"/>
  <c r="G672" i="1"/>
  <c r="G675" i="1"/>
  <c r="G635" i="1"/>
  <c r="G643" i="1"/>
  <c r="G708" i="1"/>
  <c r="G627" i="1"/>
  <c r="G677" i="1"/>
  <c r="G683" i="1"/>
  <c r="G670" i="1"/>
  <c r="G638" i="1"/>
  <c r="G669" i="1"/>
  <c r="G640" i="1"/>
  <c r="G689" i="1"/>
  <c r="G674" i="1"/>
  <c r="G632" i="1"/>
  <c r="G686" i="1"/>
  <c r="G629" i="1"/>
  <c r="G647" i="1"/>
  <c r="G637" i="1"/>
  <c r="G685" i="1"/>
  <c r="G633" i="1"/>
  <c r="G699" i="1"/>
  <c r="G642" i="1"/>
  <c r="G703" i="1"/>
  <c r="G679" i="1"/>
  <c r="G701" i="1"/>
  <c r="G688" i="1"/>
  <c r="G690" i="1"/>
  <c r="G710" i="1"/>
  <c r="G636" i="1"/>
  <c r="G706" i="1"/>
  <c r="G676" i="1"/>
  <c r="G639" i="1"/>
  <c r="G700" i="1"/>
  <c r="G694" i="1"/>
  <c r="G668" i="1"/>
  <c r="G704" i="1"/>
  <c r="G713" i="1"/>
  <c r="G641" i="1"/>
  <c r="G680" i="1"/>
  <c r="G630" i="1"/>
  <c r="G712" i="1"/>
  <c r="G693" i="1"/>
  <c r="G631" i="1"/>
  <c r="G715" i="1" l="1"/>
  <c r="H628" i="1"/>
  <c r="H683" i="1" l="1"/>
  <c r="H713" i="1"/>
  <c r="H670" i="1"/>
  <c r="H697" i="1"/>
  <c r="H698" i="1"/>
  <c r="H630" i="1"/>
  <c r="H675" i="1"/>
  <c r="H677" i="1"/>
  <c r="H642" i="1"/>
  <c r="H681" i="1"/>
  <c r="H637" i="1"/>
  <c r="H674" i="1"/>
  <c r="H709" i="1"/>
  <c r="H694" i="1"/>
  <c r="H676" i="1"/>
  <c r="H685" i="1"/>
  <c r="H691" i="1"/>
  <c r="H641" i="1"/>
  <c r="H695" i="1"/>
  <c r="H647" i="1"/>
  <c r="H707" i="1"/>
  <c r="H638" i="1"/>
  <c r="H712" i="1"/>
  <c r="H687" i="1"/>
  <c r="H682" i="1"/>
  <c r="H635" i="1"/>
  <c r="H636" i="1"/>
  <c r="H679" i="1"/>
  <c r="H689" i="1"/>
  <c r="H684" i="1"/>
  <c r="H671" i="1"/>
  <c r="H716" i="1"/>
  <c r="H704" i="1"/>
  <c r="H702" i="1"/>
  <c r="H706" i="1"/>
  <c r="H644" i="1"/>
  <c r="H639" i="1"/>
  <c r="H703" i="1"/>
  <c r="H686" i="1"/>
  <c r="H668" i="1"/>
  <c r="H710" i="1"/>
  <c r="H640" i="1"/>
  <c r="H688" i="1"/>
  <c r="H699" i="1"/>
  <c r="H680" i="1"/>
  <c r="H646" i="1"/>
  <c r="H632" i="1"/>
  <c r="H643" i="1"/>
  <c r="H633" i="1"/>
  <c r="H701" i="1"/>
  <c r="H708" i="1"/>
  <c r="H711" i="1"/>
  <c r="H690" i="1"/>
  <c r="H669" i="1"/>
  <c r="H645" i="1"/>
  <c r="H692" i="1"/>
  <c r="H678" i="1"/>
  <c r="H696" i="1"/>
  <c r="H673" i="1"/>
  <c r="H693" i="1"/>
  <c r="H634" i="1"/>
  <c r="H629" i="1"/>
  <c r="H631" i="1"/>
  <c r="H672" i="1"/>
  <c r="H705" i="1"/>
  <c r="H700" i="1"/>
  <c r="H715" i="1" l="1"/>
  <c r="I629" i="1"/>
  <c r="I683" i="1" l="1"/>
  <c r="I699" i="1"/>
  <c r="I636" i="1"/>
  <c r="I679" i="1"/>
  <c r="I709" i="1"/>
  <c r="I687" i="1"/>
  <c r="I705" i="1"/>
  <c r="I698" i="1"/>
  <c r="I675" i="1"/>
  <c r="I671" i="1"/>
  <c r="I670" i="1"/>
  <c r="I686" i="1"/>
  <c r="I713" i="1"/>
  <c r="I645" i="1"/>
  <c r="I680" i="1"/>
  <c r="I688" i="1"/>
  <c r="I630" i="1"/>
  <c r="J630" i="1" s="1"/>
  <c r="I708" i="1"/>
  <c r="I642" i="1"/>
  <c r="I697" i="1"/>
  <c r="I694" i="1"/>
  <c r="I685" i="1"/>
  <c r="I637" i="1"/>
  <c r="I669" i="1"/>
  <c r="I706" i="1"/>
  <c r="I692" i="1"/>
  <c r="I684" i="1"/>
  <c r="I644" i="1"/>
  <c r="I646" i="1"/>
  <c r="I643" i="1"/>
  <c r="I647" i="1"/>
  <c r="I712" i="1"/>
  <c r="I631" i="1"/>
  <c r="I690" i="1"/>
  <c r="I681" i="1"/>
  <c r="I707" i="1"/>
  <c r="I678" i="1"/>
  <c r="I695" i="1"/>
  <c r="I676" i="1"/>
  <c r="I668" i="1"/>
  <c r="I673" i="1"/>
  <c r="I639" i="1"/>
  <c r="I693" i="1"/>
  <c r="I635" i="1"/>
  <c r="I677" i="1"/>
  <c r="I672" i="1"/>
  <c r="I674" i="1"/>
  <c r="I716" i="1"/>
  <c r="I638" i="1"/>
  <c r="I711" i="1"/>
  <c r="I641" i="1"/>
  <c r="I633" i="1"/>
  <c r="I640" i="1"/>
  <c r="I702" i="1"/>
  <c r="I682" i="1"/>
  <c r="I700" i="1"/>
  <c r="I701" i="1"/>
  <c r="I696" i="1"/>
  <c r="I634" i="1"/>
  <c r="I710" i="1"/>
  <c r="I704" i="1"/>
  <c r="I689" i="1"/>
  <c r="I703" i="1"/>
  <c r="I691" i="1"/>
  <c r="I632" i="1"/>
  <c r="J634" i="1" l="1"/>
  <c r="J669" i="1"/>
  <c r="J702" i="1"/>
  <c r="J671" i="1"/>
  <c r="J697" i="1"/>
  <c r="J679" i="1"/>
  <c r="J647" i="1"/>
  <c r="J641" i="1"/>
  <c r="J680" i="1"/>
  <c r="J670" i="1"/>
  <c r="J682" i="1"/>
  <c r="J676" i="1"/>
  <c r="J632" i="1"/>
  <c r="J644" i="1"/>
  <c r="J646" i="1"/>
  <c r="J640" i="1"/>
  <c r="J638" i="1"/>
  <c r="J705" i="1"/>
  <c r="J713" i="1"/>
  <c r="J637" i="1"/>
  <c r="J707" i="1"/>
  <c r="J681" i="1"/>
  <c r="J712" i="1"/>
  <c r="J701" i="1"/>
  <c r="J631" i="1"/>
  <c r="J642" i="1"/>
  <c r="J685" i="1"/>
  <c r="J694" i="1"/>
  <c r="J688" i="1"/>
  <c r="J692" i="1"/>
  <c r="J643" i="1"/>
  <c r="J708" i="1"/>
  <c r="J687" i="1"/>
  <c r="J690" i="1"/>
  <c r="J672" i="1"/>
  <c r="J675" i="1"/>
  <c r="J700" i="1"/>
  <c r="J677" i="1"/>
  <c r="J673" i="1"/>
  <c r="J716" i="1"/>
  <c r="J645" i="1"/>
  <c r="J711" i="1"/>
  <c r="J683" i="1"/>
  <c r="J709" i="1"/>
  <c r="J636" i="1"/>
  <c r="J678" i="1"/>
  <c r="J639" i="1"/>
  <c r="J704" i="1"/>
  <c r="J695" i="1"/>
  <c r="J710" i="1"/>
  <c r="J635" i="1"/>
  <c r="J689" i="1"/>
  <c r="J696" i="1"/>
  <c r="J691" i="1"/>
  <c r="J698" i="1"/>
  <c r="J703" i="1"/>
  <c r="J699" i="1"/>
  <c r="J706" i="1"/>
  <c r="J668" i="1"/>
  <c r="J684" i="1"/>
  <c r="J686" i="1"/>
  <c r="J674" i="1"/>
  <c r="J693" i="1"/>
  <c r="J633" i="1"/>
  <c r="I715" i="1"/>
  <c r="K644" i="1" l="1"/>
  <c r="K689" i="1" s="1"/>
  <c r="L647" i="1"/>
  <c r="L693" i="1" s="1"/>
  <c r="J715" i="1"/>
  <c r="L676" i="1" l="1"/>
  <c r="K676" i="1"/>
  <c r="L707" i="1"/>
  <c r="L668" i="1"/>
  <c r="L678" i="1"/>
  <c r="L675" i="1"/>
  <c r="L702" i="1"/>
  <c r="L711" i="1"/>
  <c r="L671" i="1"/>
  <c r="L695" i="1"/>
  <c r="L710" i="1"/>
  <c r="L672" i="1"/>
  <c r="L709" i="1"/>
  <c r="K690" i="1"/>
  <c r="K707" i="1"/>
  <c r="M707" i="1" s="1"/>
  <c r="G183" i="9" s="1"/>
  <c r="K706" i="1"/>
  <c r="K696" i="1"/>
  <c r="K692" i="1"/>
  <c r="K701" i="1"/>
  <c r="K699" i="1"/>
  <c r="K674" i="1"/>
  <c r="K702" i="1"/>
  <c r="K686" i="1"/>
  <c r="L716" i="1"/>
  <c r="L677" i="1"/>
  <c r="L686" i="1"/>
  <c r="L683" i="1"/>
  <c r="L704" i="1"/>
  <c r="L689" i="1"/>
  <c r="M689" i="1" s="1"/>
  <c r="L674" i="1"/>
  <c r="L705" i="1"/>
  <c r="L687" i="1"/>
  <c r="L673" i="1"/>
  <c r="L703" i="1"/>
  <c r="L701" i="1"/>
  <c r="L713" i="1"/>
  <c r="L696" i="1"/>
  <c r="L679" i="1"/>
  <c r="L708" i="1"/>
  <c r="L688" i="1"/>
  <c r="K668" i="1"/>
  <c r="K698" i="1"/>
  <c r="K700" i="1"/>
  <c r="K705" i="1"/>
  <c r="K671" i="1"/>
  <c r="K687" i="1"/>
  <c r="L697" i="1"/>
  <c r="L684" i="1"/>
  <c r="L691" i="1"/>
  <c r="L681" i="1"/>
  <c r="L682" i="1"/>
  <c r="L694" i="1"/>
  <c r="L690" i="1"/>
  <c r="L669" i="1"/>
  <c r="L692" i="1"/>
  <c r="L698" i="1"/>
  <c r="L670" i="1"/>
  <c r="L706" i="1"/>
  <c r="L712" i="1"/>
  <c r="L685" i="1"/>
  <c r="L680" i="1"/>
  <c r="K694" i="1"/>
  <c r="K685" i="1"/>
  <c r="K709" i="1"/>
  <c r="K684" i="1"/>
  <c r="K682" i="1"/>
  <c r="K672" i="1"/>
  <c r="M672" i="1" s="1"/>
  <c r="L700" i="1"/>
  <c r="L699" i="1"/>
  <c r="K677" i="1"/>
  <c r="K697" i="1"/>
  <c r="M697" i="1" s="1"/>
  <c r="K679" i="1"/>
  <c r="K680" i="1"/>
  <c r="K678" i="1"/>
  <c r="K710" i="1"/>
  <c r="M710" i="1" s="1"/>
  <c r="K683" i="1"/>
  <c r="K703" i="1"/>
  <c r="K673" i="1"/>
  <c r="K669" i="1"/>
  <c r="K708" i="1"/>
  <c r="K704" i="1"/>
  <c r="K691" i="1"/>
  <c r="K695" i="1"/>
  <c r="K712" i="1"/>
  <c r="K681" i="1"/>
  <c r="K713" i="1"/>
  <c r="M713" i="1" s="1"/>
  <c r="K711" i="1"/>
  <c r="K688" i="1"/>
  <c r="M688" i="1" s="1"/>
  <c r="I87" i="9" s="1"/>
  <c r="K670" i="1"/>
  <c r="M670" i="1" s="1"/>
  <c r="E23" i="9" s="1"/>
  <c r="K693" i="1"/>
  <c r="M693" i="1" s="1"/>
  <c r="K716" i="1"/>
  <c r="K675" i="1"/>
  <c r="M671" i="1" l="1"/>
  <c r="F23" i="9" s="1"/>
  <c r="M695" i="1"/>
  <c r="M711" i="1"/>
  <c r="M704" i="1"/>
  <c r="D183" i="9" s="1"/>
  <c r="M680" i="1"/>
  <c r="H55" i="9" s="1"/>
  <c r="M681" i="1"/>
  <c r="I55" i="9" s="1"/>
  <c r="M675" i="1"/>
  <c r="C55" i="9" s="1"/>
  <c r="L715" i="1"/>
  <c r="M703" i="1"/>
  <c r="C183" i="9" s="1"/>
  <c r="M669" i="1"/>
  <c r="M686" i="1"/>
  <c r="M687" i="1"/>
  <c r="M712" i="1"/>
  <c r="M708" i="1"/>
  <c r="M683" i="1"/>
  <c r="M679" i="1"/>
  <c r="M709" i="1"/>
  <c r="M698" i="1"/>
  <c r="E151" i="9" s="1"/>
  <c r="M705" i="1"/>
  <c r="E183" i="9" s="1"/>
  <c r="M691" i="1"/>
  <c r="M673" i="1"/>
  <c r="H23" i="9" s="1"/>
  <c r="M678" i="1"/>
  <c r="M677" i="1"/>
  <c r="M702" i="1"/>
  <c r="C119" i="9"/>
  <c r="M699" i="1"/>
  <c r="F151" i="9" s="1"/>
  <c r="M706" i="1"/>
  <c r="M685" i="1"/>
  <c r="M700" i="1"/>
  <c r="G151" i="9" s="1"/>
  <c r="M701" i="1"/>
  <c r="M682" i="1"/>
  <c r="M694" i="1"/>
  <c r="M692" i="1"/>
  <c r="M690" i="1"/>
  <c r="M676" i="1"/>
  <c r="M684" i="1"/>
  <c r="M674" i="1"/>
  <c r="M696" i="1"/>
  <c r="C151" i="9" s="1"/>
  <c r="K715" i="1"/>
  <c r="M668" i="1"/>
  <c r="G23" i="9"/>
  <c r="C215" i="9"/>
  <c r="D151" i="9"/>
  <c r="F215" i="9"/>
  <c r="G119" i="9"/>
  <c r="D215" i="9"/>
  <c r="I119" i="9"/>
  <c r="E119" i="9"/>
  <c r="I183" i="9" l="1"/>
  <c r="H183" i="9"/>
  <c r="D23" i="9"/>
  <c r="E55" i="9"/>
  <c r="D87" i="9"/>
  <c r="G87" i="9"/>
  <c r="F183" i="9"/>
  <c r="F55" i="9"/>
  <c r="F119" i="9"/>
  <c r="G55" i="9"/>
  <c r="H87" i="9"/>
  <c r="E215" i="9"/>
  <c r="F87" i="9"/>
  <c r="E87" i="9"/>
  <c r="H119" i="9"/>
  <c r="D55" i="9"/>
  <c r="I151" i="9"/>
  <c r="C87" i="9"/>
  <c r="H151" i="9"/>
  <c r="D119" i="9"/>
  <c r="I23" i="9"/>
  <c r="M715" i="1"/>
  <c r="C23" i="9"/>
</calcChain>
</file>

<file path=xl/sharedStrings.xml><?xml version="1.0" encoding="utf-8"?>
<sst xmlns="http://schemas.openxmlformats.org/spreadsheetml/2006/main" count="4672" uniqueCount="1280">
  <si>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</si>
  <si>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</si>
  <si>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</si>
  <si>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</si>
  <si>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</si>
  <si>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</si>
  <si>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</si>
  <si>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</si>
  <si>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</si>
  <si>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</si>
  <si>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</si>
  <si>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</si>
  <si>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</si>
  <si>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</si>
  <si>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</si>
  <si>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</si>
  <si>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</si>
  <si>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</si>
  <si>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</si>
  <si>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</si>
  <si>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</si>
  <si>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</si>
  <si>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</si>
  <si>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</si>
  <si>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</si>
  <si>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</si>
  <si>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</si>
  <si>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</si>
  <si>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</si>
  <si>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</si>
  <si>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</si>
  <si>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</si>
  <si>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</si>
  <si>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</si>
  <si>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</si>
  <si>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</si>
  <si>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</si>
  <si>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</si>
  <si>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</si>
  <si>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</si>
  <si>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</si>
  <si>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</si>
  <si>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</si>
  <si>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</si>
  <si>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</si>
  <si>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</si>
  <si>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</si>
  <si>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</si>
  <si>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</si>
  <si>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</si>
  <si>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</si>
  <si>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</si>
  <si>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</si>
  <si>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</si>
  <si>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</si>
  <si>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</si>
  <si>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</si>
  <si>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</si>
  <si>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</si>
  <si>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</si>
  <si>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</si>
  <si>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</si>
  <si>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</si>
  <si>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</si>
  <si>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</si>
  <si>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</si>
  <si>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</si>
  <si>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</si>
  <si>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</si>
  <si>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</si>
  <si>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</si>
  <si>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</si>
  <si>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</si>
  <si>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</si>
  <si>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</si>
  <si>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</si>
  <si>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</si>
  <si>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</si>
  <si>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</si>
  <si>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</si>
  <si>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</si>
  <si>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</si>
  <si>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</si>
  <si>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</si>
  <si>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</si>
  <si>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</si>
  <si>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</si>
  <si>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</si>
  <si>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</si>
  <si>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</si>
  <si>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</si>
  <si>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</si>
  <si>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</si>
  <si>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</si>
  <si>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</si>
  <si>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</si>
  <si>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</si>
  <si>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</si>
  <si>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</si>
  <si>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</si>
  <si>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</si>
  <si>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</si>
  <si>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</si>
  <si>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</si>
  <si>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</si>
  <si>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</si>
  <si>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</si>
  <si>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</si>
  <si>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</si>
  <si>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</si>
  <si>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</si>
  <si>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</si>
  <si>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</si>
  <si>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</si>
  <si>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</si>
  <si>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</si>
  <si>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</si>
  <si>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</si>
  <si>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</si>
  <si>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</si>
  <si>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</si>
  <si>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</si>
  <si>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</si>
  <si>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</si>
  <si>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</si>
  <si>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</si>
  <si>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</si>
  <si>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</si>
  <si>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</si>
  <si>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</si>
  <si>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</si>
  <si>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</si>
  <si>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</si>
  <si>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</si>
  <si>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</si>
  <si>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</si>
  <si>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</si>
  <si>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</si>
  <si>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</si>
  <si>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</si>
  <si>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</si>
  <si>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</si>
  <si>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</si>
  <si>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</si>
  <si>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</si>
  <si>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</si>
  <si>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</si>
  <si>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</si>
  <si>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</si>
  <si>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</si>
  <si>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</si>
  <si>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</si>
  <si>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</si>
  <si>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</si>
  <si>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</si>
  <si>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</si>
  <si>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</si>
  <si>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</si>
  <si>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</si>
  <si>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</si>
  <si>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</si>
  <si>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</si>
  <si>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</si>
  <si>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</si>
  <si>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</si>
  <si>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</si>
  <si>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</si>
  <si>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</si>
  <si>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</si>
  <si>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</si>
  <si>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</si>
  <si>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</si>
  <si>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</si>
  <si>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</si>
  <si>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</si>
  <si>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</si>
  <si>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</si>
  <si>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</si>
  <si>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</si>
  <si>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</si>
  <si>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</si>
  <si>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</si>
  <si>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</si>
  <si>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</si>
  <si>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</si>
  <si>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</si>
  <si>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</si>
  <si>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</si>
  <si>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</si>
  <si>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</si>
  <si>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</si>
  <si>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</si>
  <si>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</si>
  <si>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</si>
  <si>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</si>
  <si>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</si>
  <si>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</si>
  <si>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</si>
  <si>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</si>
  <si>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</si>
  <si>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</si>
  <si>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</si>
  <si>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</si>
  <si>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</si>
  <si>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</si>
  <si>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</si>
  <si>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</si>
  <si>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</si>
  <si>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</si>
  <si>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</si>
  <si>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</si>
  <si>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</si>
  <si>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</si>
  <si>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</si>
  <si>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</si>
  <si>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</si>
  <si>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</si>
  <si>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</si>
  <si>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</si>
  <si>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</si>
  <si>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</si>
  <si>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</si>
  <si>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</si>
  <si>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</si>
  <si>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</si>
  <si>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</si>
  <si>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</si>
  <si>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</si>
  <si>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</si>
  <si>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</si>
  <si>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</si>
  <si>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</si>
  <si>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</si>
  <si>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</si>
  <si>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</si>
  <si>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</si>
  <si>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</si>
  <si>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</si>
  <si>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</si>
  <si>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</si>
  <si>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</si>
  <si>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</si>
  <si>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</si>
  <si>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</si>
  <si>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</si>
  <si>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</si>
  <si>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</si>
  <si>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</si>
  <si>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</si>
  <si>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</si>
  <si>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</si>
  <si>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</si>
  <si>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</si>
  <si>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</si>
  <si>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</si>
  <si>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</si>
  <si>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</si>
  <si>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</si>
  <si>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</si>
  <si>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</si>
  <si>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</si>
  <si>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</si>
  <si>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</si>
  <si>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</si>
  <si>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</si>
  <si>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</si>
  <si>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</si>
  <si>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</si>
  <si>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</si>
  <si>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</si>
  <si>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</si>
  <si>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</si>
  <si>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</si>
  <si>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</si>
  <si>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</si>
  <si>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</si>
  <si>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</si>
  <si>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</si>
  <si>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</si>
  <si>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</si>
  <si>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</si>
  <si>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</si>
  <si>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</si>
  <si>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</si>
  <si>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</si>
  <si>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</si>
  <si>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</si>
  <si>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</si>
  <si>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</si>
  <si>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</si>
  <si>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</si>
  <si>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</si>
  <si>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</si>
  <si>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</si>
  <si>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</si>
  <si>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</si>
  <si>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</si>
  <si>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</si>
  <si>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</si>
  <si>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</si>
  <si>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</si>
  <si>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</si>
  <si>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</si>
  <si>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</si>
  <si>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</si>
  <si>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</si>
  <si>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</si>
  <si>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</si>
  <si>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</si>
  <si>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</si>
  <si>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</si>
  <si>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</si>
  <si>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</si>
  <si>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</si>
  <si>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</si>
  <si>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</si>
  <si>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</si>
  <si>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</si>
  <si>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</si>
  <si>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</si>
  <si>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</si>
  <si>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</si>
  <si>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</si>
  <si>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</si>
  <si>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</si>
  <si>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</si>
  <si>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</si>
  <si>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</si>
  <si>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</si>
  <si>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</si>
  <si>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</si>
  <si>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</si>
  <si>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</si>
  <si>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</si>
  <si>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</si>
  <si>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</si>
  <si>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</si>
  <si>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</si>
  <si>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</si>
  <si>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</si>
  <si>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</si>
  <si>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</si>
  <si>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</si>
  <si>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</si>
  <si>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</si>
  <si>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</si>
  <si>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</si>
  <si>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</si>
  <si>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</si>
  <si>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</si>
  <si>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</si>
  <si>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</si>
  <si>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</si>
  <si>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</si>
  <si>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</si>
  <si>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</si>
  <si>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</si>
  <si>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</si>
  <si>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</si>
  <si>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</si>
  <si>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</si>
  <si>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</si>
  <si>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</si>
  <si>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</si>
  <si>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</si>
  <si>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</si>
  <si>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</si>
  <si>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</si>
  <si>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</si>
  <si>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</si>
  <si>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</si>
  <si>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</si>
  <si>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</si>
  <si>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</si>
  <si>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</si>
  <si>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</si>
  <si>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</si>
  <si>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</si>
  <si>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</si>
  <si>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</si>
  <si>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</si>
  <si>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</si>
  <si>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</si>
  <si>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</si>
  <si>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</si>
  <si>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</si>
  <si>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</si>
  <si>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</si>
  <si>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</si>
  <si>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</si>
  <si>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</si>
  <si>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</si>
  <si>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</si>
  <si>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</si>
  <si>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</si>
  <si>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</si>
  <si>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</si>
  <si>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</si>
  <si>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</si>
  <si>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</si>
  <si>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</si>
  <si>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</si>
  <si>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</si>
  <si>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</si>
  <si>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</si>
  <si>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</si>
  <si>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</si>
  <si>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</si>
  <si>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</si>
  <si>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</si>
  <si>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</si>
  <si>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</si>
  <si>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</si>
  <si>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</si>
  <si>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</si>
  <si>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</si>
  <si>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</si>
  <si>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</si>
  <si>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</si>
  <si>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</si>
  <si>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</si>
  <si>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</si>
  <si>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</si>
  <si>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</si>
  <si>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</si>
  <si>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</si>
  <si>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</si>
  <si>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</si>
  <si>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</si>
  <si>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</si>
  <si>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</si>
  <si>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</si>
  <si>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</si>
  <si>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</si>
  <si>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</si>
  <si>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</si>
  <si>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</si>
  <si>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</si>
  <si>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</si>
  <si>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</si>
  <si>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</si>
  <si>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</si>
  <si>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</si>
  <si>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</si>
  <si>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</si>
  <si>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</si>
  <si>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</si>
  <si>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</si>
  <si>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</si>
  <si>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</si>
  <si>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</si>
  <si>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</si>
  <si>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</si>
  <si>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</si>
  <si>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</si>
  <si>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</si>
  <si>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</si>
  <si>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</si>
  <si>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</si>
  <si>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</si>
  <si>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</si>
  <si>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</si>
  <si>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</si>
  <si>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</si>
  <si>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</si>
  <si>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</si>
  <si>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</si>
  <si>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</si>
  <si>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</si>
  <si>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</si>
  <si>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</si>
  <si>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</si>
  <si>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</si>
  <si>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</si>
  <si>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</si>
  <si>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</si>
  <si>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</si>
  <si>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</si>
  <si>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</si>
  <si>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</si>
  <si>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</si>
  <si>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</si>
  <si>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</si>
  <si>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</si>
  <si>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</si>
  <si>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</si>
  <si>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</si>
  <si>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</si>
  <si>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</si>
  <si>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</si>
  <si>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</si>
  <si>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</si>
  <si>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</si>
  <si>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</si>
  <si>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</si>
  <si>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</si>
  <si>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</si>
  <si>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</si>
  <si>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</si>
  <si>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</si>
  <si>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</si>
  <si>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</si>
  <si>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</si>
  <si>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</si>
  <si>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</si>
  <si>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</si>
  <si>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</si>
  <si>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</si>
  <si>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</si>
  <si>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</si>
  <si>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</si>
  <si>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</si>
  <si>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</si>
  <si>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</si>
  <si>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</si>
  <si>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</si>
  <si>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</si>
  <si>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</si>
  <si>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</si>
  <si>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</si>
  <si>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</si>
  <si>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</si>
  <si>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</si>
  <si>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</si>
  <si>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</si>
  <si>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</si>
  <si>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</si>
  <si>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</si>
  <si>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</si>
  <si>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</si>
  <si>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</si>
  <si>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</si>
  <si>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</si>
  <si>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</si>
  <si>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</si>
  <si>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</si>
  <si>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</si>
  <si>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</si>
  <si>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</si>
  <si>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</si>
  <si>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</si>
  <si>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</si>
  <si>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</si>
  <si>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</si>
  <si>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</si>
  <si>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</si>
  <si>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</si>
  <si>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</si>
  <si>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</si>
  <si>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</si>
  <si>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</si>
  <si>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</si>
  <si>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</si>
  <si>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</si>
  <si>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</si>
  <si>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</si>
  <si>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</si>
  <si>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</si>
  <si>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</si>
  <si>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</si>
  <si>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</si>
  <si>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</si>
  <si>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</si>
  <si>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</si>
  <si>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</si>
  <si>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</si>
  <si>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</si>
  <si>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</si>
  <si>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</si>
  <si>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</si>
  <si>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</si>
  <si>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</si>
  <si>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</si>
  <si>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</si>
  <si>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</si>
  <si>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</si>
  <si>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</si>
  <si>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</si>
  <si>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</si>
  <si>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</si>
  <si>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</si>
  <si>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</si>
  <si>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</si>
  <si>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</si>
  <si>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</si>
  <si>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</si>
  <si>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</si>
  <si>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</si>
  <si>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</si>
  <si>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</si>
  <si>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</si>
  <si>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</si>
  <si>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</si>
  <si>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</si>
  <si>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</si>
  <si>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</si>
  <si>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</si>
  <si>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</si>
  <si>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</si>
  <si>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</si>
  <si>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</si>
  <si>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</si>
  <si>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</si>
  <si>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</si>
  <si>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</si>
  <si>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</si>
  <si>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</si>
  <si>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</si>
  <si>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</si>
  <si>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</si>
  <si>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</si>
  <si>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</si>
  <si>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</si>
  <si>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</si>
  <si>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</si>
  <si>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</si>
  <si>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</si>
  <si>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</si>
  <si>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</si>
  <si>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</si>
  <si>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</si>
  <si>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</si>
  <si>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</si>
  <si>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</si>
  <si>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</si>
  <si>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</si>
  <si>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</si>
  <si>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</si>
  <si>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</si>
  <si>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</si>
  <si>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</si>
  <si>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</si>
  <si>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</si>
  <si>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</si>
  <si>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</si>
  <si>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</si>
  <si>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</si>
  <si>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</si>
  <si>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</si>
  <si>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</si>
  <si>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</si>
  <si>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</si>
  <si>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</si>
  <si>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</si>
  <si>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</si>
  <si>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</si>
  <si>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</si>
  <si>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</si>
  <si>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</si>
  <si>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</si>
  <si>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</si>
  <si>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</si>
  <si>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</si>
  <si>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</si>
  <si>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</si>
  <si>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</si>
  <si>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</si>
  <si>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</si>
  <si>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</si>
  <si>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</si>
  <si>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</si>
  <si>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</si>
  <si>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</si>
  <si>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</si>
  <si>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</si>
  <si>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</si>
  <si>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</si>
  <si>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</si>
  <si>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</si>
  <si>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</si>
  <si>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</si>
  <si>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</si>
  <si>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</si>
  <si>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</si>
  <si>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</si>
  <si>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</si>
  <si>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</si>
  <si>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</si>
  <si>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</si>
  <si>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</si>
  <si>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</si>
  <si>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</si>
  <si>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</si>
  <si>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</si>
  <si>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</si>
  <si>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</si>
  <si>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</si>
  <si>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</si>
  <si>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</si>
  <si>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</si>
  <si>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</si>
  <si>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</si>
  <si>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</si>
  <si>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</si>
  <si>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</si>
  <si>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</si>
  <si>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</si>
  <si>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</si>
  <si>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</si>
  <si>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</si>
  <si>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</si>
  <si>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</si>
  <si>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</si>
  <si>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</si>
  <si>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</si>
  <si>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</si>
  <si>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</si>
  <si>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</si>
  <si>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</si>
  <si>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</si>
  <si>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</si>
  <si>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</si>
  <si>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</si>
  <si>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</si>
  <si>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</si>
  <si>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</si>
  <si>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</si>
  <si>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</si>
  <si>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</si>
  <si>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</si>
  <si>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</si>
  <si>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</si>
  <si>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</si>
  <si>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</si>
  <si>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</si>
  <si>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</si>
  <si>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</si>
  <si>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</si>
  <si>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</si>
  <si>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</si>
  <si>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</si>
  <si>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</si>
  <si>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</si>
  <si>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</si>
  <si>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</si>
  <si>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</si>
  <si>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</si>
  <si>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</si>
  <si>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</si>
  <si>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</si>
  <si>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</si>
  <si>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</si>
  <si>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</si>
  <si>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</si>
  <si>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</si>
  <si>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</si>
  <si>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</si>
  <si>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</si>
  <si>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</si>
  <si>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</si>
  <si>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</si>
  <si>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</si>
  <si>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</si>
  <si>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</si>
  <si>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</si>
  <si>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</si>
  <si>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</si>
  <si>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</si>
  <si>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</si>
  <si>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</si>
  <si>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</si>
  <si>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</si>
  <si>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</si>
  <si>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</si>
  <si>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</si>
  <si>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</si>
  <si>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</si>
  <si>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</si>
  <si>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</si>
  <si>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</si>
  <si>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</si>
  <si>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</si>
  <si>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</si>
  <si>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</si>
  <si>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</si>
  <si>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</si>
  <si>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</si>
  <si>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</si>
  <si>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</si>
  <si>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</si>
  <si>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</si>
  <si>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</si>
  <si>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</si>
  <si>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</si>
  <si>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</si>
  <si>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</si>
  <si>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</si>
  <si>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</si>
  <si>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</si>
  <si>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</si>
  <si>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</si>
  <si>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</si>
  <si>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</si>
  <si>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</si>
  <si>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</si>
  <si>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</si>
  <si>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</si>
  <si>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</si>
  <si>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</si>
  <si>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</si>
  <si>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</si>
  <si>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</si>
  <si>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</si>
  <si>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</si>
  <si>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</si>
  <si>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</si>
  <si>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</si>
  <si>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</si>
  <si>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</si>
  <si>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</si>
  <si>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</si>
  <si>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</si>
  <si>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</si>
  <si>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</si>
  <si>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</si>
  <si>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</si>
  <si>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</si>
  <si>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</si>
  <si>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</si>
  <si>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</si>
  <si>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</si>
  <si>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</si>
  <si>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</si>
  <si>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</si>
  <si>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</si>
  <si>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</si>
  <si>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</si>
  <si>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</si>
  <si>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</si>
  <si>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</si>
  <si>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</si>
  <si>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</si>
  <si>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</si>
  <si>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</si>
  <si>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</si>
  <si>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</si>
  <si>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</si>
  <si>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</si>
  <si>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</si>
  <si>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</si>
  <si>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</si>
  <si>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</si>
  <si>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</si>
  <si>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</si>
  <si>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</si>
  <si>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</si>
  <si>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</si>
  <si>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</si>
  <si>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</si>
  <si>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</si>
  <si>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</si>
  <si>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</si>
  <si>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</si>
  <si>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</si>
  <si>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</si>
  <si>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</si>
  <si>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</si>
  <si>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</si>
  <si>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</si>
  <si>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</si>
  <si>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</si>
  <si>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</si>
  <si>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</si>
  <si>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</si>
  <si>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</si>
  <si>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</si>
  <si>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</si>
  <si>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</si>
  <si>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</si>
  <si>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</si>
  <si>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</si>
  <si>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</si>
  <si>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</si>
  <si>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</si>
  <si>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</si>
  <si>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</si>
  <si>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</si>
  <si>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</si>
  <si>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</si>
  <si>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</si>
  <si>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</si>
  <si>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</si>
  <si>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</si>
  <si>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</si>
  <si>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</si>
  <si>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</si>
  <si>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</si>
  <si>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</si>
  <si>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</si>
  <si>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</si>
  <si>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</si>
  <si>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</si>
  <si>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</si>
  <si>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</si>
  <si>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</si>
  <si>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</si>
  <si>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</si>
  <si>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</si>
  <si>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</si>
  <si>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</si>
  <si>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</si>
  <si>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</si>
  <si>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</si>
  <si>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</si>
  <si>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</si>
  <si>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</si>
  <si>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</si>
  <si>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</si>
  <si>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</si>
  <si>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</si>
  <si>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</si>
  <si>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</si>
  <si>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</si>
  <si>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</si>
  <si>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</si>
  <si>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</si>
  <si>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</si>
  <si>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</si>
  <si>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</si>
  <si>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</si>
  <si>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</si>
  <si>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</si>
  <si>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</si>
  <si>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</si>
  <si>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</si>
  <si>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</si>
  <si>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</si>
  <si>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</si>
  <si>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</si>
  <si>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</si>
  <si>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</si>
  <si>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</si>
  <si>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</si>
  <si>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</si>
  <si>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</si>
  <si>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</si>
  <si>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</si>
  <si>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</si>
  <si>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</si>
  <si>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</si>
  <si>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</si>
  <si>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</si>
  <si>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</si>
  <si>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</si>
  <si>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</si>
  <si>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</si>
  <si>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</si>
  <si>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</si>
  <si>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</si>
  <si>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</si>
  <si>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</si>
  <si>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</si>
  <si>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</si>
  <si>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</si>
  <si>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</si>
  <si>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</si>
  <si>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</si>
  <si>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</si>
  <si>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</si>
  <si>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</si>
  <si>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</si>
  <si>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</si>
  <si>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</si>
  <si>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</si>
  <si>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</si>
  <si>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</si>
  <si>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</si>
  <si>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</si>
  <si>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</si>
  <si>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</si>
  <si>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</si>
  <si>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</si>
  <si>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</si>
  <si>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</si>
  <si>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</si>
  <si>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</si>
  <si>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</si>
  <si>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</si>
  <si>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</si>
  <si>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</si>
  <si>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</si>
  <si>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</si>
  <si>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</si>
  <si>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</si>
  <si>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</si>
  <si>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</si>
  <si>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</si>
  <si>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</si>
  <si>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</si>
  <si>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</si>
  <si>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</si>
  <si>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</si>
  <si>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</si>
  <si>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</si>
  <si>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</si>
  <si>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</si>
  <si>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</si>
  <si>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</si>
  <si>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</si>
  <si>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</si>
  <si>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</si>
  <si>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</si>
  <si>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</si>
  <si>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</si>
  <si>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</si>
  <si>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</si>
  <si>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</si>
  <si>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</si>
  <si>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</si>
  <si>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</si>
  <si>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</si>
  <si>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</si>
  <si>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</si>
  <si>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</si>
  <si>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</si>
  <si>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</si>
  <si>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</si>
  <si>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</si>
  <si>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</si>
  <si>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</si>
  <si>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</si>
  <si>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</si>
  <si>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</si>
  <si>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</si>
  <si>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</si>
  <si>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</si>
  <si>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</si>
  <si>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</si>
  <si>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</si>
  <si>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</si>
  <si>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</si>
  <si>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</si>
  <si>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</si>
  <si>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</si>
  <si>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</si>
  <si>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</si>
  <si>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</si>
  <si>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</si>
  <si>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</si>
  <si>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</si>
  <si>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</si>
  <si>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</si>
  <si>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</si>
  <si>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</si>
  <si>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</si>
  <si>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</si>
  <si>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</si>
  <si>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</si>
  <si>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</si>
  <si>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</si>
  <si>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</si>
  <si>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</si>
  <si>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</si>
  <si>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</si>
  <si>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</si>
  <si>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</si>
  <si>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</si>
  <si>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</si>
  <si>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</si>
  <si>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</si>
  <si>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</si>
  <si>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</si>
  <si>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</si>
  <si>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</si>
  <si>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</si>
  <si>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</si>
  <si>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</si>
  <si>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</si>
  <si>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</si>
  <si>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</si>
  <si>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</si>
  <si>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</si>
  <si>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</si>
  <si>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</si>
  <si>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</si>
  <si>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</si>
  <si>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</si>
  <si>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</si>
  <si>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</si>
  <si>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</si>
  <si>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</si>
  <si>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</si>
  <si>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</si>
  <si>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</si>
  <si>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</si>
  <si>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</si>
  <si>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</si>
  <si>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</si>
  <si>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</si>
  <si>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</si>
  <si>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</si>
  <si>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</si>
  <si>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</si>
  <si>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</si>
  <si>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</si>
  <si>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</si>
  <si>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</si>
  <si>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</si>
  <si>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</si>
  <si>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</si>
  <si>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</si>
  <si>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</si>
  <si>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</si>
  <si>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</si>
  <si>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</si>
  <si>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</si>
  <si>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</si>
  <si>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</si>
  <si>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</si>
  <si>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</si>
  <si>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</si>
  <si>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</si>
  <si>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</si>
  <si>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</si>
  <si>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</si>
  <si>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</si>
  <si>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</si>
  <si>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</si>
  <si>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</si>
  <si>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</si>
  <si>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</si>
  <si>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</si>
  <si>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</si>
  <si>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</si>
  <si>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</si>
  <si>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</si>
  <si>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</si>
  <si>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</si>
  <si>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</si>
  <si>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</si>
  <si>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</si>
  <si>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</si>
  <si>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</si>
  <si>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</si>
  <si>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</si>
  <si>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</si>
  <si>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</si>
  <si>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</si>
  <si>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</si>
  <si>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</si>
  <si>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</si>
  <si>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</si>
  <si>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</si>
  <si>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</si>
  <si>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</si>
  <si>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</si>
  <si>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</si>
  <si>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</si>
  <si>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</si>
  <si>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</si>
  <si>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</si>
  <si>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</si>
  <si>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</si>
  <si>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</si>
  <si>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</si>
  <si>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</si>
  <si>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</si>
  <si>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</si>
  <si>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</si>
  <si>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</si>
  <si>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</si>
  <si>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</si>
  <si>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</si>
  <si>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</si>
  <si>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</si>
  <si>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</si>
  <si>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</si>
  <si>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</si>
  <si>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</si>
  <si>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</si>
  <si>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</si>
  <si>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</si>
  <si>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</si>
  <si>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</si>
  <si>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</si>
  <si>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</si>
  <si>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</si>
  <si>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</si>
  <si>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</si>
  <si>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</si>
  <si>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</si>
  <si>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</si>
  <si>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</si>
  <si>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</si>
  <si>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</si>
  <si>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</si>
  <si>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</si>
  <si>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</si>
  <si>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</si>
  <si>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</si>
  <si>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</si>
  <si>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</si>
  <si>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</si>
  <si>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</si>
  <si>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</si>
  <si>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</si>
  <si>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</si>
  <si>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</si>
  <si>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</si>
  <si>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</si>
  <si>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</si>
  <si>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</si>
  <si>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</si>
  <si>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</si>
  <si>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</si>
  <si>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</si>
  <si>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</si>
  <si>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</si>
  <si>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</si>
  <si>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</si>
  <si>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</si>
  <si>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</si>
  <si>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</si>
  <si>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</si>
  <si>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</si>
  <si>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</si>
  <si>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</si>
  <si>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</si>
  <si>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</si>
  <si>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</si>
  <si>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</si>
  <si>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</si>
  <si>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</si>
  <si>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</si>
  <si>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</si>
  <si>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</si>
  <si>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</si>
  <si>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</si>
  <si>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</si>
  <si>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</si>
  <si>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</si>
  <si>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</si>
  <si>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</si>
  <si>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</si>
  <si>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</si>
  <si>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</si>
  <si>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</si>
  <si>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</si>
  <si>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</si>
  <si>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</si>
  <si>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</si>
  <si>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</si>
  <si>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</si>
  <si>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</si>
  <si>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</si>
  <si>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</si>
  <si>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</si>
  <si>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</si>
  <si>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</si>
  <si>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</si>
  <si>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</si>
  <si>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</si>
  <si>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</si>
  <si>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</si>
  <si>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</si>
  <si>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</si>
  <si>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</si>
  <si>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</si>
  <si>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</si>
  <si>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</si>
  <si>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</si>
  <si>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</si>
  <si>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</si>
  <si>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</si>
  <si>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</si>
  <si>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</si>
  <si>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2016</t>
  </si>
  <si>
    <t>12/31/2018</t>
  </si>
  <si>
    <t>063</t>
  </si>
  <si>
    <t>Grays Harbor Community Hospital</t>
  </si>
  <si>
    <t>915 Anderson Drive</t>
  </si>
  <si>
    <t>Aberdeen, WA  98520</t>
  </si>
  <si>
    <t xml:space="preserve">Grays Harbor   </t>
  </si>
  <si>
    <t>Tom Jensen</t>
  </si>
  <si>
    <t>Niall Foley</t>
  </si>
  <si>
    <t>Maryann Welch</t>
  </si>
  <si>
    <t>(360) 532-8330</t>
  </si>
  <si>
    <t>(360) 537-5039</t>
  </si>
  <si>
    <t>X</t>
  </si>
  <si>
    <t>Michael Bruce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</si>
</sst>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7" fontId="6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10 2 3" xfId="4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80" zoomScaleNormal="80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>
        <v>568757</v>
      </c>
      <c r="D47" s="184"/>
      <c r="E47" s="184">
        <v>2515106</v>
      </c>
      <c r="F47" s="184"/>
      <c r="G47" s="184"/>
      <c r="H47" s="184"/>
      <c r="I47" s="184">
        <v>686006</v>
      </c>
      <c r="J47" s="184"/>
      <c r="K47" s="184"/>
      <c r="L47" s="184"/>
      <c r="M47" s="184"/>
      <c r="N47" s="184"/>
      <c r="O47" s="184"/>
      <c r="P47" s="184">
        <v>769486</v>
      </c>
      <c r="Q47" s="184">
        <v>108110</v>
      </c>
      <c r="R47" s="184"/>
      <c r="S47" s="184">
        <v>72485</v>
      </c>
      <c r="T47" s="184"/>
      <c r="U47" s="184">
        <v>652440</v>
      </c>
      <c r="V47" s="184">
        <v>50050</v>
      </c>
      <c r="W47" s="184">
        <v>45517</v>
      </c>
      <c r="X47" s="184">
        <v>235560</v>
      </c>
      <c r="Y47" s="184">
        <v>477619</v>
      </c>
      <c r="Z47" s="184"/>
      <c r="AA47" s="184">
        <v>107787</v>
      </c>
      <c r="AB47" s="184">
        <v>427567</v>
      </c>
      <c r="AC47" s="184">
        <v>330718</v>
      </c>
      <c r="AD47" s="184"/>
      <c r="AE47" s="184"/>
      <c r="AF47" s="184"/>
      <c r="AG47" s="184">
        <v>1216127</v>
      </c>
      <c r="AH47" s="184"/>
      <c r="AI47" s="184">
        <v>265195</v>
      </c>
      <c r="AJ47" s="184"/>
      <c r="AK47" s="184"/>
      <c r="AL47" s="184"/>
      <c r="AM47" s="184"/>
      <c r="AN47" s="184"/>
      <c r="AO47" s="184"/>
      <c r="AP47" s="184">
        <v>1474635</v>
      </c>
      <c r="AQ47" s="184"/>
      <c r="AR47" s="184"/>
      <c r="AS47" s="184"/>
      <c r="AT47" s="184"/>
      <c r="AU47" s="184"/>
      <c r="AV47" s="184">
        <v>339401</v>
      </c>
      <c r="AW47" s="184"/>
      <c r="AX47" s="184"/>
      <c r="AY47" s="184">
        <v>251544</v>
      </c>
      <c r="AZ47" s="184"/>
      <c r="BA47" s="184"/>
      <c r="BB47" s="184">
        <v>43807</v>
      </c>
      <c r="BC47" s="184"/>
      <c r="BD47" s="184">
        <v>124126</v>
      </c>
      <c r="BE47" s="184">
        <v>357989</v>
      </c>
      <c r="BF47" s="184">
        <v>394108</v>
      </c>
      <c r="BG47" s="184">
        <v>26998</v>
      </c>
      <c r="BH47" s="184">
        <v>308169</v>
      </c>
      <c r="BI47" s="184"/>
      <c r="BJ47" s="184">
        <v>221069</v>
      </c>
      <c r="BK47" s="184">
        <v>187785</v>
      </c>
      <c r="BL47" s="184">
        <v>291086</v>
      </c>
      <c r="BM47" s="184"/>
      <c r="BN47" s="184">
        <v>368376</v>
      </c>
      <c r="BO47" s="184"/>
      <c r="BP47" s="184">
        <v>35780</v>
      </c>
      <c r="BQ47" s="184"/>
      <c r="BR47" s="184">
        <v>96998</v>
      </c>
      <c r="BS47" s="184">
        <v>20210</v>
      </c>
      <c r="BT47" s="184"/>
      <c r="BU47" s="184"/>
      <c r="BV47" s="184">
        <v>93776</v>
      </c>
      <c r="BW47" s="184">
        <v>43101</v>
      </c>
      <c r="BX47" s="184"/>
      <c r="BY47" s="184">
        <v>417357</v>
      </c>
      <c r="BZ47" s="184"/>
      <c r="CA47" s="184">
        <v>81664</v>
      </c>
      <c r="CB47" s="184"/>
      <c r="CC47" s="184"/>
      <c r="CD47" s="195"/>
      <c r="CE47" s="195">
        <f>SUM(C47:CC47)</f>
        <v>13706509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>
        <v>27617</v>
      </c>
      <c r="D51" s="184"/>
      <c r="E51" s="184">
        <v>126555</v>
      </c>
      <c r="F51" s="184"/>
      <c r="G51" s="184"/>
      <c r="H51" s="184"/>
      <c r="I51" s="184">
        <v>5690</v>
      </c>
      <c r="J51" s="184"/>
      <c r="K51" s="184"/>
      <c r="L51" s="184"/>
      <c r="M51" s="184"/>
      <c r="N51" s="184"/>
      <c r="O51" s="184"/>
      <c r="P51" s="184">
        <v>248620</v>
      </c>
      <c r="Q51" s="184">
        <v>2987</v>
      </c>
      <c r="R51" s="184">
        <v>7968</v>
      </c>
      <c r="S51" s="184">
        <v>45201</v>
      </c>
      <c r="T51" s="184"/>
      <c r="U51" s="184">
        <v>24470</v>
      </c>
      <c r="V51" s="184">
        <v>0</v>
      </c>
      <c r="W51" s="184">
        <v>0</v>
      </c>
      <c r="X51" s="184">
        <v>120309</v>
      </c>
      <c r="Y51" s="184">
        <v>180566</v>
      </c>
      <c r="Z51" s="184"/>
      <c r="AA51" s="184">
        <v>2185</v>
      </c>
      <c r="AB51" s="184">
        <v>38055</v>
      </c>
      <c r="AC51" s="184">
        <v>49741</v>
      </c>
      <c r="AD51" s="184"/>
      <c r="AE51" s="184"/>
      <c r="AF51" s="184"/>
      <c r="AG51" s="184">
        <v>22505</v>
      </c>
      <c r="AH51" s="184"/>
      <c r="AI51" s="184">
        <v>1553</v>
      </c>
      <c r="AJ51" s="184"/>
      <c r="AK51" s="184"/>
      <c r="AL51" s="184"/>
      <c r="AM51" s="184"/>
      <c r="AN51" s="184"/>
      <c r="AO51" s="184"/>
      <c r="AP51" s="184">
        <v>11122</v>
      </c>
      <c r="AQ51" s="184"/>
      <c r="AR51" s="184"/>
      <c r="AS51" s="184"/>
      <c r="AT51" s="184"/>
      <c r="AU51" s="184"/>
      <c r="AV51" s="184">
        <v>8960</v>
      </c>
      <c r="AW51" s="184"/>
      <c r="AX51" s="184"/>
      <c r="AY51" s="184">
        <v>7903</v>
      </c>
      <c r="AZ51" s="184"/>
      <c r="BA51" s="184"/>
      <c r="BB51" s="184">
        <v>0</v>
      </c>
      <c r="BC51" s="184"/>
      <c r="BD51" s="184">
        <v>1202</v>
      </c>
      <c r="BE51" s="184">
        <v>75949</v>
      </c>
      <c r="BF51" s="184">
        <v>0</v>
      </c>
      <c r="BG51" s="184">
        <v>0</v>
      </c>
      <c r="BH51" s="184">
        <v>292787</v>
      </c>
      <c r="BI51" s="184"/>
      <c r="BJ51" s="184">
        <v>9503</v>
      </c>
      <c r="BK51" s="184">
        <v>20087</v>
      </c>
      <c r="BL51" s="184">
        <v>4751</v>
      </c>
      <c r="BM51" s="184"/>
      <c r="BN51" s="184">
        <v>1995</v>
      </c>
      <c r="BO51" s="184"/>
      <c r="BP51" s="184">
        <v>0</v>
      </c>
      <c r="BQ51" s="184"/>
      <c r="BR51" s="184">
        <v>0</v>
      </c>
      <c r="BS51" s="184">
        <v>325</v>
      </c>
      <c r="BT51" s="184"/>
      <c r="BU51" s="184"/>
      <c r="BV51" s="184">
        <v>14573</v>
      </c>
      <c r="BW51" s="184">
        <v>0</v>
      </c>
      <c r="BX51" s="184"/>
      <c r="BY51" s="184">
        <v>3911</v>
      </c>
      <c r="BZ51" s="184"/>
      <c r="CA51" s="184">
        <v>1980</v>
      </c>
      <c r="CB51" s="184"/>
      <c r="CC51" s="184"/>
      <c r="CD51" s="195"/>
      <c r="CE51" s="195">
        <f>SUM(C51:CD51)</f>
        <v>1359070</v>
      </c>
    </row>
    <row r="52" spans="1:84" ht="12.6" customHeight="1" x14ac:dyDescent="0.25">
      <c r="A52" s="171" t="s">
        <v>208</v>
      </c>
      <c r="B52" s="184">
        <v>1924428</v>
      </c>
      <c r="C52" s="195">
        <f>ROUND((B52/(CE76+CF76)*C76),0)</f>
        <v>38250</v>
      </c>
      <c r="D52" s="195">
        <f>ROUND((B52/(CE76+CF76)*D76),0)</f>
        <v>0</v>
      </c>
      <c r="E52" s="195">
        <f>ROUND((B52/(CE76+CF76)*E76),0)</f>
        <v>101323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116874</v>
      </c>
      <c r="J52" s="195">
        <f>ROUND((B52/(CE76+CF76)*J76),0)</f>
        <v>2664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51402</v>
      </c>
      <c r="P52" s="195">
        <f>ROUND((B52/(CE76+CF76)*P76),0)</f>
        <v>63463</v>
      </c>
      <c r="Q52" s="195">
        <f>ROUND((B52/(CE76+CF76)*Q76),0)</f>
        <v>8461</v>
      </c>
      <c r="R52" s="195">
        <f>ROUND((B52/(CE76+CF76)*R76),0)</f>
        <v>1287</v>
      </c>
      <c r="S52" s="195">
        <f>ROUND((B52/(CE76+CF76)*S76),0)</f>
        <v>8649</v>
      </c>
      <c r="T52" s="195">
        <f>ROUND((B52/(CE76+CF76)*T76),0)</f>
        <v>0</v>
      </c>
      <c r="U52" s="195">
        <f>ROUND((B52/(CE76+CF76)*U76),0)</f>
        <v>37060</v>
      </c>
      <c r="V52" s="195">
        <f>ROUND((B52/(CE76+CF76)*V76),0)</f>
        <v>5615</v>
      </c>
      <c r="W52" s="195">
        <f>ROUND((B52/(CE76+CF76)*W76),0)</f>
        <v>4289</v>
      </c>
      <c r="X52" s="195">
        <f>ROUND((B52/(CE76+CF76)*X76),0)</f>
        <v>38626</v>
      </c>
      <c r="Y52" s="195">
        <f>ROUND((B52/(CE76+CF76)*Y76),0)</f>
        <v>58232</v>
      </c>
      <c r="Z52" s="195">
        <f>ROUND((B52/(CE76+CF76)*Z76),0)</f>
        <v>0</v>
      </c>
      <c r="AA52" s="195">
        <f>ROUND((B52/(CE76+CF76)*AA76),0)</f>
        <v>2619</v>
      </c>
      <c r="AB52" s="195">
        <f>ROUND((B52/(CE76+CF76)*AB76),0)</f>
        <v>8052</v>
      </c>
      <c r="AC52" s="195">
        <f>ROUND((B52/(CE76+CF76)*AC76),0)</f>
        <v>1976</v>
      </c>
      <c r="AD52" s="195">
        <f>ROUND((B52/(CE76+CF76)*AD76),0)</f>
        <v>0</v>
      </c>
      <c r="AE52" s="195">
        <f>ROUND((B52/(CE76+CF76)*AE76),0)</f>
        <v>39738</v>
      </c>
      <c r="AF52" s="195">
        <f>ROUND((B52/(CE76+CF76)*AF76),0)</f>
        <v>0</v>
      </c>
      <c r="AG52" s="195">
        <f>ROUND((B52/(CE76+CF76)*AG76),0)</f>
        <v>103539</v>
      </c>
      <c r="AH52" s="195">
        <f>ROUND((B52/(CE76+CF76)*AH76),0)</f>
        <v>0</v>
      </c>
      <c r="AI52" s="195">
        <f>ROUND((B52/(CE76+CF76)*AI76),0)</f>
        <v>20093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2151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188726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41882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47841</v>
      </c>
      <c r="AZ52" s="195">
        <f>ROUND((B52/(CE76+CF76)*AZ76),0)</f>
        <v>0</v>
      </c>
      <c r="BA52" s="195">
        <f>ROUND((B52/(CE76+CF76)*BA76),0)</f>
        <v>7525</v>
      </c>
      <c r="BB52" s="195">
        <f>ROUND((B52/(CE76+CF76)*BB76),0)</f>
        <v>2021</v>
      </c>
      <c r="BC52" s="195">
        <f>ROUND((B52/(CE76+CF76)*BC76),0)</f>
        <v>0</v>
      </c>
      <c r="BD52" s="195">
        <f>ROUND((B52/(CE76+CF76)*BD76),0)</f>
        <v>15863</v>
      </c>
      <c r="BE52" s="195">
        <f>ROUND((B52/(CE76+CF76)*BE76),0)</f>
        <v>174449</v>
      </c>
      <c r="BF52" s="195">
        <f>ROUND((B52/(CE76+CF76)*BF76),0)</f>
        <v>15271</v>
      </c>
      <c r="BG52" s="195">
        <f>ROUND((B52/(CE76+CF76)*BG76),0)</f>
        <v>1696</v>
      </c>
      <c r="BH52" s="195">
        <f>ROUND((B52/(CE76+CF76)*BH76),0)</f>
        <v>23219</v>
      </c>
      <c r="BI52" s="195">
        <f>ROUND((B52/(CE76+CF76)*BI76),0)</f>
        <v>0</v>
      </c>
      <c r="BJ52" s="195">
        <f>ROUND((B52/(CE76+CF76)*BJ76),0)</f>
        <v>15785</v>
      </c>
      <c r="BK52" s="195">
        <f>ROUND((B52/(CE76+CF76)*BK76),0)</f>
        <v>25305</v>
      </c>
      <c r="BL52" s="195">
        <f>ROUND((B52/(CE76+CF76)*BL76),0)</f>
        <v>8129</v>
      </c>
      <c r="BM52" s="195">
        <f>ROUND((B52/(CE76+CF76)*BM76),0)</f>
        <v>0</v>
      </c>
      <c r="BN52" s="195">
        <f>ROUND((B52/(CE76+CF76)*BN76),0)</f>
        <v>538782</v>
      </c>
      <c r="BO52" s="195">
        <f>ROUND((B52/(CE76+CF76)*BO76),0)</f>
        <v>0</v>
      </c>
      <c r="BP52" s="195">
        <f>ROUND((B52/(CE76+CF76)*BP76),0)</f>
        <v>2404</v>
      </c>
      <c r="BQ52" s="195">
        <f>ROUND((B52/(CE76+CF76)*BQ76),0)</f>
        <v>0</v>
      </c>
      <c r="BR52" s="195">
        <f>ROUND((B52/(CE76+CF76)*BR76),0)</f>
        <v>8370</v>
      </c>
      <c r="BS52" s="195">
        <f>ROUND((B52/(CE76+CF76)*BS76),0)</f>
        <v>4867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70644</v>
      </c>
      <c r="BW52" s="195">
        <f>ROUND((B52/(CE76+CF76)*BW76),0)</f>
        <v>2937</v>
      </c>
      <c r="BX52" s="195">
        <f>ROUND((B52/(CE76+CF76)*BX76),0)</f>
        <v>0</v>
      </c>
      <c r="BY52" s="195">
        <f>ROUND((B52/(CE76+CF76)*BY76),0)</f>
        <v>3587</v>
      </c>
      <c r="BZ52" s="195">
        <f>ROUND((B52/(CE76+CF76)*BZ76),0)</f>
        <v>0</v>
      </c>
      <c r="CA52" s="195">
        <f>ROUND((B52/(CE76+CF76)*CA76),0)</f>
        <v>10761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1924427</v>
      </c>
    </row>
    <row r="53" spans="1:84" ht="12.6" customHeight="1" x14ac:dyDescent="0.25">
      <c r="A53" s="175" t="s">
        <v>206</v>
      </c>
      <c r="B53" s="195">
        <f>B51+B52</f>
        <v>1924428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1547</v>
      </c>
      <c r="D59" s="184"/>
      <c r="E59" s="184">
        <v>7871</v>
      </c>
      <c r="F59" s="184"/>
      <c r="G59" s="184"/>
      <c r="H59" s="184"/>
      <c r="I59" s="184">
        <v>3863</v>
      </c>
      <c r="J59" s="184">
        <v>818</v>
      </c>
      <c r="K59" s="184"/>
      <c r="L59" s="184"/>
      <c r="M59" s="184"/>
      <c r="N59" s="184"/>
      <c r="O59" s="184">
        <v>850</v>
      </c>
      <c r="P59" s="185">
        <v>236621</v>
      </c>
      <c r="Q59" s="185">
        <v>88854</v>
      </c>
      <c r="R59" s="185"/>
      <c r="S59" s="248"/>
      <c r="T59" s="248"/>
      <c r="U59" s="224">
        <v>294997</v>
      </c>
      <c r="V59" s="185">
        <f>4028+44+5390</f>
        <v>9462</v>
      </c>
      <c r="W59" s="185">
        <v>32966</v>
      </c>
      <c r="X59" s="185">
        <v>72238</v>
      </c>
      <c r="Y59" s="185">
        <v>47081</v>
      </c>
      <c r="Z59" s="185"/>
      <c r="AA59" s="185">
        <v>13626</v>
      </c>
      <c r="AB59" s="248"/>
      <c r="AC59" s="185">
        <v>16978</v>
      </c>
      <c r="AD59" s="185"/>
      <c r="AE59" s="185">
        <v>50020</v>
      </c>
      <c r="AF59" s="185"/>
      <c r="AG59" s="185">
        <v>26181</v>
      </c>
      <c r="AH59" s="185"/>
      <c r="AI59" s="185">
        <v>2671</v>
      </c>
      <c r="AJ59" s="185"/>
      <c r="AK59" s="185">
        <v>15059</v>
      </c>
      <c r="AL59" s="185">
        <v>6245</v>
      </c>
      <c r="AM59" s="185"/>
      <c r="AN59" s="185"/>
      <c r="AO59" s="185"/>
      <c r="AP59" s="185">
        <v>51914</v>
      </c>
      <c r="AQ59" s="185"/>
      <c r="AR59" s="185"/>
      <c r="AS59" s="185"/>
      <c r="AT59" s="185"/>
      <c r="AU59" s="185"/>
      <c r="AV59" s="248"/>
      <c r="AW59" s="248"/>
      <c r="AX59" s="248"/>
      <c r="AY59" s="185">
        <v>48222</v>
      </c>
      <c r="AZ59" s="185"/>
      <c r="BA59" s="248"/>
      <c r="BB59" s="248"/>
      <c r="BC59" s="248"/>
      <c r="BD59" s="248"/>
      <c r="BE59" s="185">
        <v>296139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16.36</v>
      </c>
      <c r="D60" s="187"/>
      <c r="E60" s="187">
        <v>62.31</v>
      </c>
      <c r="F60" s="223"/>
      <c r="G60" s="187"/>
      <c r="H60" s="187"/>
      <c r="I60" s="187">
        <v>25.03</v>
      </c>
      <c r="J60" s="223"/>
      <c r="K60" s="187"/>
      <c r="L60" s="187"/>
      <c r="M60" s="187"/>
      <c r="N60" s="187"/>
      <c r="O60" s="187">
        <v>21.74</v>
      </c>
      <c r="P60" s="221">
        <v>22.16</v>
      </c>
      <c r="Q60" s="221">
        <v>2.36</v>
      </c>
      <c r="R60" s="221"/>
      <c r="S60" s="221">
        <v>4</v>
      </c>
      <c r="T60" s="221"/>
      <c r="U60" s="221">
        <v>25.32</v>
      </c>
      <c r="V60" s="221">
        <v>5.6</v>
      </c>
      <c r="W60" s="221">
        <v>1.39</v>
      </c>
      <c r="X60" s="221">
        <v>6.62</v>
      </c>
      <c r="Y60" s="221">
        <v>16.32</v>
      </c>
      <c r="Z60" s="221"/>
      <c r="AA60" s="221">
        <v>2.93</v>
      </c>
      <c r="AB60" s="221">
        <v>13.89</v>
      </c>
      <c r="AC60" s="221">
        <v>12.59</v>
      </c>
      <c r="AD60" s="221"/>
      <c r="AE60" s="221">
        <v>14.41</v>
      </c>
      <c r="AF60" s="221"/>
      <c r="AG60" s="221">
        <v>41.77</v>
      </c>
      <c r="AH60" s="221"/>
      <c r="AI60" s="221">
        <v>6.68</v>
      </c>
      <c r="AJ60" s="221"/>
      <c r="AK60" s="221">
        <v>2.72</v>
      </c>
      <c r="AL60" s="221">
        <v>2.48</v>
      </c>
      <c r="AM60" s="221"/>
      <c r="AN60" s="221"/>
      <c r="AO60" s="221"/>
      <c r="AP60" s="221">
        <v>86.23</v>
      </c>
      <c r="AQ60" s="221"/>
      <c r="AR60" s="221"/>
      <c r="AS60" s="221"/>
      <c r="AT60" s="221"/>
      <c r="AU60" s="221"/>
      <c r="AV60" s="221">
        <v>10.6</v>
      </c>
      <c r="AW60" s="221"/>
      <c r="AX60" s="221"/>
      <c r="AY60" s="221">
        <v>14.77</v>
      </c>
      <c r="AZ60" s="221"/>
      <c r="BA60" s="221"/>
      <c r="BB60" s="221">
        <v>1.48</v>
      </c>
      <c r="BC60" s="221"/>
      <c r="BD60" s="221">
        <v>6.65</v>
      </c>
      <c r="BE60" s="221">
        <v>16.28</v>
      </c>
      <c r="BF60" s="221">
        <v>25.97</v>
      </c>
      <c r="BG60" s="221">
        <v>1.62</v>
      </c>
      <c r="BH60" s="221">
        <v>10.72</v>
      </c>
      <c r="BI60" s="221"/>
      <c r="BJ60" s="221">
        <v>7.32</v>
      </c>
      <c r="BK60" s="221">
        <v>10.23</v>
      </c>
      <c r="BL60" s="221">
        <v>16.95</v>
      </c>
      <c r="BM60" s="221"/>
      <c r="BN60" s="221">
        <v>8.6199999999999992</v>
      </c>
      <c r="BO60" s="221"/>
      <c r="BP60" s="221">
        <v>1.01</v>
      </c>
      <c r="BQ60" s="221"/>
      <c r="BR60" s="221">
        <v>3.05</v>
      </c>
      <c r="BS60" s="221">
        <v>1</v>
      </c>
      <c r="BT60" s="221"/>
      <c r="BU60" s="221"/>
      <c r="BV60" s="221">
        <v>7.36</v>
      </c>
      <c r="BW60" s="221">
        <v>2.0099999999999998</v>
      </c>
      <c r="BX60" s="221">
        <v>0.41</v>
      </c>
      <c r="BY60" s="221">
        <v>18.27</v>
      </c>
      <c r="BZ60" s="221"/>
      <c r="CA60" s="221">
        <v>2.58</v>
      </c>
      <c r="CB60" s="221"/>
      <c r="CC60" s="221"/>
      <c r="CD60" s="249" t="s">
        <v>221</v>
      </c>
      <c r="CE60" s="251">
        <f t="shared" ref="CE60:CE70" si="0">SUM(C60:CD60)</f>
        <v>559.81000000000006</v>
      </c>
    </row>
    <row r="61" spans="1:84" ht="12.6" customHeight="1" x14ac:dyDescent="0.25">
      <c r="A61" s="171" t="s">
        <v>235</v>
      </c>
      <c r="B61" s="175"/>
      <c r="C61" s="184">
        <v>1496162</v>
      </c>
      <c r="D61" s="184"/>
      <c r="E61" s="184">
        <f>4615598+3</f>
        <v>4615601</v>
      </c>
      <c r="F61" s="185"/>
      <c r="G61" s="184"/>
      <c r="H61" s="184"/>
      <c r="I61" s="185">
        <v>1782368</v>
      </c>
      <c r="J61" s="185"/>
      <c r="K61" s="185"/>
      <c r="L61" s="185"/>
      <c r="M61" s="184"/>
      <c r="N61" s="184"/>
      <c r="O61" s="184">
        <v>2014525</v>
      </c>
      <c r="P61" s="185">
        <v>2031288</v>
      </c>
      <c r="Q61" s="185">
        <v>273286</v>
      </c>
      <c r="R61" s="185">
        <v>0</v>
      </c>
      <c r="S61" s="185">
        <v>190725</v>
      </c>
      <c r="T61" s="185"/>
      <c r="U61" s="185">
        <v>1710302</v>
      </c>
      <c r="V61" s="185">
        <v>319794</v>
      </c>
      <c r="W61" s="185">
        <v>118820</v>
      </c>
      <c r="X61" s="185">
        <v>612486</v>
      </c>
      <c r="Y61" s="185">
        <v>1237405</v>
      </c>
      <c r="Z61" s="185"/>
      <c r="AA61" s="185">
        <v>281994</v>
      </c>
      <c r="AB61" s="185">
        <v>1125697</v>
      </c>
      <c r="AC61" s="185">
        <v>872829</v>
      </c>
      <c r="AD61" s="185"/>
      <c r="AE61" s="185">
        <v>0</v>
      </c>
      <c r="AF61" s="185"/>
      <c r="AG61" s="185">
        <v>3207841</v>
      </c>
      <c r="AH61" s="185"/>
      <c r="AI61" s="185">
        <v>696936</v>
      </c>
      <c r="AJ61" s="185"/>
      <c r="AK61" s="185">
        <v>0</v>
      </c>
      <c r="AL61" s="185">
        <v>0</v>
      </c>
      <c r="AM61" s="185"/>
      <c r="AN61" s="185"/>
      <c r="AO61" s="185"/>
      <c r="AP61" s="185">
        <v>9518973</v>
      </c>
      <c r="AQ61" s="185"/>
      <c r="AR61" s="185"/>
      <c r="AS61" s="185"/>
      <c r="AT61" s="185"/>
      <c r="AU61" s="185"/>
      <c r="AV61" s="185">
        <v>880048</v>
      </c>
      <c r="AW61" s="185"/>
      <c r="AX61" s="185"/>
      <c r="AY61" s="185">
        <v>683653</v>
      </c>
      <c r="AZ61" s="185"/>
      <c r="BA61" s="185"/>
      <c r="BB61" s="185">
        <v>78933</v>
      </c>
      <c r="BC61" s="185"/>
      <c r="BD61" s="185">
        <v>321769</v>
      </c>
      <c r="BE61" s="185">
        <v>934638</v>
      </c>
      <c r="BF61" s="185">
        <v>1038414</v>
      </c>
      <c r="BG61" s="185">
        <v>71565</v>
      </c>
      <c r="BH61" s="185">
        <v>803350</v>
      </c>
      <c r="BI61" s="185"/>
      <c r="BJ61" s="185">
        <v>589484</v>
      </c>
      <c r="BK61" s="185">
        <v>495589</v>
      </c>
      <c r="BL61" s="185">
        <v>757361</v>
      </c>
      <c r="BM61" s="185"/>
      <c r="BN61" s="185">
        <v>952972</v>
      </c>
      <c r="BO61" s="185"/>
      <c r="BP61" s="185">
        <v>95843</v>
      </c>
      <c r="BQ61" s="185"/>
      <c r="BR61" s="185">
        <v>259339</v>
      </c>
      <c r="BS61" s="185">
        <v>52145</v>
      </c>
      <c r="BT61" s="185"/>
      <c r="BU61" s="185"/>
      <c r="BV61" s="185">
        <v>241822</v>
      </c>
      <c r="BW61" s="185">
        <v>115956</v>
      </c>
      <c r="BX61" s="185">
        <v>35937</v>
      </c>
      <c r="BY61" s="185">
        <v>1499049</v>
      </c>
      <c r="BZ61" s="185"/>
      <c r="CA61" s="185">
        <v>217083</v>
      </c>
      <c r="CB61" s="185"/>
      <c r="CC61" s="185"/>
      <c r="CD61" s="249" t="s">
        <v>221</v>
      </c>
      <c r="CE61" s="195">
        <f t="shared" si="0"/>
        <v>42231982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568757</v>
      </c>
      <c r="D62" s="195">
        <f t="shared" si="1"/>
        <v>0</v>
      </c>
      <c r="E62" s="195">
        <f t="shared" si="1"/>
        <v>2515106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686006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769486</v>
      </c>
      <c r="Q62" s="195">
        <f t="shared" si="1"/>
        <v>108110</v>
      </c>
      <c r="R62" s="195">
        <f t="shared" si="1"/>
        <v>0</v>
      </c>
      <c r="S62" s="195">
        <f t="shared" si="1"/>
        <v>72485</v>
      </c>
      <c r="T62" s="195">
        <f t="shared" si="1"/>
        <v>0</v>
      </c>
      <c r="U62" s="195">
        <f t="shared" si="1"/>
        <v>652440</v>
      </c>
      <c r="V62" s="195">
        <f t="shared" si="1"/>
        <v>50050</v>
      </c>
      <c r="W62" s="195">
        <f t="shared" si="1"/>
        <v>45517</v>
      </c>
      <c r="X62" s="195">
        <f t="shared" si="1"/>
        <v>235560</v>
      </c>
      <c r="Y62" s="195">
        <f t="shared" si="1"/>
        <v>477619</v>
      </c>
      <c r="Z62" s="195">
        <f t="shared" si="1"/>
        <v>0</v>
      </c>
      <c r="AA62" s="195">
        <f t="shared" si="1"/>
        <v>107787</v>
      </c>
      <c r="AB62" s="195">
        <f t="shared" si="1"/>
        <v>427567</v>
      </c>
      <c r="AC62" s="195">
        <f t="shared" si="1"/>
        <v>330718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1216127</v>
      </c>
      <c r="AH62" s="195">
        <f t="shared" si="1"/>
        <v>0</v>
      </c>
      <c r="AI62" s="195">
        <f t="shared" si="1"/>
        <v>265195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1474635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339401</v>
      </c>
      <c r="AW62" s="195">
        <f t="shared" si="1"/>
        <v>0</v>
      </c>
      <c r="AX62" s="195">
        <f t="shared" si="1"/>
        <v>0</v>
      </c>
      <c r="AY62" s="195">
        <f>ROUND(AY47+AY48,0)</f>
        <v>251544</v>
      </c>
      <c r="AZ62" s="195">
        <f>ROUND(AZ47+AZ48,0)</f>
        <v>0</v>
      </c>
      <c r="BA62" s="195">
        <f>ROUND(BA47+BA48,0)</f>
        <v>0</v>
      </c>
      <c r="BB62" s="195">
        <f t="shared" si="1"/>
        <v>43807</v>
      </c>
      <c r="BC62" s="195">
        <f t="shared" si="1"/>
        <v>0</v>
      </c>
      <c r="BD62" s="195">
        <f t="shared" si="1"/>
        <v>124126</v>
      </c>
      <c r="BE62" s="195">
        <f t="shared" si="1"/>
        <v>357989</v>
      </c>
      <c r="BF62" s="195">
        <f t="shared" si="1"/>
        <v>394108</v>
      </c>
      <c r="BG62" s="195">
        <f t="shared" si="1"/>
        <v>26998</v>
      </c>
      <c r="BH62" s="195">
        <f t="shared" si="1"/>
        <v>308169</v>
      </c>
      <c r="BI62" s="195">
        <f t="shared" si="1"/>
        <v>0</v>
      </c>
      <c r="BJ62" s="195">
        <f t="shared" si="1"/>
        <v>221069</v>
      </c>
      <c r="BK62" s="195">
        <f t="shared" si="1"/>
        <v>187785</v>
      </c>
      <c r="BL62" s="195">
        <f t="shared" si="1"/>
        <v>291086</v>
      </c>
      <c r="BM62" s="195">
        <f t="shared" si="1"/>
        <v>0</v>
      </c>
      <c r="BN62" s="195">
        <f t="shared" si="1"/>
        <v>368376</v>
      </c>
      <c r="BO62" s="195">
        <f t="shared" ref="BO62:CC62" si="2">ROUND(BO47+BO48,0)</f>
        <v>0</v>
      </c>
      <c r="BP62" s="195">
        <f t="shared" si="2"/>
        <v>35780</v>
      </c>
      <c r="BQ62" s="195">
        <f t="shared" si="2"/>
        <v>0</v>
      </c>
      <c r="BR62" s="195">
        <f t="shared" si="2"/>
        <v>96998</v>
      </c>
      <c r="BS62" s="195">
        <f t="shared" si="2"/>
        <v>20210</v>
      </c>
      <c r="BT62" s="195">
        <f t="shared" si="2"/>
        <v>0</v>
      </c>
      <c r="BU62" s="195">
        <f t="shared" si="2"/>
        <v>0</v>
      </c>
      <c r="BV62" s="195">
        <f t="shared" si="2"/>
        <v>93776</v>
      </c>
      <c r="BW62" s="195">
        <f t="shared" si="2"/>
        <v>43101</v>
      </c>
      <c r="BX62" s="195">
        <f t="shared" si="2"/>
        <v>0</v>
      </c>
      <c r="BY62" s="195">
        <f t="shared" si="2"/>
        <v>417357</v>
      </c>
      <c r="BZ62" s="195">
        <f t="shared" si="2"/>
        <v>0</v>
      </c>
      <c r="CA62" s="195">
        <f t="shared" si="2"/>
        <v>81664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13706509</v>
      </c>
      <c r="CF62" s="252"/>
    </row>
    <row r="63" spans="1:84" ht="12.6" customHeight="1" x14ac:dyDescent="0.25">
      <c r="A63" s="171" t="s">
        <v>236</v>
      </c>
      <c r="B63" s="175"/>
      <c r="C63" s="184">
        <v>0</v>
      </c>
      <c r="D63" s="184"/>
      <c r="E63" s="184">
        <v>3012250</v>
      </c>
      <c r="F63" s="185"/>
      <c r="G63" s="184"/>
      <c r="H63" s="184"/>
      <c r="I63" s="185">
        <v>66610</v>
      </c>
      <c r="J63" s="185"/>
      <c r="K63" s="185"/>
      <c r="L63" s="185"/>
      <c r="M63" s="184"/>
      <c r="N63" s="184"/>
      <c r="O63" s="184">
        <v>6522</v>
      </c>
      <c r="P63" s="185"/>
      <c r="Q63" s="185"/>
      <c r="R63" s="185">
        <v>2024271</v>
      </c>
      <c r="S63" s="185"/>
      <c r="T63" s="185"/>
      <c r="U63" s="185">
        <v>26557</v>
      </c>
      <c r="V63" s="185">
        <v>20136</v>
      </c>
      <c r="W63" s="185"/>
      <c r="X63" s="185"/>
      <c r="Y63" s="185">
        <v>1802081</v>
      </c>
      <c r="Z63" s="185"/>
      <c r="AA63" s="185"/>
      <c r="AB63" s="185">
        <v>332417</v>
      </c>
      <c r="AC63" s="185">
        <v>12400</v>
      </c>
      <c r="AD63" s="185"/>
      <c r="AE63" s="185"/>
      <c r="AF63" s="185"/>
      <c r="AG63" s="185">
        <v>740737</v>
      </c>
      <c r="AH63" s="185"/>
      <c r="AI63" s="185"/>
      <c r="AJ63" s="185"/>
      <c r="AK63" s="185"/>
      <c r="AL63" s="185">
        <v>398</v>
      </c>
      <c r="AM63" s="185"/>
      <c r="AN63" s="185"/>
      <c r="AO63" s="185"/>
      <c r="AP63" s="185">
        <v>9656139</v>
      </c>
      <c r="AQ63" s="185"/>
      <c r="AR63" s="185"/>
      <c r="AS63" s="185"/>
      <c r="AT63" s="185"/>
      <c r="AU63" s="185"/>
      <c r="AV63" s="185">
        <v>13800</v>
      </c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>
        <v>156211</v>
      </c>
      <c r="BI63" s="185"/>
      <c r="BJ63" s="185">
        <v>194599</v>
      </c>
      <c r="BK63" s="185">
        <v>84425</v>
      </c>
      <c r="BL63" s="185"/>
      <c r="BM63" s="185"/>
      <c r="BN63" s="185">
        <v>4288417</v>
      </c>
      <c r="BO63" s="185"/>
      <c r="BP63" s="185"/>
      <c r="BQ63" s="185"/>
      <c r="BR63" s="185">
        <v>69086</v>
      </c>
      <c r="BS63" s="185"/>
      <c r="BT63" s="185"/>
      <c r="BU63" s="185"/>
      <c r="BV63" s="185">
        <v>247761</v>
      </c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22754817</v>
      </c>
      <c r="CF63" s="252"/>
    </row>
    <row r="64" spans="1:84" ht="12.6" customHeight="1" x14ac:dyDescent="0.25">
      <c r="A64" s="171" t="s">
        <v>237</v>
      </c>
      <c r="B64" s="175"/>
      <c r="C64" s="184">
        <v>195775</v>
      </c>
      <c r="D64" s="184"/>
      <c r="E64" s="185">
        <v>421291</v>
      </c>
      <c r="F64" s="185"/>
      <c r="G64" s="184"/>
      <c r="H64" s="184"/>
      <c r="I64" s="185">
        <v>37756</v>
      </c>
      <c r="J64" s="185">
        <v>60</v>
      </c>
      <c r="K64" s="185"/>
      <c r="L64" s="185"/>
      <c r="M64" s="184"/>
      <c r="N64" s="184"/>
      <c r="O64" s="184">
        <v>245447</v>
      </c>
      <c r="P64" s="185">
        <v>582600</v>
      </c>
      <c r="Q64" s="185">
        <v>18912</v>
      </c>
      <c r="R64" s="185">
        <v>79641</v>
      </c>
      <c r="S64" s="185">
        <f>2755927-2</f>
        <v>2755925</v>
      </c>
      <c r="T64" s="185"/>
      <c r="U64" s="185">
        <v>1371591</v>
      </c>
      <c r="V64" s="185"/>
      <c r="W64" s="185">
        <v>5559</v>
      </c>
      <c r="X64" s="185">
        <v>262670</v>
      </c>
      <c r="Y64" s="185">
        <v>81154</v>
      </c>
      <c r="Z64" s="185"/>
      <c r="AA64" s="185">
        <v>281493</v>
      </c>
      <c r="AB64" s="185">
        <v>2246839</v>
      </c>
      <c r="AC64" s="185">
        <v>174416</v>
      </c>
      <c r="AD64" s="185"/>
      <c r="AE64" s="185">
        <f>16425+10216</f>
        <v>26641</v>
      </c>
      <c r="AF64" s="185"/>
      <c r="AG64" s="185">
        <v>819412</v>
      </c>
      <c r="AH64" s="185"/>
      <c r="AI64" s="185">
        <v>79439</v>
      </c>
      <c r="AJ64" s="185"/>
      <c r="AK64" s="185">
        <v>1471</v>
      </c>
      <c r="AL64" s="185">
        <v>2383</v>
      </c>
      <c r="AM64" s="185"/>
      <c r="AN64" s="185"/>
      <c r="AO64" s="185"/>
      <c r="AP64" s="185">
        <v>527421</v>
      </c>
      <c r="AQ64" s="185"/>
      <c r="AR64" s="185"/>
      <c r="AS64" s="185"/>
      <c r="AT64" s="185"/>
      <c r="AU64" s="185"/>
      <c r="AV64" s="185">
        <v>131823</v>
      </c>
      <c r="AW64" s="185"/>
      <c r="AX64" s="185"/>
      <c r="AY64" s="185">
        <v>318576</v>
      </c>
      <c r="AZ64" s="185"/>
      <c r="BA64" s="185">
        <v>16211</v>
      </c>
      <c r="BB64" s="185">
        <v>565</v>
      </c>
      <c r="BC64" s="185"/>
      <c r="BD64" s="185">
        <v>24194</v>
      </c>
      <c r="BE64" s="185">
        <v>12594</v>
      </c>
      <c r="BF64" s="185">
        <v>144368</v>
      </c>
      <c r="BG64" s="185"/>
      <c r="BH64" s="185">
        <v>28033</v>
      </c>
      <c r="BI64" s="185"/>
      <c r="BJ64" s="185">
        <v>6994</v>
      </c>
      <c r="BK64" s="185">
        <v>2593</v>
      </c>
      <c r="BL64" s="185">
        <v>42645</v>
      </c>
      <c r="BM64" s="185"/>
      <c r="BN64" s="185">
        <v>21851</v>
      </c>
      <c r="BO64" s="185"/>
      <c r="BP64" s="185">
        <v>3402</v>
      </c>
      <c r="BQ64" s="185"/>
      <c r="BR64" s="185">
        <v>4587</v>
      </c>
      <c r="BS64" s="185">
        <v>3875</v>
      </c>
      <c r="BT64" s="185"/>
      <c r="BU64" s="185"/>
      <c r="BV64" s="185">
        <v>13156</v>
      </c>
      <c r="BW64" s="185">
        <v>4609</v>
      </c>
      <c r="BX64" s="185">
        <v>53</v>
      </c>
      <c r="BY64" s="185">
        <v>2703</v>
      </c>
      <c r="BZ64" s="185"/>
      <c r="CA64" s="185">
        <v>3976</v>
      </c>
      <c r="CB64" s="185"/>
      <c r="CC64" s="185"/>
      <c r="CD64" s="249" t="s">
        <v>221</v>
      </c>
      <c r="CE64" s="195">
        <f t="shared" si="0"/>
        <v>11004704</v>
      </c>
      <c r="CF64" s="252"/>
    </row>
    <row r="65" spans="1:84" ht="12.6" customHeight="1" x14ac:dyDescent="0.25">
      <c r="A65" s="171" t="s">
        <v>238</v>
      </c>
      <c r="B65" s="175"/>
      <c r="C65" s="184">
        <v>0</v>
      </c>
      <c r="D65" s="184"/>
      <c r="E65" s="184"/>
      <c r="F65" s="184"/>
      <c r="G65" s="184">
        <v>5536</v>
      </c>
      <c r="H65" s="184"/>
      <c r="I65" s="185">
        <v>-6</v>
      </c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>
        <v>34633</v>
      </c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>
        <v>67841</v>
      </c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866575</v>
      </c>
      <c r="BF65" s="185"/>
      <c r="BG65" s="185"/>
      <c r="BH65" s="185">
        <v>141673</v>
      </c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1116252</v>
      </c>
      <c r="CF65" s="252"/>
    </row>
    <row r="66" spans="1:84" ht="12.6" customHeight="1" x14ac:dyDescent="0.25">
      <c r="A66" s="171" t="s">
        <v>239</v>
      </c>
      <c r="B66" s="175"/>
      <c r="C66" s="184">
        <v>48403</v>
      </c>
      <c r="D66" s="184"/>
      <c r="E66" s="184">
        <v>198962</v>
      </c>
      <c r="F66" s="184"/>
      <c r="G66" s="184"/>
      <c r="H66" s="184"/>
      <c r="I66" s="184">
        <v>218251</v>
      </c>
      <c r="J66" s="184">
        <v>1195</v>
      </c>
      <c r="K66" s="185"/>
      <c r="L66" s="185"/>
      <c r="M66" s="184"/>
      <c r="N66" s="184"/>
      <c r="O66" s="185">
        <v>57246</v>
      </c>
      <c r="P66" s="185">
        <v>170099</v>
      </c>
      <c r="Q66" s="185">
        <v>1814</v>
      </c>
      <c r="R66" s="185">
        <v>8529</v>
      </c>
      <c r="S66" s="184">
        <v>56921</v>
      </c>
      <c r="T66" s="184"/>
      <c r="U66" s="185">
        <v>778119</v>
      </c>
      <c r="V66" s="185">
        <v>44423</v>
      </c>
      <c r="W66" s="185">
        <v>142846</v>
      </c>
      <c r="X66" s="185">
        <v>245805</v>
      </c>
      <c r="Y66" s="185">
        <v>409923</v>
      </c>
      <c r="Z66" s="185"/>
      <c r="AA66" s="185">
        <v>183780</v>
      </c>
      <c r="AB66" s="185">
        <v>246577</v>
      </c>
      <c r="AC66" s="185">
        <v>41257</v>
      </c>
      <c r="AD66" s="185"/>
      <c r="AE66" s="185">
        <f>994213+556405</f>
        <v>1550618</v>
      </c>
      <c r="AF66" s="185"/>
      <c r="AG66" s="185">
        <v>555981</v>
      </c>
      <c r="AH66" s="185"/>
      <c r="AI66" s="185">
        <v>685</v>
      </c>
      <c r="AJ66" s="185"/>
      <c r="AK66" s="185">
        <v>281125</v>
      </c>
      <c r="AL66" s="185">
        <v>434767</v>
      </c>
      <c r="AM66" s="185"/>
      <c r="AN66" s="185"/>
      <c r="AO66" s="185"/>
      <c r="AP66" s="185">
        <v>-7675084</v>
      </c>
      <c r="AQ66" s="185"/>
      <c r="AR66" s="185"/>
      <c r="AS66" s="185"/>
      <c r="AT66" s="185"/>
      <c r="AU66" s="185"/>
      <c r="AV66" s="185">
        <v>594821</v>
      </c>
      <c r="AW66" s="185"/>
      <c r="AX66" s="185"/>
      <c r="AY66" s="185">
        <v>15718</v>
      </c>
      <c r="AZ66" s="185"/>
      <c r="BA66" s="185">
        <v>347896</v>
      </c>
      <c r="BB66" s="185">
        <v>379</v>
      </c>
      <c r="BC66" s="185"/>
      <c r="BD66" s="185">
        <v>15034</v>
      </c>
      <c r="BE66" s="185">
        <v>345226</v>
      </c>
      <c r="BF66" s="185">
        <v>63227</v>
      </c>
      <c r="BG66" s="185">
        <v>1365</v>
      </c>
      <c r="BH66" s="185">
        <v>981401</v>
      </c>
      <c r="BI66" s="185"/>
      <c r="BJ66" s="185">
        <v>75244</v>
      </c>
      <c r="BK66" s="185">
        <v>3417034</v>
      </c>
      <c r="BL66" s="185">
        <v>53242</v>
      </c>
      <c r="BM66" s="185"/>
      <c r="BN66" s="185">
        <v>68211</v>
      </c>
      <c r="BO66" s="185"/>
      <c r="BP66" s="185">
        <v>21171</v>
      </c>
      <c r="BQ66" s="185"/>
      <c r="BR66" s="185">
        <v>31402</v>
      </c>
      <c r="BS66" s="185">
        <v>68</v>
      </c>
      <c r="BT66" s="185"/>
      <c r="BU66" s="185"/>
      <c r="BV66" s="185">
        <v>834930</v>
      </c>
      <c r="BW66" s="185">
        <v>55483</v>
      </c>
      <c r="BX66" s="185"/>
      <c r="BY66" s="185">
        <v>82286</v>
      </c>
      <c r="BZ66" s="185"/>
      <c r="CA66" s="185">
        <v>43001</v>
      </c>
      <c r="CB66" s="185"/>
      <c r="CC66" s="185"/>
      <c r="CD66" s="249" t="s">
        <v>221</v>
      </c>
      <c r="CE66" s="195">
        <f t="shared" si="0"/>
        <v>5049381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65867</v>
      </c>
      <c r="D67" s="195">
        <f>ROUND(D51+D52,0)</f>
        <v>0</v>
      </c>
      <c r="E67" s="195">
        <f t="shared" ref="E67:BP67" si="3">ROUND(E51+E52,0)</f>
        <v>227878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122564</v>
      </c>
      <c r="J67" s="195">
        <f>ROUND(J51+J52,0)</f>
        <v>2664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51402</v>
      </c>
      <c r="P67" s="195">
        <f t="shared" si="3"/>
        <v>312083</v>
      </c>
      <c r="Q67" s="195">
        <f t="shared" si="3"/>
        <v>11448</v>
      </c>
      <c r="R67" s="195">
        <f t="shared" si="3"/>
        <v>9255</v>
      </c>
      <c r="S67" s="195">
        <f t="shared" si="3"/>
        <v>53850</v>
      </c>
      <c r="T67" s="195">
        <f t="shared" si="3"/>
        <v>0</v>
      </c>
      <c r="U67" s="195">
        <f t="shared" si="3"/>
        <v>61530</v>
      </c>
      <c r="V67" s="195">
        <f t="shared" si="3"/>
        <v>5615</v>
      </c>
      <c r="W67" s="195">
        <f t="shared" si="3"/>
        <v>4289</v>
      </c>
      <c r="X67" s="195">
        <f t="shared" si="3"/>
        <v>158935</v>
      </c>
      <c r="Y67" s="195">
        <f t="shared" si="3"/>
        <v>238798</v>
      </c>
      <c r="Z67" s="195">
        <f t="shared" si="3"/>
        <v>0</v>
      </c>
      <c r="AA67" s="195">
        <f t="shared" si="3"/>
        <v>4804</v>
      </c>
      <c r="AB67" s="195">
        <f t="shared" si="3"/>
        <v>46107</v>
      </c>
      <c r="AC67" s="195">
        <f t="shared" si="3"/>
        <v>51717</v>
      </c>
      <c r="AD67" s="195">
        <f t="shared" si="3"/>
        <v>0</v>
      </c>
      <c r="AE67" s="195">
        <f t="shared" si="3"/>
        <v>39738</v>
      </c>
      <c r="AF67" s="195">
        <f t="shared" si="3"/>
        <v>0</v>
      </c>
      <c r="AG67" s="195">
        <f t="shared" si="3"/>
        <v>126044</v>
      </c>
      <c r="AH67" s="195">
        <f t="shared" si="3"/>
        <v>0</v>
      </c>
      <c r="AI67" s="195">
        <f t="shared" si="3"/>
        <v>21646</v>
      </c>
      <c r="AJ67" s="195">
        <f t="shared" si="3"/>
        <v>0</v>
      </c>
      <c r="AK67" s="195">
        <f t="shared" si="3"/>
        <v>0</v>
      </c>
      <c r="AL67" s="195">
        <f t="shared" si="3"/>
        <v>2151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199848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50842</v>
      </c>
      <c r="AW67" s="195">
        <f t="shared" si="3"/>
        <v>0</v>
      </c>
      <c r="AX67" s="195">
        <f t="shared" si="3"/>
        <v>0</v>
      </c>
      <c r="AY67" s="195">
        <f t="shared" si="3"/>
        <v>55744</v>
      </c>
      <c r="AZ67" s="195">
        <f>ROUND(AZ51+AZ52,0)</f>
        <v>0</v>
      </c>
      <c r="BA67" s="195">
        <f>ROUND(BA51+BA52,0)</f>
        <v>7525</v>
      </c>
      <c r="BB67" s="195">
        <f t="shared" si="3"/>
        <v>2021</v>
      </c>
      <c r="BC67" s="195">
        <f t="shared" si="3"/>
        <v>0</v>
      </c>
      <c r="BD67" s="195">
        <f t="shared" si="3"/>
        <v>17065</v>
      </c>
      <c r="BE67" s="195">
        <f t="shared" si="3"/>
        <v>250398</v>
      </c>
      <c r="BF67" s="195">
        <f t="shared" si="3"/>
        <v>15271</v>
      </c>
      <c r="BG67" s="195">
        <f t="shared" si="3"/>
        <v>1696</v>
      </c>
      <c r="BH67" s="195">
        <f t="shared" si="3"/>
        <v>316006</v>
      </c>
      <c r="BI67" s="195">
        <f t="shared" si="3"/>
        <v>0</v>
      </c>
      <c r="BJ67" s="195">
        <f t="shared" si="3"/>
        <v>25288</v>
      </c>
      <c r="BK67" s="195">
        <f t="shared" si="3"/>
        <v>45392</v>
      </c>
      <c r="BL67" s="195">
        <f t="shared" si="3"/>
        <v>12880</v>
      </c>
      <c r="BM67" s="195">
        <f t="shared" si="3"/>
        <v>0</v>
      </c>
      <c r="BN67" s="195">
        <f t="shared" si="3"/>
        <v>540777</v>
      </c>
      <c r="BO67" s="195">
        <f t="shared" si="3"/>
        <v>0</v>
      </c>
      <c r="BP67" s="195">
        <f t="shared" si="3"/>
        <v>2404</v>
      </c>
      <c r="BQ67" s="195">
        <f t="shared" ref="BQ67:CC67" si="4">ROUND(BQ51+BQ52,0)</f>
        <v>0</v>
      </c>
      <c r="BR67" s="195">
        <f t="shared" si="4"/>
        <v>8370</v>
      </c>
      <c r="BS67" s="195">
        <f t="shared" si="4"/>
        <v>5192</v>
      </c>
      <c r="BT67" s="195">
        <f t="shared" si="4"/>
        <v>0</v>
      </c>
      <c r="BU67" s="195">
        <f t="shared" si="4"/>
        <v>0</v>
      </c>
      <c r="BV67" s="195">
        <f t="shared" si="4"/>
        <v>85217</v>
      </c>
      <c r="BW67" s="195">
        <f t="shared" si="4"/>
        <v>2937</v>
      </c>
      <c r="BX67" s="195">
        <f t="shared" si="4"/>
        <v>0</v>
      </c>
      <c r="BY67" s="195">
        <f t="shared" si="4"/>
        <v>7498</v>
      </c>
      <c r="BZ67" s="195">
        <f t="shared" si="4"/>
        <v>0</v>
      </c>
      <c r="CA67" s="195">
        <f t="shared" si="4"/>
        <v>12741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3283497</v>
      </c>
      <c r="CF67" s="252"/>
    </row>
    <row r="68" spans="1:84" ht="12.6" customHeight="1" x14ac:dyDescent="0.25">
      <c r="A68" s="171" t="s">
        <v>240</v>
      </c>
      <c r="B68" s="175"/>
      <c r="C68" s="184">
        <v>51680</v>
      </c>
      <c r="D68" s="184"/>
      <c r="E68" s="184">
        <v>81280</v>
      </c>
      <c r="F68" s="184"/>
      <c r="G68" s="184"/>
      <c r="H68" s="184"/>
      <c r="I68" s="184">
        <v>128</v>
      </c>
      <c r="J68" s="184">
        <v>7301</v>
      </c>
      <c r="K68" s="185"/>
      <c r="L68" s="185"/>
      <c r="M68" s="184"/>
      <c r="N68" s="184"/>
      <c r="O68" s="184">
        <v>3480</v>
      </c>
      <c r="P68" s="185">
        <v>2129</v>
      </c>
      <c r="Q68" s="185"/>
      <c r="R68" s="185">
        <v>9160</v>
      </c>
      <c r="S68" s="185">
        <v>70568</v>
      </c>
      <c r="T68" s="185"/>
      <c r="U68" s="185">
        <v>40596</v>
      </c>
      <c r="V68" s="185"/>
      <c r="W68" s="185"/>
      <c r="X68" s="185">
        <v>4666</v>
      </c>
      <c r="Y68" s="185">
        <v>92248</v>
      </c>
      <c r="Z68" s="185"/>
      <c r="AA68" s="185"/>
      <c r="AB68" s="185">
        <v>189773</v>
      </c>
      <c r="AC68" s="185">
        <v>53333</v>
      </c>
      <c r="AD68" s="185"/>
      <c r="AE68" s="185">
        <f>5988+38782</f>
        <v>44770</v>
      </c>
      <c r="AF68" s="185"/>
      <c r="AG68" s="185">
        <v>0</v>
      </c>
      <c r="AH68" s="185"/>
      <c r="AI68" s="185">
        <v>44</v>
      </c>
      <c r="AJ68" s="185"/>
      <c r="AK68" s="185"/>
      <c r="AL68" s="185"/>
      <c r="AM68" s="185"/>
      <c r="AN68" s="185"/>
      <c r="AO68" s="185"/>
      <c r="AP68" s="185">
        <v>221907</v>
      </c>
      <c r="AQ68" s="185"/>
      <c r="AR68" s="185"/>
      <c r="AS68" s="185"/>
      <c r="AT68" s="185"/>
      <c r="AU68" s="185"/>
      <c r="AV68" s="185">
        <v>14203</v>
      </c>
      <c r="AW68" s="185"/>
      <c r="AX68" s="185"/>
      <c r="AY68" s="185"/>
      <c r="AZ68" s="185"/>
      <c r="BA68" s="185"/>
      <c r="BB68" s="185"/>
      <c r="BC68" s="185"/>
      <c r="BD68" s="185">
        <v>88</v>
      </c>
      <c r="BE68" s="185">
        <v>19297</v>
      </c>
      <c r="BF68" s="185"/>
      <c r="BG68" s="185">
        <v>3421</v>
      </c>
      <c r="BH68" s="185">
        <v>198449</v>
      </c>
      <c r="BI68" s="185"/>
      <c r="BJ68" s="185"/>
      <c r="BK68" s="185"/>
      <c r="BL68" s="185"/>
      <c r="BM68" s="185"/>
      <c r="BN68" s="185">
        <v>-54678</v>
      </c>
      <c r="BO68" s="185"/>
      <c r="BP68" s="185"/>
      <c r="BQ68" s="185"/>
      <c r="BR68" s="185"/>
      <c r="BS68" s="185"/>
      <c r="BT68" s="185"/>
      <c r="BU68" s="185"/>
      <c r="BV68" s="185">
        <v>143</v>
      </c>
      <c r="BW68" s="185"/>
      <c r="BX68" s="185"/>
      <c r="BY68" s="185"/>
      <c r="BZ68" s="185"/>
      <c r="CA68" s="185">
        <v>15840</v>
      </c>
      <c r="CB68" s="185"/>
      <c r="CC68" s="185"/>
      <c r="CD68" s="249" t="s">
        <v>221</v>
      </c>
      <c r="CE68" s="195">
        <f t="shared" si="0"/>
        <v>1069826</v>
      </c>
      <c r="CF68" s="252"/>
    </row>
    <row r="69" spans="1:84" ht="12.6" customHeight="1" x14ac:dyDescent="0.25">
      <c r="A69" s="171" t="s">
        <v>241</v>
      </c>
      <c r="B69" s="175"/>
      <c r="C69" s="184">
        <v>740</v>
      </c>
      <c r="D69" s="184"/>
      <c r="E69" s="185">
        <v>12272</v>
      </c>
      <c r="F69" s="185"/>
      <c r="G69" s="184"/>
      <c r="H69" s="184"/>
      <c r="I69" s="185">
        <v>1770</v>
      </c>
      <c r="J69" s="185"/>
      <c r="K69" s="185"/>
      <c r="L69" s="185"/>
      <c r="M69" s="184"/>
      <c r="N69" s="184"/>
      <c r="O69" s="184">
        <v>6101</v>
      </c>
      <c r="P69" s="185">
        <v>1550</v>
      </c>
      <c r="Q69" s="185"/>
      <c r="R69" s="224">
        <v>3650</v>
      </c>
      <c r="S69" s="185">
        <v>2531</v>
      </c>
      <c r="T69" s="184"/>
      <c r="U69" s="185">
        <v>569</v>
      </c>
      <c r="V69" s="185"/>
      <c r="W69" s="184"/>
      <c r="X69" s="185"/>
      <c r="Y69" s="185">
        <v>10439</v>
      </c>
      <c r="Z69" s="185"/>
      <c r="AA69" s="185"/>
      <c r="AB69" s="185">
        <v>35473</v>
      </c>
      <c r="AC69" s="185">
        <v>1377</v>
      </c>
      <c r="AD69" s="185"/>
      <c r="AE69" s="185"/>
      <c r="AF69" s="185"/>
      <c r="AG69" s="185">
        <v>6192</v>
      </c>
      <c r="AH69" s="185"/>
      <c r="AI69" s="185">
        <v>218</v>
      </c>
      <c r="AJ69" s="185"/>
      <c r="AK69" s="185"/>
      <c r="AL69" s="185"/>
      <c r="AM69" s="185"/>
      <c r="AN69" s="185"/>
      <c r="AO69" s="184"/>
      <c r="AP69" s="185">
        <v>655459</v>
      </c>
      <c r="AQ69" s="184"/>
      <c r="AR69" s="184"/>
      <c r="AS69" s="184"/>
      <c r="AT69" s="184"/>
      <c r="AU69" s="185"/>
      <c r="AV69" s="185">
        <v>2589</v>
      </c>
      <c r="AW69" s="185"/>
      <c r="AX69" s="185"/>
      <c r="AY69" s="185">
        <v>1282</v>
      </c>
      <c r="AZ69" s="185"/>
      <c r="BA69" s="185"/>
      <c r="BB69" s="185"/>
      <c r="BC69" s="185"/>
      <c r="BD69" s="185">
        <v>16789</v>
      </c>
      <c r="BE69" s="185">
        <v>3551</v>
      </c>
      <c r="BF69" s="185">
        <v>29</v>
      </c>
      <c r="BG69" s="185">
        <v>34743</v>
      </c>
      <c r="BH69" s="224">
        <v>57324</v>
      </c>
      <c r="BI69" s="185"/>
      <c r="BJ69" s="185">
        <v>12393</v>
      </c>
      <c r="BK69" s="185">
        <v>-531</v>
      </c>
      <c r="BL69" s="185"/>
      <c r="BM69" s="185"/>
      <c r="BN69" s="185">
        <v>1426677</v>
      </c>
      <c r="BO69" s="185"/>
      <c r="BP69" s="185">
        <v>77180</v>
      </c>
      <c r="BQ69" s="185"/>
      <c r="BR69" s="185">
        <v>13744</v>
      </c>
      <c r="BS69" s="185">
        <v>91</v>
      </c>
      <c r="BT69" s="185"/>
      <c r="BU69" s="185"/>
      <c r="BV69" s="185">
        <v>-441</v>
      </c>
      <c r="BW69" s="185">
        <v>58</v>
      </c>
      <c r="BX69" s="185"/>
      <c r="BY69" s="185">
        <v>14975</v>
      </c>
      <c r="BZ69" s="185"/>
      <c r="CA69" s="185">
        <v>-4881</v>
      </c>
      <c r="CB69" s="185"/>
      <c r="CC69" s="185"/>
      <c r="CD69" s="188">
        <v>4811041</v>
      </c>
      <c r="CE69" s="195">
        <f t="shared" si="0"/>
        <v>7204954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>
        <v>116558</v>
      </c>
      <c r="AQ70" s="185"/>
      <c r="AR70" s="185"/>
      <c r="AS70" s="185"/>
      <c r="AT70" s="185"/>
      <c r="AU70" s="185"/>
      <c r="AV70" s="185"/>
      <c r="AW70" s="185"/>
      <c r="AX70" s="185"/>
      <c r="AY70" s="185">
        <v>252737</v>
      </c>
      <c r="AZ70" s="185"/>
      <c r="BA70" s="185"/>
      <c r="BB70" s="185"/>
      <c r="BC70" s="185"/>
      <c r="BD70" s="185"/>
      <c r="BE70" s="185"/>
      <c r="BF70" s="185">
        <v>845</v>
      </c>
      <c r="BG70" s="185"/>
      <c r="BH70" s="185"/>
      <c r="BI70" s="185"/>
      <c r="BJ70" s="185"/>
      <c r="BK70" s="185"/>
      <c r="BL70" s="185"/>
      <c r="BM70" s="185"/>
      <c r="BN70" s="185">
        <v>2941366</v>
      </c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>
        <v>5200</v>
      </c>
      <c r="CB70" s="185"/>
      <c r="CC70" s="185"/>
      <c r="CD70" s="188">
        <v>218201</v>
      </c>
      <c r="CE70" s="195">
        <f t="shared" si="0"/>
        <v>3534907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2427384</v>
      </c>
      <c r="D71" s="195">
        <f t="shared" ref="D71:AI71" si="5">SUM(D61:D69)-D70</f>
        <v>0</v>
      </c>
      <c r="E71" s="195">
        <f t="shared" si="5"/>
        <v>11084640</v>
      </c>
      <c r="F71" s="195">
        <f t="shared" si="5"/>
        <v>0</v>
      </c>
      <c r="G71" s="195">
        <f t="shared" si="5"/>
        <v>5536</v>
      </c>
      <c r="H71" s="195">
        <f t="shared" si="5"/>
        <v>0</v>
      </c>
      <c r="I71" s="195">
        <f t="shared" si="5"/>
        <v>2915447</v>
      </c>
      <c r="J71" s="195">
        <f t="shared" si="5"/>
        <v>11220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2384723</v>
      </c>
      <c r="P71" s="195">
        <f t="shared" si="5"/>
        <v>3869235</v>
      </c>
      <c r="Q71" s="195">
        <f t="shared" si="5"/>
        <v>413570</v>
      </c>
      <c r="R71" s="195">
        <f t="shared" si="5"/>
        <v>2134506</v>
      </c>
      <c r="S71" s="195">
        <f t="shared" si="5"/>
        <v>3203005</v>
      </c>
      <c r="T71" s="195">
        <f t="shared" si="5"/>
        <v>0</v>
      </c>
      <c r="U71" s="195">
        <f t="shared" si="5"/>
        <v>4641704</v>
      </c>
      <c r="V71" s="195">
        <f t="shared" si="5"/>
        <v>440018</v>
      </c>
      <c r="W71" s="195">
        <f t="shared" si="5"/>
        <v>317031</v>
      </c>
      <c r="X71" s="195">
        <f t="shared" si="5"/>
        <v>1520122</v>
      </c>
      <c r="Y71" s="195">
        <f t="shared" si="5"/>
        <v>4384300</v>
      </c>
      <c r="Z71" s="195">
        <f t="shared" si="5"/>
        <v>0</v>
      </c>
      <c r="AA71" s="195">
        <f t="shared" si="5"/>
        <v>859858</v>
      </c>
      <c r="AB71" s="195">
        <f t="shared" si="5"/>
        <v>4650450</v>
      </c>
      <c r="AC71" s="195">
        <f t="shared" si="5"/>
        <v>1538047</v>
      </c>
      <c r="AD71" s="195">
        <f t="shared" si="5"/>
        <v>0</v>
      </c>
      <c r="AE71" s="195">
        <f t="shared" si="5"/>
        <v>1661767</v>
      </c>
      <c r="AF71" s="195">
        <f t="shared" si="5"/>
        <v>0</v>
      </c>
      <c r="AG71" s="195">
        <f t="shared" si="5"/>
        <v>6672334</v>
      </c>
      <c r="AH71" s="195">
        <f t="shared" si="5"/>
        <v>0</v>
      </c>
      <c r="AI71" s="195">
        <f t="shared" si="5"/>
        <v>1064163</v>
      </c>
      <c r="AJ71" s="195">
        <f t="shared" ref="AJ71:BO71" si="6">SUM(AJ61:AJ69)-AJ70</f>
        <v>0</v>
      </c>
      <c r="AK71" s="195">
        <f t="shared" si="6"/>
        <v>282596</v>
      </c>
      <c r="AL71" s="195">
        <f t="shared" si="6"/>
        <v>439699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14530581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2027527</v>
      </c>
      <c r="AW71" s="195">
        <f t="shared" si="6"/>
        <v>0</v>
      </c>
      <c r="AX71" s="195">
        <f t="shared" si="6"/>
        <v>0</v>
      </c>
      <c r="AY71" s="195">
        <f t="shared" si="6"/>
        <v>1073780</v>
      </c>
      <c r="AZ71" s="195">
        <f t="shared" si="6"/>
        <v>0</v>
      </c>
      <c r="BA71" s="195">
        <f t="shared" si="6"/>
        <v>371632</v>
      </c>
      <c r="BB71" s="195">
        <f t="shared" si="6"/>
        <v>125705</v>
      </c>
      <c r="BC71" s="195">
        <f t="shared" si="6"/>
        <v>0</v>
      </c>
      <c r="BD71" s="195">
        <f t="shared" si="6"/>
        <v>519065</v>
      </c>
      <c r="BE71" s="195">
        <f t="shared" si="6"/>
        <v>2790268</v>
      </c>
      <c r="BF71" s="195">
        <f t="shared" si="6"/>
        <v>1654572</v>
      </c>
      <c r="BG71" s="195">
        <f t="shared" si="6"/>
        <v>139788</v>
      </c>
      <c r="BH71" s="195">
        <f t="shared" si="6"/>
        <v>2990616</v>
      </c>
      <c r="BI71" s="195">
        <f t="shared" si="6"/>
        <v>0</v>
      </c>
      <c r="BJ71" s="195">
        <f t="shared" si="6"/>
        <v>1125071</v>
      </c>
      <c r="BK71" s="195">
        <f t="shared" si="6"/>
        <v>4232287</v>
      </c>
      <c r="BL71" s="195">
        <f t="shared" si="6"/>
        <v>1157214</v>
      </c>
      <c r="BM71" s="195">
        <f t="shared" si="6"/>
        <v>0</v>
      </c>
      <c r="BN71" s="195">
        <f t="shared" si="6"/>
        <v>4671237</v>
      </c>
      <c r="BO71" s="195">
        <f t="shared" si="6"/>
        <v>0</v>
      </c>
      <c r="BP71" s="195">
        <f t="shared" ref="BP71:CC71" si="7">SUM(BP61:BP69)-BP70</f>
        <v>235780</v>
      </c>
      <c r="BQ71" s="195">
        <f t="shared" si="7"/>
        <v>0</v>
      </c>
      <c r="BR71" s="195">
        <f t="shared" si="7"/>
        <v>483526</v>
      </c>
      <c r="BS71" s="195">
        <f t="shared" si="7"/>
        <v>81581</v>
      </c>
      <c r="BT71" s="195">
        <f t="shared" si="7"/>
        <v>0</v>
      </c>
      <c r="BU71" s="195">
        <f t="shared" si="7"/>
        <v>0</v>
      </c>
      <c r="BV71" s="195">
        <f t="shared" si="7"/>
        <v>1516364</v>
      </c>
      <c r="BW71" s="195">
        <f t="shared" si="7"/>
        <v>222144</v>
      </c>
      <c r="BX71" s="195">
        <f t="shared" si="7"/>
        <v>35990</v>
      </c>
      <c r="BY71" s="195">
        <f t="shared" si="7"/>
        <v>2023868</v>
      </c>
      <c r="BZ71" s="195">
        <f t="shared" si="7"/>
        <v>0</v>
      </c>
      <c r="CA71" s="195">
        <f t="shared" si="7"/>
        <v>364224</v>
      </c>
      <c r="CB71" s="195">
        <f t="shared" si="7"/>
        <v>0</v>
      </c>
      <c r="CC71" s="195">
        <f t="shared" si="7"/>
        <v>0</v>
      </c>
      <c r="CD71" s="245">
        <f>CD69-CD70</f>
        <v>4592840</v>
      </c>
      <c r="CE71" s="195">
        <f>SUM(CE61:CE69)-CE70</f>
        <v>103887015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5316346</v>
      </c>
      <c r="D73" s="184"/>
      <c r="E73" s="185">
        <v>17930010</v>
      </c>
      <c r="F73" s="185"/>
      <c r="G73" s="184"/>
      <c r="H73" s="184"/>
      <c r="I73" s="185">
        <v>5730884</v>
      </c>
      <c r="J73" s="185">
        <v>1504409</v>
      </c>
      <c r="K73" s="185"/>
      <c r="L73" s="185"/>
      <c r="M73" s="184"/>
      <c r="N73" s="184"/>
      <c r="O73" s="184">
        <v>3751729</v>
      </c>
      <c r="P73" s="185">
        <v>12124022</v>
      </c>
      <c r="Q73" s="185">
        <v>1074320</v>
      </c>
      <c r="R73" s="185">
        <v>7313792</v>
      </c>
      <c r="S73" s="185">
        <v>11378383</v>
      </c>
      <c r="T73" s="185"/>
      <c r="U73" s="185">
        <v>8508680</v>
      </c>
      <c r="V73" s="185">
        <v>1820172</v>
      </c>
      <c r="W73" s="185">
        <v>356031</v>
      </c>
      <c r="X73" s="185">
        <v>7881971</v>
      </c>
      <c r="Y73" s="185">
        <v>2795811</v>
      </c>
      <c r="Z73" s="185"/>
      <c r="AA73" s="185">
        <v>571557</v>
      </c>
      <c r="AB73" s="185">
        <v>14926240</v>
      </c>
      <c r="AC73" s="185">
        <v>5883684</v>
      </c>
      <c r="AD73" s="185"/>
      <c r="AE73" s="185">
        <v>1063027</v>
      </c>
      <c r="AF73" s="185"/>
      <c r="AG73" s="185">
        <v>8072204</v>
      </c>
      <c r="AH73" s="185"/>
      <c r="AI73" s="185">
        <v>6388</v>
      </c>
      <c r="AJ73" s="185"/>
      <c r="AK73" s="185">
        <v>467237</v>
      </c>
      <c r="AL73" s="185">
        <v>616970</v>
      </c>
      <c r="AM73" s="185"/>
      <c r="AN73" s="185"/>
      <c r="AO73" s="185">
        <v>2693894</v>
      </c>
      <c r="AP73" s="185"/>
      <c r="AQ73" s="185"/>
      <c r="AR73" s="185"/>
      <c r="AS73" s="185"/>
      <c r="AT73" s="185"/>
      <c r="AU73" s="185"/>
      <c r="AV73" s="185">
        <v>197605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121985366</v>
      </c>
      <c r="CF73" s="252"/>
    </row>
    <row r="74" spans="1:84" ht="12.6" customHeight="1" x14ac:dyDescent="0.25">
      <c r="A74" s="171" t="s">
        <v>246</v>
      </c>
      <c r="B74" s="175"/>
      <c r="C74" s="184">
        <v>14208</v>
      </c>
      <c r="D74" s="184"/>
      <c r="E74" s="185">
        <v>1186786</v>
      </c>
      <c r="F74" s="185"/>
      <c r="G74" s="184">
        <v>2019294</v>
      </c>
      <c r="H74" s="184"/>
      <c r="I74" s="184">
        <v>519456</v>
      </c>
      <c r="J74" s="185">
        <v>442</v>
      </c>
      <c r="K74" s="185"/>
      <c r="L74" s="185"/>
      <c r="M74" s="184"/>
      <c r="N74" s="184"/>
      <c r="O74" s="184">
        <v>572493</v>
      </c>
      <c r="P74" s="185">
        <v>36148126</v>
      </c>
      <c r="Q74" s="185">
        <v>2011424</v>
      </c>
      <c r="R74" s="185">
        <v>8768538</v>
      </c>
      <c r="S74" s="185">
        <v>11478230</v>
      </c>
      <c r="T74" s="185"/>
      <c r="U74" s="185">
        <v>17399246</v>
      </c>
      <c r="V74" s="185">
        <v>3476992</v>
      </c>
      <c r="W74" s="185">
        <v>5232733</v>
      </c>
      <c r="X74" s="185">
        <v>39221069</v>
      </c>
      <c r="Y74" s="185">
        <v>26606861</v>
      </c>
      <c r="Z74" s="185"/>
      <c r="AA74" s="185">
        <v>5509581</v>
      </c>
      <c r="AB74" s="185">
        <v>16017583</v>
      </c>
      <c r="AC74" s="185">
        <v>1247779</v>
      </c>
      <c r="AD74" s="185"/>
      <c r="AE74" s="185">
        <v>2025075</v>
      </c>
      <c r="AF74" s="185"/>
      <c r="AG74" s="185">
        <v>34330175</v>
      </c>
      <c r="AH74" s="185"/>
      <c r="AI74" s="185">
        <v>4369553</v>
      </c>
      <c r="AJ74" s="185"/>
      <c r="AK74" s="185">
        <v>631098</v>
      </c>
      <c r="AL74" s="185">
        <v>749164</v>
      </c>
      <c r="AM74" s="185"/>
      <c r="AN74" s="185"/>
      <c r="AO74" s="185">
        <v>4758788</v>
      </c>
      <c r="AP74" s="185">
        <v>15723895</v>
      </c>
      <c r="AQ74" s="185"/>
      <c r="AR74" s="185"/>
      <c r="AS74" s="185"/>
      <c r="AT74" s="185"/>
      <c r="AU74" s="185"/>
      <c r="AV74" s="185">
        <v>6791681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246810270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5330554</v>
      </c>
      <c r="D75" s="195">
        <f t="shared" si="9"/>
        <v>0</v>
      </c>
      <c r="E75" s="195">
        <f t="shared" si="9"/>
        <v>19116796</v>
      </c>
      <c r="F75" s="195">
        <f t="shared" si="9"/>
        <v>0</v>
      </c>
      <c r="G75" s="195">
        <f t="shared" si="9"/>
        <v>2019294</v>
      </c>
      <c r="H75" s="195">
        <f t="shared" si="9"/>
        <v>0</v>
      </c>
      <c r="I75" s="195">
        <f t="shared" si="9"/>
        <v>6250340</v>
      </c>
      <c r="J75" s="195">
        <f t="shared" si="9"/>
        <v>1504851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4324222</v>
      </c>
      <c r="P75" s="195">
        <f t="shared" si="9"/>
        <v>48272148</v>
      </c>
      <c r="Q75" s="195">
        <f t="shared" si="9"/>
        <v>3085744</v>
      </c>
      <c r="R75" s="195">
        <f t="shared" si="9"/>
        <v>16082330</v>
      </c>
      <c r="S75" s="195">
        <f t="shared" si="9"/>
        <v>22856613</v>
      </c>
      <c r="T75" s="195">
        <f t="shared" si="9"/>
        <v>0</v>
      </c>
      <c r="U75" s="195">
        <f t="shared" si="9"/>
        <v>25907926</v>
      </c>
      <c r="V75" s="195">
        <f t="shared" si="9"/>
        <v>5297164</v>
      </c>
      <c r="W75" s="195">
        <f t="shared" si="9"/>
        <v>5588764</v>
      </c>
      <c r="X75" s="195">
        <f t="shared" si="9"/>
        <v>47103040</v>
      </c>
      <c r="Y75" s="195">
        <f t="shared" si="9"/>
        <v>29402672</v>
      </c>
      <c r="Z75" s="195">
        <f t="shared" si="9"/>
        <v>0</v>
      </c>
      <c r="AA75" s="195">
        <f t="shared" si="9"/>
        <v>6081138</v>
      </c>
      <c r="AB75" s="195">
        <f t="shared" si="9"/>
        <v>30943823</v>
      </c>
      <c r="AC75" s="195">
        <f t="shared" si="9"/>
        <v>7131463</v>
      </c>
      <c r="AD75" s="195">
        <f t="shared" si="9"/>
        <v>0</v>
      </c>
      <c r="AE75" s="195">
        <f t="shared" si="9"/>
        <v>3088102</v>
      </c>
      <c r="AF75" s="195">
        <f t="shared" si="9"/>
        <v>0</v>
      </c>
      <c r="AG75" s="195">
        <f t="shared" si="9"/>
        <v>42402379</v>
      </c>
      <c r="AH75" s="195">
        <f t="shared" si="9"/>
        <v>0</v>
      </c>
      <c r="AI75" s="195">
        <f t="shared" si="9"/>
        <v>4375941</v>
      </c>
      <c r="AJ75" s="195">
        <f t="shared" si="9"/>
        <v>0</v>
      </c>
      <c r="AK75" s="195">
        <f t="shared" si="9"/>
        <v>1098335</v>
      </c>
      <c r="AL75" s="195">
        <f t="shared" si="9"/>
        <v>1366134</v>
      </c>
      <c r="AM75" s="195">
        <f t="shared" si="9"/>
        <v>0</v>
      </c>
      <c r="AN75" s="195">
        <f t="shared" si="9"/>
        <v>0</v>
      </c>
      <c r="AO75" s="195">
        <f t="shared" si="9"/>
        <v>7452682</v>
      </c>
      <c r="AP75" s="195">
        <f t="shared" si="9"/>
        <v>15723895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6989286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368795636</v>
      </c>
      <c r="CF75" s="252"/>
    </row>
    <row r="76" spans="1:84" ht="12.6" customHeight="1" x14ac:dyDescent="0.25">
      <c r="A76" s="171" t="s">
        <v>248</v>
      </c>
      <c r="B76" s="175"/>
      <c r="C76" s="184">
        <v>5886</v>
      </c>
      <c r="D76" s="184"/>
      <c r="E76" s="185">
        <f>23912-J76-O76</f>
        <v>15592</v>
      </c>
      <c r="F76" s="185"/>
      <c r="G76" s="184"/>
      <c r="H76" s="184"/>
      <c r="I76" s="185">
        <v>17985</v>
      </c>
      <c r="J76" s="185">
        <v>410</v>
      </c>
      <c r="K76" s="185"/>
      <c r="L76" s="185"/>
      <c r="M76" s="185"/>
      <c r="N76" s="185"/>
      <c r="O76" s="185">
        <f>3270+4640</f>
        <v>7910</v>
      </c>
      <c r="P76" s="185">
        <v>9766</v>
      </c>
      <c r="Q76" s="185">
        <v>1302</v>
      </c>
      <c r="R76" s="185">
        <v>198</v>
      </c>
      <c r="S76" s="185">
        <v>1331</v>
      </c>
      <c r="T76" s="185"/>
      <c r="U76" s="185">
        <v>5703</v>
      </c>
      <c r="V76" s="185">
        <v>864</v>
      </c>
      <c r="W76" s="185">
        <v>660</v>
      </c>
      <c r="X76" s="185">
        <v>5944</v>
      </c>
      <c r="Y76" s="185">
        <v>8961</v>
      </c>
      <c r="Z76" s="185"/>
      <c r="AA76" s="185">
        <v>403</v>
      </c>
      <c r="AB76" s="185">
        <v>1239</v>
      </c>
      <c r="AC76" s="185">
        <v>304</v>
      </c>
      <c r="AD76" s="185"/>
      <c r="AE76" s="185">
        <v>6115</v>
      </c>
      <c r="AF76" s="185"/>
      <c r="AG76" s="185">
        <v>15933</v>
      </c>
      <c r="AH76" s="185"/>
      <c r="AI76" s="185">
        <v>3092</v>
      </c>
      <c r="AJ76" s="185"/>
      <c r="AK76" s="185"/>
      <c r="AL76" s="185">
        <v>331</v>
      </c>
      <c r="AM76" s="185"/>
      <c r="AN76" s="185"/>
      <c r="AO76" s="185"/>
      <c r="AP76" s="185">
        <v>29042</v>
      </c>
      <c r="AQ76" s="185"/>
      <c r="AR76" s="185"/>
      <c r="AS76" s="185"/>
      <c r="AT76" s="185"/>
      <c r="AU76" s="185"/>
      <c r="AV76" s="185">
        <v>6445</v>
      </c>
      <c r="AW76" s="185"/>
      <c r="AX76" s="185"/>
      <c r="AY76" s="185">
        <v>7362</v>
      </c>
      <c r="AZ76" s="185"/>
      <c r="BA76" s="185">
        <v>1158</v>
      </c>
      <c r="BB76" s="185">
        <v>311</v>
      </c>
      <c r="BC76" s="185"/>
      <c r="BD76" s="185">
        <v>2441</v>
      </c>
      <c r="BE76" s="185">
        <v>26845</v>
      </c>
      <c r="BF76" s="185">
        <v>2350</v>
      </c>
      <c r="BG76" s="185">
        <v>261</v>
      </c>
      <c r="BH76" s="185">
        <v>3573</v>
      </c>
      <c r="BI76" s="185"/>
      <c r="BJ76" s="185">
        <v>2429</v>
      </c>
      <c r="BK76" s="185">
        <v>3894</v>
      </c>
      <c r="BL76" s="185">
        <v>1251</v>
      </c>
      <c r="BM76" s="185"/>
      <c r="BN76" s="185">
        <v>82910</v>
      </c>
      <c r="BO76" s="185"/>
      <c r="BP76" s="185">
        <v>370</v>
      </c>
      <c r="BQ76" s="185"/>
      <c r="BR76" s="185">
        <v>1288</v>
      </c>
      <c r="BS76" s="185">
        <v>749</v>
      </c>
      <c r="BT76" s="185"/>
      <c r="BU76" s="185"/>
      <c r="BV76" s="185">
        <v>10871</v>
      </c>
      <c r="BW76" s="185">
        <v>452</v>
      </c>
      <c r="BX76" s="185"/>
      <c r="BY76" s="185">
        <v>552</v>
      </c>
      <c r="BZ76" s="185"/>
      <c r="CA76" s="185">
        <v>1656</v>
      </c>
      <c r="CB76" s="185"/>
      <c r="CC76" s="185"/>
      <c r="CD76" s="249" t="s">
        <v>221</v>
      </c>
      <c r="CE76" s="195">
        <f t="shared" si="8"/>
        <v>296139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3276</v>
      </c>
      <c r="D77" s="184"/>
      <c r="E77" s="184">
        <v>28598</v>
      </c>
      <c r="F77" s="184"/>
      <c r="G77" s="184"/>
      <c r="H77" s="184"/>
      <c r="I77" s="184">
        <v>11814</v>
      </c>
      <c r="J77" s="184"/>
      <c r="K77" s="184"/>
      <c r="L77" s="184"/>
      <c r="M77" s="184"/>
      <c r="N77" s="184"/>
      <c r="O77" s="184">
        <v>2550</v>
      </c>
      <c r="P77" s="184">
        <v>2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1939</v>
      </c>
      <c r="AH77" s="184"/>
      <c r="AI77" s="184"/>
      <c r="AJ77" s="184"/>
      <c r="AK77" s="184"/>
      <c r="AL77" s="184"/>
      <c r="AM77" s="184"/>
      <c r="AN77" s="184"/>
      <c r="AO77" s="184"/>
      <c r="AP77" s="184">
        <v>43</v>
      </c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48222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1863</v>
      </c>
      <c r="D78" s="184"/>
      <c r="E78" s="184">
        <v>4935</v>
      </c>
      <c r="F78" s="184"/>
      <c r="G78" s="184"/>
      <c r="H78" s="184"/>
      <c r="I78" s="184">
        <v>5692</v>
      </c>
      <c r="J78" s="184">
        <v>130</v>
      </c>
      <c r="K78" s="184"/>
      <c r="L78" s="184"/>
      <c r="M78" s="184"/>
      <c r="N78" s="184"/>
      <c r="O78" s="184">
        <v>2504</v>
      </c>
      <c r="P78" s="184">
        <v>3091</v>
      </c>
      <c r="Q78" s="184">
        <v>412</v>
      </c>
      <c r="R78" s="184">
        <v>63</v>
      </c>
      <c r="S78" s="184">
        <v>421</v>
      </c>
      <c r="T78" s="184"/>
      <c r="U78" s="184">
        <v>1805</v>
      </c>
      <c r="V78" s="184">
        <v>273</v>
      </c>
      <c r="W78" s="184">
        <v>209</v>
      </c>
      <c r="X78" s="184">
        <v>1881</v>
      </c>
      <c r="Y78" s="184">
        <v>2836</v>
      </c>
      <c r="Z78" s="184"/>
      <c r="AA78" s="184">
        <v>128</v>
      </c>
      <c r="AB78" s="184">
        <v>392</v>
      </c>
      <c r="AC78" s="184">
        <v>96</v>
      </c>
      <c r="AD78" s="184"/>
      <c r="AE78" s="184">
        <v>1935</v>
      </c>
      <c r="AF78" s="184"/>
      <c r="AG78" s="184">
        <v>5043</v>
      </c>
      <c r="AH78" s="184"/>
      <c r="AI78" s="184">
        <v>979</v>
      </c>
      <c r="AJ78" s="184"/>
      <c r="AK78" s="184"/>
      <c r="AL78" s="184">
        <v>105</v>
      </c>
      <c r="AM78" s="184"/>
      <c r="AN78" s="184"/>
      <c r="AO78" s="184"/>
      <c r="AP78" s="184">
        <v>9192</v>
      </c>
      <c r="AQ78" s="184"/>
      <c r="AR78" s="184"/>
      <c r="AS78" s="184"/>
      <c r="AT78" s="184"/>
      <c r="AU78" s="184"/>
      <c r="AV78" s="184">
        <v>2040</v>
      </c>
      <c r="AW78" s="184"/>
      <c r="AX78" s="249" t="s">
        <v>221</v>
      </c>
      <c r="AY78" s="249" t="s">
        <v>221</v>
      </c>
      <c r="AZ78" s="249" t="s">
        <v>221</v>
      </c>
      <c r="BA78" s="184">
        <v>367</v>
      </c>
      <c r="BB78" s="184">
        <v>98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1131</v>
      </c>
      <c r="BI78" s="184"/>
      <c r="BJ78" s="249" t="s">
        <v>221</v>
      </c>
      <c r="BK78" s="184">
        <v>1232</v>
      </c>
      <c r="BL78" s="184">
        <v>396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237</v>
      </c>
      <c r="BT78" s="184"/>
      <c r="BU78" s="184"/>
      <c r="BV78" s="184">
        <v>3441</v>
      </c>
      <c r="BW78" s="184">
        <v>143</v>
      </c>
      <c r="BX78" s="184"/>
      <c r="BY78" s="184">
        <v>175</v>
      </c>
      <c r="BZ78" s="184"/>
      <c r="CA78" s="184">
        <v>523</v>
      </c>
      <c r="CB78" s="184"/>
      <c r="CC78" s="249" t="s">
        <v>221</v>
      </c>
      <c r="CD78" s="249" t="s">
        <v>221</v>
      </c>
      <c r="CE78" s="195">
        <f t="shared" si="8"/>
        <v>53768</v>
      </c>
      <c r="CF78" s="195"/>
    </row>
    <row r="79" spans="1:84" ht="12.6" customHeight="1" x14ac:dyDescent="0.25">
      <c r="A79" s="171" t="s">
        <v>251</v>
      </c>
      <c r="B79" s="175"/>
      <c r="C79" s="225">
        <v>24400</v>
      </c>
      <c r="D79" s="225"/>
      <c r="E79" s="184">
        <v>167806</v>
      </c>
      <c r="F79" s="184"/>
      <c r="G79" s="184"/>
      <c r="H79" s="184"/>
      <c r="I79" s="184">
        <v>25564</v>
      </c>
      <c r="J79" s="184"/>
      <c r="K79" s="184"/>
      <c r="L79" s="184"/>
      <c r="M79" s="184"/>
      <c r="N79" s="184"/>
      <c r="O79" s="184"/>
      <c r="P79" s="184">
        <v>60814</v>
      </c>
      <c r="Q79" s="184"/>
      <c r="R79" s="184"/>
      <c r="S79" s="184">
        <v>2000</v>
      </c>
      <c r="T79" s="184"/>
      <c r="U79" s="184"/>
      <c r="V79" s="184"/>
      <c r="W79" s="184"/>
      <c r="X79" s="184"/>
      <c r="Y79" s="184">
        <v>54856</v>
      </c>
      <c r="Z79" s="184"/>
      <c r="AA79" s="184"/>
      <c r="AB79" s="184"/>
      <c r="AC79" s="184">
        <v>78</v>
      </c>
      <c r="AD79" s="184"/>
      <c r="AE79" s="184">
        <v>8154</v>
      </c>
      <c r="AF79" s="184"/>
      <c r="AG79" s="184">
        <v>141334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16170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501176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16.36</v>
      </c>
      <c r="D80" s="187"/>
      <c r="E80" s="187">
        <v>62.31</v>
      </c>
      <c r="F80" s="187"/>
      <c r="G80" s="187"/>
      <c r="H80" s="187"/>
      <c r="I80" s="187">
        <v>25.03</v>
      </c>
      <c r="J80" s="187"/>
      <c r="K80" s="187"/>
      <c r="L80" s="187"/>
      <c r="M80" s="187"/>
      <c r="N80" s="187"/>
      <c r="O80" s="187"/>
      <c r="P80" s="187">
        <v>22.16</v>
      </c>
      <c r="Q80" s="187">
        <v>2.36</v>
      </c>
      <c r="R80" s="187"/>
      <c r="S80" s="187">
        <v>4</v>
      </c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>
        <v>14.41</v>
      </c>
      <c r="AF80" s="187"/>
      <c r="AG80" s="187">
        <v>41.77</v>
      </c>
      <c r="AH80" s="187"/>
      <c r="AI80" s="187">
        <v>6.68</v>
      </c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195.08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1267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1279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 t="s">
        <v>1278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3424</v>
      </c>
      <c r="D111" s="174">
        <v>11088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348</v>
      </c>
      <c r="D113" s="174">
        <v>3863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400</v>
      </c>
      <c r="D114" s="174">
        <v>818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8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32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5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4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49</v>
      </c>
    </row>
    <row r="128" spans="1:5" ht="12.6" customHeight="1" x14ac:dyDescent="0.25">
      <c r="A128" s="173" t="s">
        <v>292</v>
      </c>
      <c r="B128" s="172" t="s">
        <v>256</v>
      </c>
      <c r="C128" s="189">
        <v>140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12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1730</v>
      </c>
      <c r="C138" s="189">
        <v>1111</v>
      </c>
      <c r="D138" s="174">
        <v>583</v>
      </c>
      <c r="E138" s="175">
        <f>SUM(B138:D138)</f>
        <v>3424</v>
      </c>
    </row>
    <row r="139" spans="1:6" ht="12.6" customHeight="1" x14ac:dyDescent="0.25">
      <c r="A139" s="173" t="s">
        <v>215</v>
      </c>
      <c r="B139" s="174">
        <v>6247</v>
      </c>
      <c r="C139" s="189">
        <v>2913</v>
      </c>
      <c r="D139" s="174">
        <v>1928</v>
      </c>
      <c r="E139" s="175">
        <f>SUM(B139:D139)</f>
        <v>11088</v>
      </c>
    </row>
    <row r="140" spans="1:6" ht="12.6" customHeight="1" x14ac:dyDescent="0.25">
      <c r="A140" s="173" t="s">
        <v>298</v>
      </c>
      <c r="B140" s="174">
        <v>73389</v>
      </c>
      <c r="C140" s="174">
        <v>45936</v>
      </c>
      <c r="D140" s="174">
        <v>47831</v>
      </c>
      <c r="E140" s="175">
        <f>SUM(B140:D140)</f>
        <v>167156</v>
      </c>
    </row>
    <row r="141" spans="1:6" ht="12.6" customHeight="1" x14ac:dyDescent="0.25">
      <c r="A141" s="173" t="s">
        <v>245</v>
      </c>
      <c r="B141" s="174">
        <v>74372777</v>
      </c>
      <c r="C141" s="189">
        <v>26786122</v>
      </c>
      <c r="D141" s="174">
        <v>15095583</v>
      </c>
      <c r="E141" s="175">
        <f>SUM(B141:D141)</f>
        <v>116254482</v>
      </c>
      <c r="F141" s="199"/>
    </row>
    <row r="142" spans="1:6" ht="12.6" customHeight="1" x14ac:dyDescent="0.25">
      <c r="A142" s="173" t="s">
        <v>246</v>
      </c>
      <c r="B142" s="174">
        <v>110113744</v>
      </c>
      <c r="C142" s="189">
        <v>66617995</v>
      </c>
      <c r="D142" s="174">
        <v>69559075</v>
      </c>
      <c r="E142" s="175">
        <f>SUM(B142:D142)</f>
        <v>246290814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3</v>
      </c>
      <c r="C150" s="189">
        <v>226</v>
      </c>
      <c r="D150" s="174">
        <v>119</v>
      </c>
      <c r="E150" s="175">
        <f>SUM(B150:D150)</f>
        <v>348</v>
      </c>
    </row>
    <row r="151" spans="1:5" ht="12.6" customHeight="1" x14ac:dyDescent="0.25">
      <c r="A151" s="173" t="s">
        <v>215</v>
      </c>
      <c r="B151" s="174">
        <v>39</v>
      </c>
      <c r="C151" s="189">
        <v>2511</v>
      </c>
      <c r="D151" s="174">
        <v>1313</v>
      </c>
      <c r="E151" s="175">
        <f>SUM(B151:D151)</f>
        <v>3863</v>
      </c>
    </row>
    <row r="152" spans="1:5" ht="12.6" customHeight="1" x14ac:dyDescent="0.25">
      <c r="A152" s="173" t="s">
        <v>298</v>
      </c>
      <c r="B152" s="174">
        <v>1573</v>
      </c>
      <c r="C152" s="189">
        <v>140</v>
      </c>
      <c r="D152" s="174">
        <v>1783</v>
      </c>
      <c r="E152" s="175">
        <f>SUM(B152:D152)</f>
        <v>3496</v>
      </c>
    </row>
    <row r="153" spans="1:5" ht="12.6" customHeight="1" x14ac:dyDescent="0.25">
      <c r="A153" s="173" t="s">
        <v>245</v>
      </c>
      <c r="B153" s="174">
        <v>38296</v>
      </c>
      <c r="C153" s="189">
        <v>3710220</v>
      </c>
      <c r="D153" s="174">
        <v>1982368</v>
      </c>
      <c r="E153" s="175">
        <f>SUM(B153:D153)</f>
        <v>5730884</v>
      </c>
    </row>
    <row r="154" spans="1:5" ht="12.6" customHeight="1" x14ac:dyDescent="0.25">
      <c r="A154" s="173" t="s">
        <v>246</v>
      </c>
      <c r="B154" s="174">
        <v>233755</v>
      </c>
      <c r="C154" s="189">
        <v>20778</v>
      </c>
      <c r="D154" s="174">
        <v>264923</v>
      </c>
      <c r="E154" s="175">
        <f>SUM(B154:D154)</f>
        <v>519456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12472355</v>
      </c>
      <c r="C157" s="174">
        <v>9005684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2294237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359014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698250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7189171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20713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2089404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599630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456090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13706509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184556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885270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1069826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823844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206491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1030335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205573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1075806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1281379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4164877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4164877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1702265</v>
      </c>
      <c r="C195" s="189"/>
      <c r="D195" s="174"/>
      <c r="E195" s="175">
        <f t="shared" ref="E195:E203" si="10">SUM(B195:C195)-D195</f>
        <v>1702265</v>
      </c>
    </row>
    <row r="196" spans="1:8" ht="12.6" customHeight="1" x14ac:dyDescent="0.25">
      <c r="A196" s="173" t="s">
        <v>333</v>
      </c>
      <c r="B196" s="174">
        <v>612325</v>
      </c>
      <c r="C196" s="189"/>
      <c r="D196" s="174"/>
      <c r="E196" s="175">
        <f t="shared" si="10"/>
        <v>612325</v>
      </c>
    </row>
    <row r="197" spans="1:8" ht="12.6" customHeight="1" x14ac:dyDescent="0.25">
      <c r="A197" s="173" t="s">
        <v>334</v>
      </c>
      <c r="B197" s="174">
        <v>69152662</v>
      </c>
      <c r="C197" s="189">
        <v>17008</v>
      </c>
      <c r="D197" s="174"/>
      <c r="E197" s="175">
        <f t="shared" si="10"/>
        <v>69169670</v>
      </c>
    </row>
    <row r="198" spans="1:8" ht="12.6" customHeight="1" x14ac:dyDescent="0.25">
      <c r="A198" s="173" t="s">
        <v>335</v>
      </c>
      <c r="B198" s="174">
        <v>4013612</v>
      </c>
      <c r="C198" s="189">
        <v>99160</v>
      </c>
      <c r="D198" s="174"/>
      <c r="E198" s="175">
        <f t="shared" si="10"/>
        <v>4112772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34503442</v>
      </c>
      <c r="C200" s="189">
        <v>173122</v>
      </c>
      <c r="D200" s="174"/>
      <c r="E200" s="175">
        <f t="shared" si="10"/>
        <v>34676564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302288</v>
      </c>
      <c r="C203" s="189">
        <v>403850</v>
      </c>
      <c r="D203" s="174"/>
      <c r="E203" s="175">
        <f t="shared" si="10"/>
        <v>706138</v>
      </c>
    </row>
    <row r="204" spans="1:8" ht="12.6" customHeight="1" x14ac:dyDescent="0.25">
      <c r="A204" s="173" t="s">
        <v>203</v>
      </c>
      <c r="B204" s="175">
        <f>SUM(B195:B203)</f>
        <v>110286594</v>
      </c>
      <c r="C204" s="191">
        <f>SUM(C195:C203)</f>
        <v>693140</v>
      </c>
      <c r="D204" s="175">
        <f>SUM(D195:D203)</f>
        <v>0</v>
      </c>
      <c r="E204" s="175">
        <f>SUM(E195:E203)</f>
        <v>110979734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540705</v>
      </c>
      <c r="C209" s="189">
        <v>-313</v>
      </c>
      <c r="D209" s="174"/>
      <c r="E209" s="175">
        <f t="shared" ref="E209:E216" si="11">SUM(B209:C209)-D209</f>
        <v>540392</v>
      </c>
      <c r="H209" s="259"/>
    </row>
    <row r="210" spans="1:8" ht="12.6" customHeight="1" x14ac:dyDescent="0.25">
      <c r="A210" s="173" t="s">
        <v>334</v>
      </c>
      <c r="B210" s="174">
        <v>38794530</v>
      </c>
      <c r="C210" s="189">
        <v>1955786</v>
      </c>
      <c r="D210" s="174"/>
      <c r="E210" s="175">
        <f t="shared" si="11"/>
        <v>40750316</v>
      </c>
      <c r="H210" s="259"/>
    </row>
    <row r="211" spans="1:8" ht="12.6" customHeight="1" x14ac:dyDescent="0.25">
      <c r="A211" s="173" t="s">
        <v>335</v>
      </c>
      <c r="B211" s="174">
        <v>3359441</v>
      </c>
      <c r="C211" s="189">
        <v>109853</v>
      </c>
      <c r="D211" s="174"/>
      <c r="E211" s="175">
        <f t="shared" si="11"/>
        <v>3469294</v>
      </c>
      <c r="H211" s="259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30405921</v>
      </c>
      <c r="C213" s="189">
        <v>1326955</v>
      </c>
      <c r="D213" s="174"/>
      <c r="E213" s="175">
        <f t="shared" si="11"/>
        <v>31732876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73100597</v>
      </c>
      <c r="C217" s="191">
        <f>SUM(C208:C216)</f>
        <v>3392281</v>
      </c>
      <c r="D217" s="175">
        <f>SUM(D208:D216)</f>
        <v>0</v>
      </c>
      <c r="E217" s="175">
        <f>SUM(E208:E216)</f>
        <v>76492878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4609166</v>
      </c>
      <c r="D221" s="172">
        <f>C221</f>
        <v>4609166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142155639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75344070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3112916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121799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46323084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198957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267256465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775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152658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592878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745536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197145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5289727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5486872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278098039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2792685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72031352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46258236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807376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157469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1918385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436339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31885370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241486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241486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f>E195</f>
        <v>1702265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f>E196</f>
        <v>612325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>E197</f>
        <v>69169670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f>E198</f>
        <v>4112772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f>E200</f>
        <v>34676564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f>E203</f>
        <v>706138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110979734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f>E217</f>
        <v>76492878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34486856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f>5324782+10260351</f>
        <v>15585133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15585133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82198845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>
        <v>45126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16818712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3926502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946715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2378963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24116018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2029400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2029400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36543051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36543051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36543051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19510378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82198847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82198845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f>CE73</f>
        <v>121985366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CE74</f>
        <v>246810270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368795636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4609166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f>272743337-5486872</f>
        <v>267256465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745536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5289727+197145</f>
        <v>5486872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278098039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90697597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f>CE70</f>
        <v>3534907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3534907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94232504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f t="shared" ref="C378:C385" si="12">CE61</f>
        <v>42231982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f t="shared" si="12"/>
        <v>13706509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f t="shared" si="12"/>
        <v>22754817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f t="shared" si="12"/>
        <v>11004704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f t="shared" si="12"/>
        <v>1116252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 t="shared" si="12"/>
        <v>5049381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f t="shared" si="12"/>
        <v>3283497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f t="shared" si="12"/>
        <v>1069826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1030335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1062820+125929+92630</f>
        <v>1281379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4164877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2009740-1281379</f>
        <v>728361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107421920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-13189416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802458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-12386958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-12386958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Grays Harbor Community Hospital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3424</v>
      </c>
      <c r="C414" s="194">
        <f>E138</f>
        <v>3424</v>
      </c>
      <c r="D414" s="179"/>
    </row>
    <row r="415" spans="1:5" ht="12.6" customHeight="1" x14ac:dyDescent="0.25">
      <c r="A415" s="179" t="s">
        <v>464</v>
      </c>
      <c r="B415" s="179">
        <f>D111</f>
        <v>11088</v>
      </c>
      <c r="C415" s="179">
        <f>E139</f>
        <v>11088</v>
      </c>
      <c r="D415" s="194">
        <f>SUM(C59:H59)+N59</f>
        <v>9418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348</v>
      </c>
      <c r="C420" s="179">
        <f>E150</f>
        <v>348</v>
      </c>
      <c r="D420" s="179"/>
    </row>
    <row r="421" spans="1:7" ht="12.6" customHeight="1" x14ac:dyDescent="0.25">
      <c r="A421" s="179" t="s">
        <v>468</v>
      </c>
      <c r="B421" s="179">
        <f>D113</f>
        <v>3863</v>
      </c>
      <c r="C421" s="179">
        <f>E151</f>
        <v>3863</v>
      </c>
      <c r="D421" s="179">
        <f>I59</f>
        <v>3863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400</v>
      </c>
    </row>
    <row r="424" spans="1:7" ht="12.6" customHeight="1" x14ac:dyDescent="0.25">
      <c r="A424" s="179" t="s">
        <v>1244</v>
      </c>
      <c r="B424" s="179">
        <f>D114</f>
        <v>818</v>
      </c>
      <c r="D424" s="179">
        <f>J59</f>
        <v>818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3">C378</f>
        <v>42231982</v>
      </c>
      <c r="C427" s="179">
        <f t="shared" ref="C427:C434" si="14">CE61</f>
        <v>42231982</v>
      </c>
      <c r="D427" s="179"/>
    </row>
    <row r="428" spans="1:7" ht="12.6" customHeight="1" x14ac:dyDescent="0.25">
      <c r="A428" s="179" t="s">
        <v>3</v>
      </c>
      <c r="B428" s="179">
        <f t="shared" si="13"/>
        <v>13706509</v>
      </c>
      <c r="C428" s="179">
        <f t="shared" si="14"/>
        <v>13706509</v>
      </c>
      <c r="D428" s="179">
        <f>D173</f>
        <v>13706509</v>
      </c>
    </row>
    <row r="429" spans="1:7" ht="12.6" customHeight="1" x14ac:dyDescent="0.25">
      <c r="A429" s="179" t="s">
        <v>236</v>
      </c>
      <c r="B429" s="179">
        <f t="shared" si="13"/>
        <v>22754817</v>
      </c>
      <c r="C429" s="179">
        <f t="shared" si="14"/>
        <v>22754817</v>
      </c>
      <c r="D429" s="179"/>
    </row>
    <row r="430" spans="1:7" ht="12.6" customHeight="1" x14ac:dyDescent="0.25">
      <c r="A430" s="179" t="s">
        <v>237</v>
      </c>
      <c r="B430" s="179">
        <f t="shared" si="13"/>
        <v>11004704</v>
      </c>
      <c r="C430" s="179">
        <f t="shared" si="14"/>
        <v>11004704</v>
      </c>
      <c r="D430" s="179"/>
    </row>
    <row r="431" spans="1:7" ht="12.6" customHeight="1" x14ac:dyDescent="0.25">
      <c r="A431" s="179" t="s">
        <v>444</v>
      </c>
      <c r="B431" s="179">
        <f t="shared" si="13"/>
        <v>1116252</v>
      </c>
      <c r="C431" s="179">
        <f t="shared" si="14"/>
        <v>1116252</v>
      </c>
      <c r="D431" s="179"/>
    </row>
    <row r="432" spans="1:7" ht="12.6" customHeight="1" x14ac:dyDescent="0.25">
      <c r="A432" s="179" t="s">
        <v>445</v>
      </c>
      <c r="B432" s="179">
        <f t="shared" si="13"/>
        <v>5049381</v>
      </c>
      <c r="C432" s="179">
        <f t="shared" si="14"/>
        <v>5049381</v>
      </c>
      <c r="D432" s="179"/>
    </row>
    <row r="433" spans="1:7" ht="12.6" customHeight="1" x14ac:dyDescent="0.25">
      <c r="A433" s="179" t="s">
        <v>6</v>
      </c>
      <c r="B433" s="179">
        <f t="shared" si="13"/>
        <v>3283497</v>
      </c>
      <c r="C433" s="179">
        <f t="shared" si="14"/>
        <v>3283497</v>
      </c>
      <c r="D433" s="179">
        <f>C217</f>
        <v>3392281</v>
      </c>
    </row>
    <row r="434" spans="1:7" ht="12.6" customHeight="1" x14ac:dyDescent="0.25">
      <c r="A434" s="179" t="s">
        <v>474</v>
      </c>
      <c r="B434" s="179">
        <f t="shared" si="13"/>
        <v>1069826</v>
      </c>
      <c r="C434" s="179">
        <f t="shared" si="14"/>
        <v>1069826</v>
      </c>
      <c r="D434" s="179">
        <f>D177</f>
        <v>1069826</v>
      </c>
    </row>
    <row r="435" spans="1:7" ht="12.6" customHeight="1" x14ac:dyDescent="0.25">
      <c r="A435" s="179" t="s">
        <v>447</v>
      </c>
      <c r="B435" s="179">
        <f t="shared" si="13"/>
        <v>1030335</v>
      </c>
      <c r="C435" s="179"/>
      <c r="D435" s="179">
        <f>D181</f>
        <v>1030335</v>
      </c>
    </row>
    <row r="436" spans="1:7" ht="12.6" customHeight="1" x14ac:dyDescent="0.25">
      <c r="A436" s="179" t="s">
        <v>475</v>
      </c>
      <c r="B436" s="179">
        <f t="shared" si="13"/>
        <v>1281379</v>
      </c>
      <c r="C436" s="179"/>
      <c r="D436" s="179">
        <f>D186</f>
        <v>1281379</v>
      </c>
    </row>
    <row r="437" spans="1:7" ht="12.6" customHeight="1" x14ac:dyDescent="0.25">
      <c r="A437" s="194" t="s">
        <v>449</v>
      </c>
      <c r="B437" s="194">
        <f t="shared" si="13"/>
        <v>4164877</v>
      </c>
      <c r="C437" s="194"/>
      <c r="D437" s="194">
        <f>D190</f>
        <v>4164877</v>
      </c>
    </row>
    <row r="438" spans="1:7" ht="12.6" customHeight="1" x14ac:dyDescent="0.25">
      <c r="A438" s="194" t="s">
        <v>476</v>
      </c>
      <c r="B438" s="194">
        <f>C386+C387+C388</f>
        <v>6476591</v>
      </c>
      <c r="C438" s="194">
        <f>CD69</f>
        <v>4811041</v>
      </c>
      <c r="D438" s="194">
        <f>D181+D186+D190</f>
        <v>6476591</v>
      </c>
    </row>
    <row r="439" spans="1:7" ht="12.6" customHeight="1" x14ac:dyDescent="0.25">
      <c r="A439" s="179" t="s">
        <v>451</v>
      </c>
      <c r="B439" s="194">
        <f>C389</f>
        <v>728361</v>
      </c>
      <c r="C439" s="194">
        <f>SUM(C69:CC69)</f>
        <v>2393913</v>
      </c>
      <c r="D439" s="179"/>
    </row>
    <row r="440" spans="1:7" ht="12.6" customHeight="1" x14ac:dyDescent="0.25">
      <c r="A440" s="179" t="s">
        <v>477</v>
      </c>
      <c r="B440" s="194">
        <f>B438+B439</f>
        <v>7204952</v>
      </c>
      <c r="C440" s="194">
        <f>CE69</f>
        <v>7204954</v>
      </c>
      <c r="D440" s="179"/>
    </row>
    <row r="441" spans="1:7" ht="12.6" customHeight="1" x14ac:dyDescent="0.25">
      <c r="A441" s="179" t="s">
        <v>478</v>
      </c>
      <c r="B441" s="179">
        <f>D390</f>
        <v>107421920</v>
      </c>
      <c r="C441" s="179">
        <f>SUM(C427:C437)+C440</f>
        <v>107421922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4609166</v>
      </c>
      <c r="C444" s="179">
        <f>C363</f>
        <v>4609166</v>
      </c>
      <c r="D444" s="179"/>
    </row>
    <row r="445" spans="1:7" ht="12.6" customHeight="1" x14ac:dyDescent="0.25">
      <c r="A445" s="179" t="s">
        <v>343</v>
      </c>
      <c r="B445" s="179">
        <f>D229</f>
        <v>267256465</v>
      </c>
      <c r="C445" s="179">
        <f>C364</f>
        <v>267256465</v>
      </c>
      <c r="D445" s="179"/>
    </row>
    <row r="446" spans="1:7" ht="12.6" customHeight="1" x14ac:dyDescent="0.25">
      <c r="A446" s="179" t="s">
        <v>351</v>
      </c>
      <c r="B446" s="179">
        <f>D236</f>
        <v>745536</v>
      </c>
      <c r="C446" s="179">
        <f>C365</f>
        <v>745536</v>
      </c>
      <c r="D446" s="179"/>
    </row>
    <row r="447" spans="1:7" ht="12.6" customHeight="1" x14ac:dyDescent="0.25">
      <c r="A447" s="179" t="s">
        <v>356</v>
      </c>
      <c r="B447" s="179">
        <f>D240</f>
        <v>5486872</v>
      </c>
      <c r="C447" s="179">
        <f>C366</f>
        <v>5486872</v>
      </c>
      <c r="D447" s="179"/>
    </row>
    <row r="448" spans="1:7" ht="12.6" customHeight="1" x14ac:dyDescent="0.25">
      <c r="A448" s="179" t="s">
        <v>358</v>
      </c>
      <c r="B448" s="179">
        <f>D242</f>
        <v>278098039</v>
      </c>
      <c r="C448" s="179">
        <f>D367</f>
        <v>278098039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775</v>
      </c>
    </row>
    <row r="454" spans="1:7" ht="12.6" customHeight="1" x14ac:dyDescent="0.25">
      <c r="A454" s="179" t="s">
        <v>168</v>
      </c>
      <c r="B454" s="179">
        <f>C233</f>
        <v>152658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592878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3534907</v>
      </c>
      <c r="C458" s="194">
        <f>CE70</f>
        <v>3534907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121985366</v>
      </c>
      <c r="C463" s="194">
        <f>CE73</f>
        <v>121985366</v>
      </c>
      <c r="D463" s="194">
        <f>E141+E147+E153</f>
        <v>121985366</v>
      </c>
    </row>
    <row r="464" spans="1:7" ht="12.6" customHeight="1" x14ac:dyDescent="0.25">
      <c r="A464" s="179" t="s">
        <v>246</v>
      </c>
      <c r="B464" s="194">
        <f>C360</f>
        <v>246810270</v>
      </c>
      <c r="C464" s="194">
        <f>CE74</f>
        <v>246810270</v>
      </c>
      <c r="D464" s="194">
        <f>E142+E148+E154</f>
        <v>246810270</v>
      </c>
    </row>
    <row r="465" spans="1:7" ht="12.6" customHeight="1" x14ac:dyDescent="0.25">
      <c r="A465" s="179" t="s">
        <v>247</v>
      </c>
      <c r="B465" s="194">
        <f>D361</f>
        <v>368795636</v>
      </c>
      <c r="C465" s="194">
        <f>CE75</f>
        <v>368795636</v>
      </c>
      <c r="D465" s="194">
        <f>D463+D464</f>
        <v>368795636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5">C267</f>
        <v>1702265</v>
      </c>
      <c r="C468" s="179">
        <f>E195</f>
        <v>1702265</v>
      </c>
      <c r="D468" s="179"/>
    </row>
    <row r="469" spans="1:7" ht="12.6" customHeight="1" x14ac:dyDescent="0.25">
      <c r="A469" s="179" t="s">
        <v>333</v>
      </c>
      <c r="B469" s="179">
        <f t="shared" si="15"/>
        <v>612325</v>
      </c>
      <c r="C469" s="179">
        <f>E196</f>
        <v>612325</v>
      </c>
      <c r="D469" s="179"/>
    </row>
    <row r="470" spans="1:7" ht="12.6" customHeight="1" x14ac:dyDescent="0.25">
      <c r="A470" s="179" t="s">
        <v>334</v>
      </c>
      <c r="B470" s="179">
        <f t="shared" si="15"/>
        <v>69169670</v>
      </c>
      <c r="C470" s="179">
        <f>E197</f>
        <v>69169670</v>
      </c>
      <c r="D470" s="179"/>
    </row>
    <row r="471" spans="1:7" ht="12.6" customHeight="1" x14ac:dyDescent="0.25">
      <c r="A471" s="179" t="s">
        <v>494</v>
      </c>
      <c r="B471" s="179">
        <f t="shared" si="15"/>
        <v>4112772</v>
      </c>
      <c r="C471" s="179">
        <f>E198</f>
        <v>4112772</v>
      </c>
      <c r="D471" s="179"/>
    </row>
    <row r="472" spans="1:7" ht="12.6" customHeight="1" x14ac:dyDescent="0.25">
      <c r="A472" s="179" t="s">
        <v>377</v>
      </c>
      <c r="B472" s="179">
        <f t="shared" si="15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5"/>
        <v>34676564</v>
      </c>
      <c r="C473" s="179">
        <f>SUM(E200:E201)</f>
        <v>34676564</v>
      </c>
      <c r="D473" s="179"/>
    </row>
    <row r="474" spans="1:7" ht="12.6" customHeight="1" x14ac:dyDescent="0.25">
      <c r="A474" s="179" t="s">
        <v>339</v>
      </c>
      <c r="B474" s="179">
        <f t="shared" si="15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5"/>
        <v>706138</v>
      </c>
      <c r="C475" s="179">
        <f>E203</f>
        <v>706138</v>
      </c>
      <c r="D475" s="179"/>
    </row>
    <row r="476" spans="1:7" ht="12.6" customHeight="1" x14ac:dyDescent="0.25">
      <c r="A476" s="179" t="s">
        <v>203</v>
      </c>
      <c r="B476" s="179">
        <f>D275</f>
        <v>110979734</v>
      </c>
      <c r="C476" s="179">
        <f>E204</f>
        <v>110979734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76492878</v>
      </c>
      <c r="C478" s="179">
        <f>E217</f>
        <v>76492878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82198845</v>
      </c>
    </row>
    <row r="482" spans="1:12" ht="12.6" customHeight="1" x14ac:dyDescent="0.25">
      <c r="A482" s="180" t="s">
        <v>499</v>
      </c>
      <c r="C482" s="180">
        <f>D339</f>
        <v>82198847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063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2824247</v>
      </c>
      <c r="C496" s="240">
        <f>C71</f>
        <v>2427384</v>
      </c>
      <c r="D496" s="240">
        <f>'Prior Year'!C59</f>
        <v>1668</v>
      </c>
      <c r="E496" s="180">
        <f>C59</f>
        <v>1547</v>
      </c>
      <c r="F496" s="263">
        <f t="shared" ref="F496:G511" si="16">IF(B496=0,"",IF(D496=0,"",B496/D496))</f>
        <v>1693.1936450839328</v>
      </c>
      <c r="G496" s="264">
        <f t="shared" si="16"/>
        <v>1569.0911441499677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6"/>
        <v/>
      </c>
      <c r="G497" s="263" t="str">
        <f t="shared" si="16"/>
        <v/>
      </c>
      <c r="H497" s="265" t="str">
        <f t="shared" ref="H497:H550" si="17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12308147</v>
      </c>
      <c r="C498" s="240">
        <f>E71</f>
        <v>11084640</v>
      </c>
      <c r="D498" s="240">
        <f>'Prior Year'!E59</f>
        <v>9815</v>
      </c>
      <c r="E498" s="180">
        <f>E59</f>
        <v>7871</v>
      </c>
      <c r="F498" s="263">
        <f t="shared" si="16"/>
        <v>1254.0139582272031</v>
      </c>
      <c r="G498" s="263">
        <f t="shared" si="16"/>
        <v>1408.2886545546944</v>
      </c>
      <c r="H498" s="265" t="str">
        <f t="shared" si="17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6"/>
        <v/>
      </c>
      <c r="G499" s="263" t="str">
        <f t="shared" si="16"/>
        <v/>
      </c>
      <c r="H499" s="265" t="str">
        <f t="shared" si="17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5536</v>
      </c>
      <c r="D500" s="240">
        <f>'Prior Year'!G59</f>
        <v>0</v>
      </c>
      <c r="E500" s="180">
        <f>G59</f>
        <v>0</v>
      </c>
      <c r="F500" s="263" t="str">
        <f t="shared" si="16"/>
        <v/>
      </c>
      <c r="G500" s="263" t="str">
        <f t="shared" si="16"/>
        <v/>
      </c>
      <c r="H500" s="265" t="str">
        <f t="shared" si="17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6"/>
        <v/>
      </c>
      <c r="G501" s="263" t="str">
        <f t="shared" si="16"/>
        <v/>
      </c>
      <c r="H501" s="265" t="str">
        <f t="shared" si="17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3547565</v>
      </c>
      <c r="C502" s="240">
        <f>I71</f>
        <v>2915447</v>
      </c>
      <c r="D502" s="240">
        <f>'Prior Year'!I59</f>
        <v>4842</v>
      </c>
      <c r="E502" s="180">
        <f>I59</f>
        <v>3863</v>
      </c>
      <c r="F502" s="263">
        <f t="shared" si="16"/>
        <v>732.66522098306484</v>
      </c>
      <c r="G502" s="263">
        <f t="shared" si="16"/>
        <v>754.71058762619725</v>
      </c>
      <c r="H502" s="265" t="str">
        <f t="shared" si="17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11220</v>
      </c>
      <c r="D503" s="240">
        <f>'Prior Year'!J59</f>
        <v>816</v>
      </c>
      <c r="E503" s="180">
        <f>J59</f>
        <v>818</v>
      </c>
      <c r="F503" s="263" t="str">
        <f t="shared" si="16"/>
        <v/>
      </c>
      <c r="G503" s="263">
        <f t="shared" si="16"/>
        <v>13.71638141809291</v>
      </c>
      <c r="H503" s="265" t="str">
        <f t="shared" si="17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6"/>
        <v/>
      </c>
      <c r="G504" s="263" t="str">
        <f t="shared" si="16"/>
        <v/>
      </c>
      <c r="H504" s="265" t="str">
        <f t="shared" si="17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6"/>
        <v/>
      </c>
      <c r="G505" s="263" t="str">
        <f t="shared" si="16"/>
        <v/>
      </c>
      <c r="H505" s="265" t="str">
        <f t="shared" si="17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6"/>
        <v/>
      </c>
      <c r="G506" s="263" t="str">
        <f t="shared" si="16"/>
        <v/>
      </c>
      <c r="H506" s="265" t="str">
        <f t="shared" si="17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6"/>
        <v/>
      </c>
      <c r="G507" s="263" t="str">
        <f t="shared" si="16"/>
        <v/>
      </c>
      <c r="H507" s="265" t="str">
        <f t="shared" si="17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2384723</v>
      </c>
      <c r="D508" s="240">
        <f>'Prior Year'!O59</f>
        <v>437</v>
      </c>
      <c r="E508" s="180">
        <f>O59</f>
        <v>850</v>
      </c>
      <c r="F508" s="263" t="str">
        <f t="shared" si="16"/>
        <v/>
      </c>
      <c r="G508" s="263">
        <f t="shared" si="16"/>
        <v>2805.5564705882352</v>
      </c>
      <c r="H508" s="265" t="str">
        <f t="shared" si="17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6557226</v>
      </c>
      <c r="C509" s="240">
        <f>P71</f>
        <v>3869235</v>
      </c>
      <c r="D509" s="240">
        <f>'Prior Year'!P59</f>
        <v>250170</v>
      </c>
      <c r="E509" s="180">
        <f>P59</f>
        <v>236621</v>
      </c>
      <c r="F509" s="263">
        <f t="shared" si="16"/>
        <v>26.211080465283608</v>
      </c>
      <c r="G509" s="263">
        <f t="shared" si="16"/>
        <v>16.352035533617052</v>
      </c>
      <c r="H509" s="265">
        <f t="shared" si="17"/>
        <v>-0.37614034815256059</v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588191</v>
      </c>
      <c r="C510" s="240">
        <f>Q71</f>
        <v>413570</v>
      </c>
      <c r="D510" s="240">
        <f>'Prior Year'!Q59</f>
        <v>110036</v>
      </c>
      <c r="E510" s="180">
        <f>Q59</f>
        <v>88854</v>
      </c>
      <c r="F510" s="263">
        <f t="shared" si="16"/>
        <v>5.3454414918753859</v>
      </c>
      <c r="G510" s="263">
        <f t="shared" si="16"/>
        <v>4.6544893870844311</v>
      </c>
      <c r="H510" s="265" t="str">
        <f t="shared" si="17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2024295</v>
      </c>
      <c r="C511" s="240">
        <f>R71</f>
        <v>2134506</v>
      </c>
      <c r="D511" s="240">
        <f>'Prior Year'!R59</f>
        <v>0</v>
      </c>
      <c r="E511" s="180">
        <f>R59</f>
        <v>0</v>
      </c>
      <c r="F511" s="263" t="str">
        <f t="shared" si="16"/>
        <v/>
      </c>
      <c r="G511" s="263" t="str">
        <f t="shared" si="16"/>
        <v/>
      </c>
      <c r="H511" s="265" t="str">
        <f t="shared" si="17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3626878</v>
      </c>
      <c r="C512" s="240">
        <f>S71</f>
        <v>3203005</v>
      </c>
      <c r="D512" s="181" t="s">
        <v>529</v>
      </c>
      <c r="E512" s="181" t="s">
        <v>529</v>
      </c>
      <c r="F512" s="263" t="str">
        <f t="shared" ref="F512:G527" si="18">IF(B512=0,"",IF(D512=0,"",B512/D512))</f>
        <v/>
      </c>
      <c r="G512" s="263" t="str">
        <f t="shared" si="18"/>
        <v/>
      </c>
      <c r="H512" s="265" t="str">
        <f t="shared" si="17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8"/>
        <v/>
      </c>
      <c r="G513" s="263" t="str">
        <f t="shared" si="18"/>
        <v/>
      </c>
      <c r="H513" s="265" t="str">
        <f t="shared" si="17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4634838</v>
      </c>
      <c r="C514" s="240">
        <f>U71</f>
        <v>4641704</v>
      </c>
      <c r="D514" s="240">
        <f>'Prior Year'!U59</f>
        <v>308661</v>
      </c>
      <c r="E514" s="180">
        <f>U59</f>
        <v>294997</v>
      </c>
      <c r="F514" s="263">
        <f t="shared" si="18"/>
        <v>15.015949536870547</v>
      </c>
      <c r="G514" s="263">
        <f t="shared" si="18"/>
        <v>15.734749844913678</v>
      </c>
      <c r="H514" s="265" t="str">
        <f t="shared" si="17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247249</v>
      </c>
      <c r="C515" s="240">
        <f>V71</f>
        <v>440018</v>
      </c>
      <c r="D515" s="240">
        <f>'Prior Year'!V59</f>
        <v>10274</v>
      </c>
      <c r="E515" s="180">
        <f>V59</f>
        <v>9462</v>
      </c>
      <c r="F515" s="263">
        <f t="shared" si="18"/>
        <v>24.065505158652911</v>
      </c>
      <c r="G515" s="263">
        <f t="shared" si="18"/>
        <v>46.503699006552523</v>
      </c>
      <c r="H515" s="265">
        <f t="shared" si="17"/>
        <v>0.93237992304648598</v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383069</v>
      </c>
      <c r="C516" s="240">
        <f>W71</f>
        <v>317031</v>
      </c>
      <c r="D516" s="240">
        <f>'Prior Year'!W59</f>
        <v>38181</v>
      </c>
      <c r="E516" s="180">
        <f>W59</f>
        <v>32966</v>
      </c>
      <c r="F516" s="263">
        <f t="shared" si="18"/>
        <v>10.032974516120584</v>
      </c>
      <c r="G516" s="263">
        <f t="shared" si="18"/>
        <v>9.6169083297943327</v>
      </c>
      <c r="H516" s="265" t="str">
        <f t="shared" si="17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1596356</v>
      </c>
      <c r="C517" s="240">
        <f>X71</f>
        <v>1520122</v>
      </c>
      <c r="D517" s="240">
        <f>'Prior Year'!X59</f>
        <v>70233</v>
      </c>
      <c r="E517" s="180">
        <f>X59</f>
        <v>72238</v>
      </c>
      <c r="F517" s="263">
        <f t="shared" si="18"/>
        <v>22.729429185710423</v>
      </c>
      <c r="G517" s="263">
        <f t="shared" si="18"/>
        <v>21.043245937041448</v>
      </c>
      <c r="H517" s="265" t="str">
        <f t="shared" si="17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5308621</v>
      </c>
      <c r="C518" s="240">
        <f>Y71</f>
        <v>4384300</v>
      </c>
      <c r="D518" s="240">
        <f>'Prior Year'!Y59</f>
        <v>46537</v>
      </c>
      <c r="E518" s="180">
        <f>Y59</f>
        <v>47081</v>
      </c>
      <c r="F518" s="263">
        <f t="shared" si="18"/>
        <v>114.07312461052496</v>
      </c>
      <c r="G518" s="263">
        <f t="shared" si="18"/>
        <v>93.122491026103944</v>
      </c>
      <c r="H518" s="265" t="str">
        <f t="shared" si="17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8"/>
        <v/>
      </c>
      <c r="G519" s="263" t="str">
        <f t="shared" si="18"/>
        <v/>
      </c>
      <c r="H519" s="265" t="str">
        <f t="shared" si="17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936005</v>
      </c>
      <c r="C520" s="240">
        <f>AA71</f>
        <v>859858</v>
      </c>
      <c r="D520" s="240">
        <f>'Prior Year'!AA59</f>
        <v>14142</v>
      </c>
      <c r="E520" s="180">
        <f>AA59</f>
        <v>13626</v>
      </c>
      <c r="F520" s="263">
        <f t="shared" si="18"/>
        <v>66.186183000989956</v>
      </c>
      <c r="G520" s="263">
        <f t="shared" si="18"/>
        <v>63.104212534859826</v>
      </c>
      <c r="H520" s="265" t="str">
        <f t="shared" si="17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4547191</v>
      </c>
      <c r="C521" s="240">
        <f>AB71</f>
        <v>4650450</v>
      </c>
      <c r="D521" s="181" t="s">
        <v>529</v>
      </c>
      <c r="E521" s="181" t="s">
        <v>529</v>
      </c>
      <c r="F521" s="263" t="str">
        <f t="shared" si="18"/>
        <v/>
      </c>
      <c r="G521" s="263" t="str">
        <f t="shared" si="18"/>
        <v/>
      </c>
      <c r="H521" s="265" t="str">
        <f t="shared" si="17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1634713</v>
      </c>
      <c r="C522" s="240">
        <f>AC71</f>
        <v>1538047</v>
      </c>
      <c r="D522" s="240">
        <f>'Prior Year'!AC59</f>
        <v>12513</v>
      </c>
      <c r="E522" s="180">
        <f>AC59</f>
        <v>16978</v>
      </c>
      <c r="F522" s="263">
        <f t="shared" si="18"/>
        <v>130.64117317989292</v>
      </c>
      <c r="G522" s="263">
        <f t="shared" si="18"/>
        <v>90.590587819531152</v>
      </c>
      <c r="H522" s="265">
        <f t="shared" si="17"/>
        <v>-0.30656939451402587</v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8"/>
        <v/>
      </c>
      <c r="G523" s="263" t="str">
        <f t="shared" si="18"/>
        <v/>
      </c>
      <c r="H523" s="265" t="str">
        <f t="shared" si="17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1461633</v>
      </c>
      <c r="C524" s="240">
        <f>AE71</f>
        <v>1661767</v>
      </c>
      <c r="D524" s="240">
        <f>'Prior Year'!AE59</f>
        <v>33273</v>
      </c>
      <c r="E524" s="180">
        <f>AE59</f>
        <v>50020</v>
      </c>
      <c r="F524" s="263">
        <f t="shared" si="18"/>
        <v>43.928500586060771</v>
      </c>
      <c r="G524" s="263">
        <f t="shared" si="18"/>
        <v>33.222051179528187</v>
      </c>
      <c r="H524" s="265" t="str">
        <f t="shared" si="17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8"/>
        <v/>
      </c>
      <c r="G525" s="263" t="str">
        <f t="shared" si="18"/>
        <v/>
      </c>
      <c r="H525" s="265" t="str">
        <f t="shared" si="17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12407959</v>
      </c>
      <c r="C526" s="240">
        <f>AG71</f>
        <v>6672334</v>
      </c>
      <c r="D526" s="240">
        <f>'Prior Year'!AG59</f>
        <v>27237</v>
      </c>
      <c r="E526" s="180">
        <f>AG59</f>
        <v>26181</v>
      </c>
      <c r="F526" s="263">
        <f t="shared" si="18"/>
        <v>455.55527407570582</v>
      </c>
      <c r="G526" s="263">
        <f t="shared" si="18"/>
        <v>254.85405446697987</v>
      </c>
      <c r="H526" s="265">
        <f t="shared" si="17"/>
        <v>-0.4405639250164245</v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8"/>
        <v/>
      </c>
      <c r="G527" s="263" t="str">
        <f t="shared" si="18"/>
        <v/>
      </c>
      <c r="H527" s="265" t="str">
        <f t="shared" si="17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1185725</v>
      </c>
      <c r="C528" s="240">
        <f>AI71</f>
        <v>1064163</v>
      </c>
      <c r="D528" s="240">
        <f>'Prior Year'!AI59</f>
        <v>3076</v>
      </c>
      <c r="E528" s="180">
        <f>AI59</f>
        <v>2671</v>
      </c>
      <c r="F528" s="263">
        <f t="shared" ref="F528:G540" si="19">IF(B528=0,"",IF(D528=0,"",B528/D528))</f>
        <v>385.47626788036411</v>
      </c>
      <c r="G528" s="263">
        <f t="shared" si="19"/>
        <v>398.41370273305876</v>
      </c>
      <c r="H528" s="265" t="str">
        <f t="shared" si="17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0</v>
      </c>
      <c r="C529" s="240">
        <f>AJ71</f>
        <v>0</v>
      </c>
      <c r="D529" s="240">
        <f>'Prior Year'!AJ59</f>
        <v>0</v>
      </c>
      <c r="E529" s="180">
        <f>AJ59</f>
        <v>0</v>
      </c>
      <c r="F529" s="263" t="str">
        <f t="shared" si="19"/>
        <v/>
      </c>
      <c r="G529" s="263" t="str">
        <f t="shared" si="19"/>
        <v/>
      </c>
      <c r="H529" s="265" t="str">
        <f t="shared" si="17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495191</v>
      </c>
      <c r="C530" s="240">
        <f>AK71</f>
        <v>282596</v>
      </c>
      <c r="D530" s="240">
        <f>'Prior Year'!AK59</f>
        <v>17858</v>
      </c>
      <c r="E530" s="180">
        <f>AK59</f>
        <v>15059</v>
      </c>
      <c r="F530" s="263">
        <f t="shared" si="19"/>
        <v>27.729364990480455</v>
      </c>
      <c r="G530" s="263">
        <f t="shared" si="19"/>
        <v>18.765920711866659</v>
      </c>
      <c r="H530" s="265">
        <f t="shared" si="17"/>
        <v>-0.323247369050498</v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279075</v>
      </c>
      <c r="C531" s="240">
        <f>AL71</f>
        <v>439699</v>
      </c>
      <c r="D531" s="240">
        <f>'Prior Year'!AL59</f>
        <v>6984</v>
      </c>
      <c r="E531" s="180">
        <f>AL59</f>
        <v>6245</v>
      </c>
      <c r="F531" s="263">
        <f t="shared" si="19"/>
        <v>39.959192439862541</v>
      </c>
      <c r="G531" s="263">
        <f t="shared" si="19"/>
        <v>70.408166533226577</v>
      </c>
      <c r="H531" s="265">
        <f t="shared" si="17"/>
        <v>0.76200173812793848</v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9"/>
        <v/>
      </c>
      <c r="G532" s="263" t="str">
        <f t="shared" si="19"/>
        <v/>
      </c>
      <c r="H532" s="265" t="str">
        <f t="shared" si="17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9"/>
        <v/>
      </c>
      <c r="G533" s="263" t="str">
        <f t="shared" si="19"/>
        <v/>
      </c>
      <c r="H533" s="265" t="str">
        <f t="shared" si="17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12800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9"/>
        <v/>
      </c>
      <c r="G534" s="263" t="str">
        <f t="shared" si="19"/>
        <v/>
      </c>
      <c r="H534" s="265" t="str">
        <f t="shared" si="17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12623787</v>
      </c>
      <c r="C535" s="240">
        <f>AP71</f>
        <v>14530581</v>
      </c>
      <c r="D535" s="240">
        <f>'Prior Year'!AP59</f>
        <v>4169</v>
      </c>
      <c r="E535" s="180">
        <f>AP59</f>
        <v>51914</v>
      </c>
      <c r="F535" s="263">
        <f t="shared" si="19"/>
        <v>3028.0131926121371</v>
      </c>
      <c r="G535" s="263">
        <f t="shared" si="19"/>
        <v>279.89715683630618</v>
      </c>
      <c r="H535" s="265">
        <f t="shared" si="17"/>
        <v>-0.90756408937741417</v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9"/>
        <v/>
      </c>
      <c r="G536" s="263" t="str">
        <f t="shared" si="19"/>
        <v/>
      </c>
      <c r="H536" s="265" t="str">
        <f t="shared" si="17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9"/>
        <v/>
      </c>
      <c r="G537" s="263" t="str">
        <f t="shared" si="19"/>
        <v/>
      </c>
      <c r="H537" s="265" t="str">
        <f t="shared" si="17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9"/>
        <v/>
      </c>
      <c r="G538" s="263" t="str">
        <f t="shared" si="19"/>
        <v/>
      </c>
      <c r="H538" s="265" t="str">
        <f t="shared" si="17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9"/>
        <v/>
      </c>
      <c r="G539" s="263" t="str">
        <f t="shared" si="19"/>
        <v/>
      </c>
      <c r="H539" s="265" t="str">
        <f t="shared" si="17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9"/>
        <v/>
      </c>
      <c r="G540" s="263" t="str">
        <f t="shared" si="19"/>
        <v/>
      </c>
      <c r="H540" s="265" t="str">
        <f t="shared" si="17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1966129</v>
      </c>
      <c r="C541" s="240">
        <f>AV71</f>
        <v>2027527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1280298</v>
      </c>
      <c r="C544" s="240">
        <f>AY71</f>
        <v>1073780</v>
      </c>
      <c r="D544" s="240">
        <f>'Prior Year'!AY59</f>
        <v>55460</v>
      </c>
      <c r="E544" s="180">
        <f>AY59</f>
        <v>48222</v>
      </c>
      <c r="F544" s="263">
        <f t="shared" ref="F544:G550" si="20">IF(B544=0,"",IF(D544=0,"",B544/D544))</f>
        <v>23.085070320952038</v>
      </c>
      <c r="G544" s="263">
        <f t="shared" si="20"/>
        <v>22.26742980382398</v>
      </c>
      <c r="H544" s="265" t="str">
        <f t="shared" si="17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20"/>
        <v/>
      </c>
      <c r="G545" s="263" t="str">
        <f t="shared" si="20"/>
        <v/>
      </c>
      <c r="H545" s="265" t="str">
        <f t="shared" si="17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413974</v>
      </c>
      <c r="C546" s="240">
        <f>BA71</f>
        <v>371632</v>
      </c>
      <c r="D546" s="240">
        <f>'Prior Year'!BA59</f>
        <v>0</v>
      </c>
      <c r="E546" s="180">
        <f>BA59</f>
        <v>0</v>
      </c>
      <c r="F546" s="263" t="str">
        <f t="shared" si="20"/>
        <v/>
      </c>
      <c r="G546" s="263" t="str">
        <f t="shared" si="20"/>
        <v/>
      </c>
      <c r="H546" s="265" t="str">
        <f t="shared" si="17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423244</v>
      </c>
      <c r="C547" s="240">
        <f>BB71</f>
        <v>125705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642857</v>
      </c>
      <c r="C549" s="240">
        <f>BD71</f>
        <v>519065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2936577</v>
      </c>
      <c r="C550" s="240">
        <f>BE71</f>
        <v>2790268</v>
      </c>
      <c r="D550" s="240">
        <f>'Prior Year'!BE59</f>
        <v>296139</v>
      </c>
      <c r="E550" s="180">
        <f>BE59</f>
        <v>296139</v>
      </c>
      <c r="F550" s="263">
        <f t="shared" si="20"/>
        <v>9.9162116438564318</v>
      </c>
      <c r="G550" s="263">
        <f t="shared" si="20"/>
        <v>9.4221564873252088</v>
      </c>
      <c r="H550" s="265" t="str">
        <f t="shared" si="17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1661885</v>
      </c>
      <c r="C551" s="240">
        <f>BF71</f>
        <v>1654572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184044</v>
      </c>
      <c r="C552" s="240">
        <f>BG71</f>
        <v>139788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3682241</v>
      </c>
      <c r="C553" s="240">
        <f>BH71</f>
        <v>2990616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1153142</v>
      </c>
      <c r="C555" s="240">
        <f>BJ71</f>
        <v>1125071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2224075</v>
      </c>
      <c r="C556" s="240">
        <f>BK71</f>
        <v>4232287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1325091</v>
      </c>
      <c r="C557" s="240">
        <f>BL71</f>
        <v>1157214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2333410</v>
      </c>
      <c r="C559" s="240">
        <f>BN71</f>
        <v>4671237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321825</v>
      </c>
      <c r="C561" s="240">
        <f>BP71</f>
        <v>235780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480709</v>
      </c>
      <c r="C563" s="240">
        <f>BR71</f>
        <v>483526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85851</v>
      </c>
      <c r="C564" s="240">
        <f>BS71</f>
        <v>81581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2143304</v>
      </c>
      <c r="C567" s="240">
        <f>BV71</f>
        <v>1516364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230958</v>
      </c>
      <c r="C568" s="240">
        <f>BW71</f>
        <v>222144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36363</v>
      </c>
      <c r="C569" s="240">
        <f>BX71</f>
        <v>35990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1743349</v>
      </c>
      <c r="C570" s="240">
        <f>BY71</f>
        <v>2023868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201615</v>
      </c>
      <c r="C572" s="240">
        <f>CA71</f>
        <v>364224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356295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-1602742</v>
      </c>
      <c r="C574" s="240">
        <f>CC71</f>
        <v>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3805717</v>
      </c>
      <c r="C575" s="240">
        <f>CD71</f>
        <v>4592840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269294</v>
      </c>
      <c r="E612" s="180">
        <f>SUM(C624:D647)+SUM(C668:D713)</f>
        <v>95358139.606177643</v>
      </c>
      <c r="F612" s="180">
        <f>CE64-(AX64+BD64+BE64+BG64+BJ64+BN64+BP64+BQ64+CB64+CC64+CD64)</f>
        <v>10935669</v>
      </c>
      <c r="G612" s="180">
        <f>CE77-(AX77+AY77+BD77+BE77+BG77+BJ77+BN77+BP77+BQ77+CB77+CC77+CD77)</f>
        <v>48222</v>
      </c>
      <c r="H612" s="197">
        <f>CE60-(AX60+AY60+AZ60+BD60+BE60+BG60+BJ60+BN60+BO60+BP60+BQ60+BR60+CB60+CC60+CD60)</f>
        <v>500.49000000000007</v>
      </c>
      <c r="I612" s="180">
        <f>CE78-(AX78+AY78+AZ78+BD78+BE78+BF78+BG78+BJ78+BN78+BO78+BP78+BQ78+BR78+CB78+CC78+CD78)</f>
        <v>53768</v>
      </c>
      <c r="J612" s="180">
        <f>CE79-(AX79+AY79+AZ79+BA79+BD79+BE79+BF79+BG79+BJ79+BN79+BO79+BP79+BQ79+BR79+CB79+CC79+CD79)</f>
        <v>501176</v>
      </c>
      <c r="K612" s="180">
        <f>CE75-(AW75+AX75+AY75+AZ75+BA75+BB75+BC75+BD75+BE75+BF75+BG75+BH75+BI75+BJ75+BK75+BL75+BM75+BN75+BO75+BP75+BQ75+BR75+BS75+BT75+BU75+BV75+BW75+BX75+CB75+CC75+CD75)</f>
        <v>368795636</v>
      </c>
      <c r="L612" s="197">
        <f>CE80-(AW80+AX80+AY80+AZ80+BA80+BB80+BC80+BD80+BE80+BF80+BG80+BH80+BI80+BJ80+BK80+BL80+BM80+BN80+BO80+BP80+BQ80+BR80+BS80+BT80+BU80+BV80+BW80+BX80+BY80+BZ80+CA80+CB80+CC80+CD80)</f>
        <v>195.08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2790268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4592840</v>
      </c>
      <c r="D615" s="266">
        <f>SUM(C614:C615)</f>
        <v>7383108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1125071</v>
      </c>
      <c r="D617" s="180">
        <f>(D615/D612)*BJ76</f>
        <v>66594.760120908744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139788</v>
      </c>
      <c r="D618" s="180">
        <f>(D615/D612)*BG76</f>
        <v>7155.7152702993753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4671237</v>
      </c>
      <c r="D619" s="180">
        <f>(D615/D612)*BN76</f>
        <v>2273104.8009981657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235780</v>
      </c>
      <c r="D621" s="180">
        <f>(D615/D612)*BP76</f>
        <v>10144.117432991452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8528875.3938223645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519065</v>
      </c>
      <c r="D624" s="180">
        <f>(D615/D612)*BD76</f>
        <v>66923.758524140896</v>
      </c>
      <c r="E624" s="180">
        <f>(E623/E612)*SUM(C624:D624)</f>
        <v>52411.101184164501</v>
      </c>
      <c r="F624" s="180">
        <f>SUM(C624:E624)</f>
        <v>638399.85970830545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1073780</v>
      </c>
      <c r="D625" s="180">
        <f>(D615/D612)*AY76</f>
        <v>201840.52038292721</v>
      </c>
      <c r="E625" s="180">
        <f>(E623/E612)*SUM(C625:D625)</f>
        <v>114092.07974359441</v>
      </c>
      <c r="F625" s="180">
        <f>(F624/F612)*AY64</f>
        <v>18597.753251898273</v>
      </c>
      <c r="G625" s="180">
        <f>SUM(C625:F625)</f>
        <v>1408310.35337842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483526</v>
      </c>
      <c r="D626" s="180">
        <f>(D615/D612)*BR76</f>
        <v>35312.495280251322</v>
      </c>
      <c r="E626" s="180">
        <f>(E623/E612)*SUM(C626:D626)</f>
        <v>46405.151086618745</v>
      </c>
      <c r="F626" s="180">
        <f>(F624/F612)*BR64</f>
        <v>267.77878486281884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565511.42515173287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1654572</v>
      </c>
      <c r="D629" s="180">
        <f>(D615/D612)*BF76</f>
        <v>64428.853966297058</v>
      </c>
      <c r="E629" s="180">
        <f>(E623/E612)*SUM(C629:D629)</f>
        <v>153748.21851498226</v>
      </c>
      <c r="F629" s="180">
        <f>(F624/F612)*BF64</f>
        <v>8427.8804475856614</v>
      </c>
      <c r="G629" s="180">
        <f>(G625/G612)*BF77</f>
        <v>0</v>
      </c>
      <c r="H629" s="180">
        <f>(H628/H612)*BF60</f>
        <v>29343.906394114765</v>
      </c>
      <c r="I629" s="180">
        <f>SUM(C629:H629)</f>
        <v>1910520.8593229796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371632</v>
      </c>
      <c r="D630" s="180">
        <f>(D615/D612)*BA76</f>
        <v>31748.345911902976</v>
      </c>
      <c r="E630" s="180">
        <f>(E623/E612)*SUM(C630:D630)</f>
        <v>36078.521674270407</v>
      </c>
      <c r="F630" s="180">
        <f>(F624/F612)*BA64</f>
        <v>946.36186645109137</v>
      </c>
      <c r="G630" s="180">
        <f>(G625/G612)*BA77</f>
        <v>0</v>
      </c>
      <c r="H630" s="180">
        <f>(H628/H612)*BA60</f>
        <v>0</v>
      </c>
      <c r="I630" s="180">
        <f>(I629/I612)*BA78</f>
        <v>13040.491656218077</v>
      </c>
      <c r="J630" s="180">
        <f>SUM(C630:I630)</f>
        <v>453445.72110884252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125705</v>
      </c>
      <c r="D632" s="180">
        <f>(D615/D612)*BB76</f>
        <v>8526.5419504333549</v>
      </c>
      <c r="E632" s="180">
        <f>(E623/E612)*SUM(C632:D632)</f>
        <v>12005.730186683701</v>
      </c>
      <c r="F632" s="180">
        <f>(F624/F612)*BB64</f>
        <v>32.983434368321916</v>
      </c>
      <c r="G632" s="180">
        <f>(G625/G612)*BB77</f>
        <v>0</v>
      </c>
      <c r="H632" s="180">
        <f>(H628/H612)*BB60</f>
        <v>1672.2749889599481</v>
      </c>
      <c r="I632" s="180">
        <f>(I629/I612)*BB78</f>
        <v>3482.2021316331652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4232287</v>
      </c>
      <c r="D635" s="180">
        <f>(D615/D612)*BK76</f>
        <v>106759.98184883436</v>
      </c>
      <c r="E635" s="180">
        <f>(E623/E612)*SUM(C635:D635)</f>
        <v>388086.33629983547</v>
      </c>
      <c r="F635" s="180">
        <f>(F624/F612)*BK64</f>
        <v>151.37353153461723</v>
      </c>
      <c r="G635" s="180">
        <f>(G625/G612)*BK77</f>
        <v>0</v>
      </c>
      <c r="H635" s="180">
        <f>(H628/H612)*BK60</f>
        <v>11559.035903419102</v>
      </c>
      <c r="I635" s="180">
        <f>(I629/I612)*BK78</f>
        <v>43776.255369102648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2990616</v>
      </c>
      <c r="D636" s="180">
        <f>(D615/D612)*BH76</f>
        <v>97959.274562374208</v>
      </c>
      <c r="E636" s="180">
        <f>(E623/E612)*SUM(C636:D636)</f>
        <v>276243.57784216519</v>
      </c>
      <c r="F636" s="180">
        <f>(F624/F612)*BH64</f>
        <v>1636.5037445082626</v>
      </c>
      <c r="G636" s="180">
        <f>(G625/G612)*BH77</f>
        <v>0</v>
      </c>
      <c r="H636" s="180">
        <f>(H628/H612)*BH60</f>
        <v>12112.694514628814</v>
      </c>
      <c r="I636" s="180">
        <f>(I629/I612)*BH78</f>
        <v>40187.455213031732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1157214</v>
      </c>
      <c r="D637" s="180">
        <f>(D615/D612)*BL76</f>
        <v>34298.083536952181</v>
      </c>
      <c r="E637" s="180">
        <f>(E623/E612)*SUM(C637:D637)</f>
        <v>106569.38288319943</v>
      </c>
      <c r="F637" s="180">
        <f>(F624/F612)*BL64</f>
        <v>2489.5195728090057</v>
      </c>
      <c r="G637" s="180">
        <f>(G625/G612)*BL77</f>
        <v>0</v>
      </c>
      <c r="H637" s="180">
        <f>(H628/H612)*BL60</f>
        <v>19152.06828572373</v>
      </c>
      <c r="I637" s="180">
        <f>(I629/I612)*BL78</f>
        <v>14070.939225782993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81581</v>
      </c>
      <c r="D639" s="180">
        <f>(D615/D612)*BS76</f>
        <v>20534.983668407021</v>
      </c>
      <c r="E639" s="180">
        <f>(E623/E612)*SUM(C639:D639)</f>
        <v>9133.300041531229</v>
      </c>
      <c r="F639" s="180">
        <f>(F624/F612)*BS64</f>
        <v>226.21381978273882</v>
      </c>
      <c r="G639" s="180">
        <f>(G625/G612)*BS77</f>
        <v>0</v>
      </c>
      <c r="H639" s="180">
        <f>(H628/H612)*BS60</f>
        <v>1129.9155330810461</v>
      </c>
      <c r="I639" s="180">
        <f>(I629/I612)*BS78</f>
        <v>8421.2439305822463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1516364</v>
      </c>
      <c r="D642" s="180">
        <f>(D615/D612)*BV76</f>
        <v>298045.13679472991</v>
      </c>
      <c r="E642" s="180">
        <f>(E623/E612)*SUM(C642:D642)</f>
        <v>162281.57874141802</v>
      </c>
      <c r="F642" s="180">
        <f>(F624/F612)*BV64</f>
        <v>768.01780982237733</v>
      </c>
      <c r="G642" s="180">
        <f>(G625/G612)*BV77</f>
        <v>0</v>
      </c>
      <c r="H642" s="180">
        <f>(H628/H612)*BV60</f>
        <v>8316.1783234764989</v>
      </c>
      <c r="I642" s="180">
        <f>(I629/I612)*BV78</f>
        <v>122267.93403009919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222144</v>
      </c>
      <c r="D643" s="180">
        <f>(D615/D612)*BW76</f>
        <v>12392.27318841118</v>
      </c>
      <c r="E643" s="180">
        <f>(E623/E612)*SUM(C643:D643)</f>
        <v>20977.030986727132</v>
      </c>
      <c r="F643" s="180">
        <f>(F624/F612)*BW64</f>
        <v>269.06309558158534</v>
      </c>
      <c r="G643" s="180">
        <f>(G625/G612)*BW77</f>
        <v>0</v>
      </c>
      <c r="H643" s="180">
        <f>(H628/H612)*BW60</f>
        <v>2271.1302214929024</v>
      </c>
      <c r="I643" s="180">
        <f>(I629/I612)*BW78</f>
        <v>5081.1724981994139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35990</v>
      </c>
      <c r="D644" s="180">
        <f>(D615/D612)*BX76</f>
        <v>0</v>
      </c>
      <c r="E644" s="180">
        <f>(E623/E612)*SUM(C644:D644)</f>
        <v>3218.9619752583903</v>
      </c>
      <c r="F644" s="180">
        <f>(F624/F612)*BX64</f>
        <v>3.0940212770284279</v>
      </c>
      <c r="G644" s="180">
        <f>(G625/G612)*BX77</f>
        <v>0</v>
      </c>
      <c r="H644" s="180">
        <f>(H628/H612)*BX60</f>
        <v>463.26536856322889</v>
      </c>
      <c r="I644" s="180">
        <f>(I629/I612)*BX78</f>
        <v>0</v>
      </c>
      <c r="J644" s="180">
        <f>(J630/J612)*BX79</f>
        <v>0</v>
      </c>
      <c r="K644" s="180">
        <f>SUM(C631:J644)</f>
        <v>12218473.709074421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2023868</v>
      </c>
      <c r="D645" s="180">
        <f>(D615/D612)*BY76</f>
        <v>15133.926548679139</v>
      </c>
      <c r="E645" s="180">
        <f>(E623/E612)*SUM(C645:D645)</f>
        <v>182369.26004553484</v>
      </c>
      <c r="F645" s="180">
        <f>(F624/F612)*BY64</f>
        <v>157.79508512844981</v>
      </c>
      <c r="G645" s="180">
        <f>(G625/G612)*BY77</f>
        <v>0</v>
      </c>
      <c r="H645" s="180">
        <f>(H628/H612)*BY60</f>
        <v>20643.55678939071</v>
      </c>
      <c r="I645" s="180">
        <f>(I629/I612)*BY78</f>
        <v>6218.2180922020807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364224</v>
      </c>
      <c r="D647" s="180">
        <f>(D615/D612)*CA76</f>
        <v>45401.779646037416</v>
      </c>
      <c r="E647" s="180">
        <f>(E623/E612)*SUM(C647:D647)</f>
        <v>36637.116109090493</v>
      </c>
      <c r="F647" s="180">
        <f>(F624/F612)*CA64</f>
        <v>232.10997353707603</v>
      </c>
      <c r="G647" s="180">
        <f>(G625/G612)*CA77</f>
        <v>0</v>
      </c>
      <c r="H647" s="180">
        <f>(H628/H612)*CA60</f>
        <v>2915.1820753490988</v>
      </c>
      <c r="I647" s="180">
        <f>(I629/I612)*CA78</f>
        <v>18583.588926981076</v>
      </c>
      <c r="J647" s="180">
        <f>(J630/J612)*CA79</f>
        <v>0</v>
      </c>
      <c r="K647" s="180">
        <v>0</v>
      </c>
      <c r="L647" s="180">
        <f>SUM(C645:K647)</f>
        <v>2716384.5332919308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30407552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2427384</v>
      </c>
      <c r="D668" s="180">
        <f>(D615/D612)*C76</f>
        <v>161373.71678537212</v>
      </c>
      <c r="E668" s="180">
        <f>(E623/E612)*SUM(C668:D668)</f>
        <v>231539.66806026234</v>
      </c>
      <c r="F668" s="180">
        <f>(F624/F612)*C64</f>
        <v>11428.905953023404</v>
      </c>
      <c r="G668" s="180">
        <f>(G625/G612)*C77</f>
        <v>95674.686194427937</v>
      </c>
      <c r="H668" s="180">
        <f>(H628/H612)*C60</f>
        <v>18485.418121205912</v>
      </c>
      <c r="I668" s="180">
        <f>(I629/I612)*C78</f>
        <v>66197.373175842717</v>
      </c>
      <c r="J668" s="180">
        <f>(J630/J612)*C79</f>
        <v>22076.227902085808</v>
      </c>
      <c r="K668" s="180">
        <f>(K644/K612)*C75</f>
        <v>176605.21857097434</v>
      </c>
      <c r="L668" s="180">
        <f>(L647/L612)*C80</f>
        <v>227804.23910526957</v>
      </c>
      <c r="M668" s="180">
        <f t="shared" ref="M668:M713" si="21">ROUND(SUM(D668:L668),0)</f>
        <v>1011185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1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11084640</v>
      </c>
      <c r="D670" s="180">
        <f>(D615/D612)*E76</f>
        <v>427478.59193298034</v>
      </c>
      <c r="E670" s="180">
        <f>(E623/E612)*SUM(C670:D670)</f>
        <v>1029649.1248151548</v>
      </c>
      <c r="F670" s="180">
        <f>(F624/F612)*E64</f>
        <v>24594.024864539308</v>
      </c>
      <c r="G670" s="180">
        <f>(G625/G612)*E77</f>
        <v>835196.78748115082</v>
      </c>
      <c r="H670" s="180">
        <f>(H628/H612)*E60</f>
        <v>70405.036866279988</v>
      </c>
      <c r="I670" s="180">
        <f>(I629/I612)*E78</f>
        <v>175353.75020009867</v>
      </c>
      <c r="J670" s="180">
        <f>(J630/J612)*E79</f>
        <v>151824.73357940209</v>
      </c>
      <c r="K670" s="180">
        <f>(K644/K612)*E75</f>
        <v>633353.66942286445</v>
      </c>
      <c r="L670" s="180">
        <f>(L647/L612)*E80</f>
        <v>867633.38255802856</v>
      </c>
      <c r="M670" s="180">
        <f t="shared" si="21"/>
        <v>4215489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1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5536</v>
      </c>
      <c r="D672" s="180">
        <f>(D615/D612)*G76</f>
        <v>0</v>
      </c>
      <c r="E672" s="180">
        <f>(E623/E612)*SUM(C672:D672)</f>
        <v>495.14235885052648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66900.71205151605</v>
      </c>
      <c r="L672" s="180">
        <f>(L647/L612)*G80</f>
        <v>0</v>
      </c>
      <c r="M672" s="180">
        <f t="shared" si="21"/>
        <v>67396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1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2915447</v>
      </c>
      <c r="D674" s="180">
        <f>(D615/D612)*I76</f>
        <v>493086.3568441926</v>
      </c>
      <c r="E674" s="180">
        <f>(E623/E612)*SUM(C674:D674)</f>
        <v>304860.77430067497</v>
      </c>
      <c r="F674" s="180">
        <f>(F624/F612)*I64</f>
        <v>2204.1107044431192</v>
      </c>
      <c r="G674" s="180">
        <f>(G625/G612)*I77</f>
        <v>345024.64673411835</v>
      </c>
      <c r="H674" s="180">
        <f>(H628/H612)*I60</f>
        <v>28281.785793018586</v>
      </c>
      <c r="I674" s="180">
        <f>(I629/I612)*I78</f>
        <v>202251.98503322425</v>
      </c>
      <c r="J674" s="180">
        <f>(J630/J612)*I79</f>
        <v>23129.372544627935</v>
      </c>
      <c r="K674" s="180">
        <f>(K644/K612)*I75</f>
        <v>207078.41283343226</v>
      </c>
      <c r="L674" s="180">
        <f>(L647/L612)*I80</f>
        <v>348529.34625946806</v>
      </c>
      <c r="M674" s="180">
        <f t="shared" si="21"/>
        <v>1954447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11220</v>
      </c>
      <c r="D675" s="180">
        <f>(D615/D612)*J76</f>
        <v>11240.778777098636</v>
      </c>
      <c r="E675" s="180">
        <f>(E623/E612)*SUM(C675:D675)</f>
        <v>2008.902273358465</v>
      </c>
      <c r="F675" s="180">
        <f>(F624/F612)*J64</f>
        <v>3.5026655966359561</v>
      </c>
      <c r="G675" s="180">
        <f>(G625/G612)*J77</f>
        <v>0</v>
      </c>
      <c r="H675" s="180">
        <f>(H628/H612)*J60</f>
        <v>0</v>
      </c>
      <c r="I675" s="180">
        <f>(I629/I612)*J78</f>
        <v>4619.2477256358316</v>
      </c>
      <c r="J675" s="180">
        <f>(J630/J612)*J79</f>
        <v>0</v>
      </c>
      <c r="K675" s="180">
        <f>(K644/K612)*J75</f>
        <v>49856.832849221544</v>
      </c>
      <c r="L675" s="180">
        <f>(L647/L612)*J80</f>
        <v>0</v>
      </c>
      <c r="M675" s="180">
        <f t="shared" si="21"/>
        <v>67729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1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1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1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1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2384723</v>
      </c>
      <c r="D680" s="180">
        <f>(D615/D612)*O76</f>
        <v>216864.78079719562</v>
      </c>
      <c r="E680" s="180">
        <f>(E623/E612)*SUM(C680:D680)</f>
        <v>232687.19482309066</v>
      </c>
      <c r="F680" s="180">
        <f>(F624/F612)*O64</f>
        <v>14328.646044958425</v>
      </c>
      <c r="G680" s="180">
        <f>(G625/G612)*O77</f>
        <v>74472.054272219553</v>
      </c>
      <c r="H680" s="180">
        <f>(H628/H612)*O60</f>
        <v>24564.363689181941</v>
      </c>
      <c r="I680" s="180">
        <f>(I629/I612)*O78</f>
        <v>88973.81773070863</v>
      </c>
      <c r="J680" s="180">
        <f>(J630/J612)*O79</f>
        <v>0</v>
      </c>
      <c r="K680" s="180">
        <f>(K644/K612)*O75</f>
        <v>143264.69096071736</v>
      </c>
      <c r="L680" s="180">
        <f>(L647/L612)*O80</f>
        <v>0</v>
      </c>
      <c r="M680" s="180">
        <f t="shared" si="21"/>
        <v>795156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3869235</v>
      </c>
      <c r="D681" s="180">
        <f>(D615/D612)*P76</f>
        <v>267749.86716376897</v>
      </c>
      <c r="E681" s="180">
        <f>(E623/E612)*SUM(C681:D681)</f>
        <v>370013.80882521684</v>
      </c>
      <c r="F681" s="180">
        <f>(F624/F612)*P64</f>
        <v>34010.882943335135</v>
      </c>
      <c r="G681" s="180">
        <f>(G625/G612)*P77</f>
        <v>58.409454331152588</v>
      </c>
      <c r="H681" s="180">
        <f>(H628/H612)*P60</f>
        <v>25038.928213075982</v>
      </c>
      <c r="I681" s="180">
        <f>(I629/I612)*P78</f>
        <v>109831.49784569503</v>
      </c>
      <c r="J681" s="180">
        <f>(J630/J612)*P79</f>
        <v>55022.283755633049</v>
      </c>
      <c r="K681" s="180">
        <f>(K644/K612)*P75</f>
        <v>1599292.1652102992</v>
      </c>
      <c r="L681" s="180">
        <f>(L647/L612)*P80</f>
        <v>308566.13316459494</v>
      </c>
      <c r="M681" s="180">
        <f t="shared" si="21"/>
        <v>2769584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413570</v>
      </c>
      <c r="D682" s="180">
        <f>(D615/D612)*Q76</f>
        <v>35696.326750688837</v>
      </c>
      <c r="E682" s="180">
        <f>(E623/E612)*SUM(C682:D682)</f>
        <v>40182.584678368396</v>
      </c>
      <c r="F682" s="180">
        <f>(F624/F612)*Q64</f>
        <v>1104.0401960596532</v>
      </c>
      <c r="G682" s="180">
        <f>(G625/G612)*Q77</f>
        <v>0</v>
      </c>
      <c r="H682" s="180">
        <f>(H628/H612)*Q60</f>
        <v>2666.6006580712688</v>
      </c>
      <c r="I682" s="180">
        <f>(I629/I612)*Q78</f>
        <v>14639.462022784326</v>
      </c>
      <c r="J682" s="180">
        <f>(J630/J612)*Q79</f>
        <v>0</v>
      </c>
      <c r="K682" s="180">
        <f>(K644/K612)*Q75</f>
        <v>102232.99371398782</v>
      </c>
      <c r="L682" s="180">
        <f>(L647/L612)*Q80</f>
        <v>32861.73620344964</v>
      </c>
      <c r="M682" s="180">
        <f t="shared" si="21"/>
        <v>229384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2134506</v>
      </c>
      <c r="D683" s="180">
        <f>(D615/D612)*R76</f>
        <v>5428.4736533305604</v>
      </c>
      <c r="E683" s="180">
        <f>(E623/E612)*SUM(C683:D683)</f>
        <v>191396.71298234642</v>
      </c>
      <c r="F683" s="180">
        <f>(F624/F612)*R64</f>
        <v>4649.2631796947362</v>
      </c>
      <c r="G683" s="180">
        <f>(G625/G612)*R77</f>
        <v>0</v>
      </c>
      <c r="H683" s="180">
        <f>(H628/H612)*R60</f>
        <v>0</v>
      </c>
      <c r="I683" s="180">
        <f>(I629/I612)*R78</f>
        <v>2238.5585131927487</v>
      </c>
      <c r="J683" s="180">
        <f>(J630/J612)*R79</f>
        <v>0</v>
      </c>
      <c r="K683" s="180">
        <f>(K644/K612)*R75</f>
        <v>532819.55398642202</v>
      </c>
      <c r="L683" s="180">
        <f>(L647/L612)*R80</f>
        <v>0</v>
      </c>
      <c r="M683" s="180">
        <f t="shared" si="21"/>
        <v>736533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3203005</v>
      </c>
      <c r="D684" s="180">
        <f>(D615/D612)*S76</f>
        <v>36491.406225166545</v>
      </c>
      <c r="E684" s="180">
        <f>(E623/E612)*SUM(C684:D684)</f>
        <v>289742.03252639674</v>
      </c>
      <c r="F684" s="180">
        <f>(F624/F612)*S64</f>
        <v>160884.72807348246</v>
      </c>
      <c r="G684" s="180">
        <f>(G625/G612)*S77</f>
        <v>0</v>
      </c>
      <c r="H684" s="180">
        <f>(H628/H612)*S60</f>
        <v>4519.6621323241843</v>
      </c>
      <c r="I684" s="180">
        <f>(I629/I612)*S78</f>
        <v>14959.256096097577</v>
      </c>
      <c r="J684" s="180">
        <f>(J630/J612)*S79</f>
        <v>1809.5268772201482</v>
      </c>
      <c r="K684" s="180">
        <f>(K644/K612)*S75</f>
        <v>757256.58808768727</v>
      </c>
      <c r="L684" s="180">
        <f>(L647/L612)*S80</f>
        <v>55697.85797194855</v>
      </c>
      <c r="M684" s="180">
        <f t="shared" si="21"/>
        <v>1321361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1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4641704</v>
      </c>
      <c r="D686" s="180">
        <f>(D615/D612)*U76</f>
        <v>156356.49113608175</v>
      </c>
      <c r="E686" s="180">
        <f>(E623/E612)*SUM(C686:D686)</f>
        <v>429140.71341918985</v>
      </c>
      <c r="F686" s="180">
        <f>(F624/F612)*U64</f>
        <v>80070.410139258456</v>
      </c>
      <c r="G686" s="180">
        <f>(G625/G612)*U77</f>
        <v>0</v>
      </c>
      <c r="H686" s="180">
        <f>(H628/H612)*U60</f>
        <v>28609.461297612088</v>
      </c>
      <c r="I686" s="180">
        <f>(I629/I612)*U78</f>
        <v>64136.478036712884</v>
      </c>
      <c r="J686" s="180">
        <f>(J630/J612)*U79</f>
        <v>0</v>
      </c>
      <c r="K686" s="180">
        <f>(K644/K612)*U75</f>
        <v>858348.85716393252</v>
      </c>
      <c r="L686" s="180">
        <f>(L647/L612)*U80</f>
        <v>0</v>
      </c>
      <c r="M686" s="180">
        <f t="shared" si="21"/>
        <v>1616662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440018</v>
      </c>
      <c r="D687" s="180">
        <f>(D615/D612)*V76</f>
        <v>23687.885032715174</v>
      </c>
      <c r="E687" s="180">
        <f>(E623/E612)*SUM(C687:D687)</f>
        <v>41474.065341034977</v>
      </c>
      <c r="F687" s="180">
        <f>(F624/F612)*V64</f>
        <v>0</v>
      </c>
      <c r="G687" s="180">
        <f>(G625/G612)*V77</f>
        <v>0</v>
      </c>
      <c r="H687" s="180">
        <f>(H628/H612)*V60</f>
        <v>6327.5269852538577</v>
      </c>
      <c r="I687" s="180">
        <f>(I629/I612)*V78</f>
        <v>9700.4202238352445</v>
      </c>
      <c r="J687" s="180">
        <f>(J630/J612)*V79</f>
        <v>0</v>
      </c>
      <c r="K687" s="180">
        <f>(K644/K612)*V75</f>
        <v>175498.98303746604</v>
      </c>
      <c r="L687" s="180">
        <f>(L647/L612)*V80</f>
        <v>0</v>
      </c>
      <c r="M687" s="180">
        <f t="shared" si="21"/>
        <v>256689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317031</v>
      </c>
      <c r="D688" s="180">
        <f>(D615/D612)*W76</f>
        <v>18094.912177768536</v>
      </c>
      <c r="E688" s="180">
        <f>(E623/E612)*SUM(C688:D688)</f>
        <v>29973.814065685456</v>
      </c>
      <c r="F688" s="180">
        <f>(F624/F612)*W64</f>
        <v>324.52196752832134</v>
      </c>
      <c r="G688" s="180">
        <f>(G625/G612)*W77</f>
        <v>0</v>
      </c>
      <c r="H688" s="180">
        <f>(H628/H612)*W60</f>
        <v>1570.582590982654</v>
      </c>
      <c r="I688" s="180">
        <f>(I629/I612)*W78</f>
        <v>7426.3290358299128</v>
      </c>
      <c r="J688" s="180">
        <f>(J630/J612)*W79</f>
        <v>0</v>
      </c>
      <c r="K688" s="180">
        <f>(K644/K612)*W75</f>
        <v>185159.90791230946</v>
      </c>
      <c r="L688" s="180">
        <f>(L647/L612)*W80</f>
        <v>0</v>
      </c>
      <c r="M688" s="180">
        <f t="shared" si="21"/>
        <v>242550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1520122</v>
      </c>
      <c r="D689" s="180">
        <f>(D615/D612)*X76</f>
        <v>162963.87573432754</v>
      </c>
      <c r="E689" s="180">
        <f>(E623/E612)*SUM(C689:D689)</f>
        <v>150535.966520791</v>
      </c>
      <c r="F689" s="180">
        <f>(F624/F612)*X64</f>
        <v>15334.086204472776</v>
      </c>
      <c r="G689" s="180">
        <f>(G625/G612)*X77</f>
        <v>0</v>
      </c>
      <c r="H689" s="180">
        <f>(H628/H612)*X60</f>
        <v>7480.0408289965253</v>
      </c>
      <c r="I689" s="180">
        <f>(I629/I612)*X78</f>
        <v>66836.961322469215</v>
      </c>
      <c r="J689" s="180">
        <f>(J630/J612)*X79</f>
        <v>0</v>
      </c>
      <c r="K689" s="180">
        <f>(K644/K612)*X75</f>
        <v>1560558.7476568753</v>
      </c>
      <c r="L689" s="180">
        <f>(L647/L612)*X80</f>
        <v>0</v>
      </c>
      <c r="M689" s="180">
        <f t="shared" si="21"/>
        <v>1963710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4384300</v>
      </c>
      <c r="D690" s="180">
        <f>(D615/D612)*Y76</f>
        <v>245679.55761361189</v>
      </c>
      <c r="E690" s="180">
        <f>(E623/E612)*SUM(C690:D690)</f>
        <v>414107.47824901028</v>
      </c>
      <c r="F690" s="180">
        <f>(F624/F612)*Y64</f>
        <v>4737.5887304899061</v>
      </c>
      <c r="G690" s="180">
        <f>(G625/G612)*Y77</f>
        <v>0</v>
      </c>
      <c r="H690" s="180">
        <f>(H628/H612)*Y60</f>
        <v>18440.221499882671</v>
      </c>
      <c r="I690" s="180">
        <f>(I629/I612)*Y78</f>
        <v>100770.66576848629</v>
      </c>
      <c r="J690" s="180">
        <f>(J630/J612)*Y79</f>
        <v>49631.703188394225</v>
      </c>
      <c r="K690" s="180">
        <f>(K644/K612)*Y75</f>
        <v>974132.39132943167</v>
      </c>
      <c r="L690" s="180">
        <f>(L647/L612)*Y80</f>
        <v>0</v>
      </c>
      <c r="M690" s="180">
        <f t="shared" si="21"/>
        <v>1807500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1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859858</v>
      </c>
      <c r="D692" s="180">
        <f>(D615/D612)*AA76</f>
        <v>11048.863041879878</v>
      </c>
      <c r="E692" s="180">
        <f>(E623/E612)*SUM(C692:D692)</f>
        <v>77894.306088451733</v>
      </c>
      <c r="F692" s="180">
        <f>(F624/F612)*AA64</f>
        <v>16432.930779897419</v>
      </c>
      <c r="G692" s="180">
        <f>(G625/G612)*AA77</f>
        <v>0</v>
      </c>
      <c r="H692" s="180">
        <f>(H628/H612)*AA60</f>
        <v>3310.6525119274652</v>
      </c>
      <c r="I692" s="180">
        <f>(I629/I612)*AA78</f>
        <v>4548.1823760106645</v>
      </c>
      <c r="J692" s="180">
        <f>(J630/J612)*AA79</f>
        <v>0</v>
      </c>
      <c r="K692" s="180">
        <f>(K644/K612)*AA75</f>
        <v>201472.62473098625</v>
      </c>
      <c r="L692" s="180">
        <f>(L647/L612)*AA80</f>
        <v>0</v>
      </c>
      <c r="M692" s="180">
        <f t="shared" si="21"/>
        <v>314708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4650450</v>
      </c>
      <c r="D693" s="180">
        <f>(D615/D612)*AB76</f>
        <v>33969.085133720022</v>
      </c>
      <c r="E693" s="180">
        <f>(E623/E612)*SUM(C693:D693)</f>
        <v>418976.57436010393</v>
      </c>
      <c r="F693" s="180">
        <f>(F624/F612)*AB64</f>
        <v>131165.42777466559</v>
      </c>
      <c r="G693" s="180">
        <f>(G625/G612)*AB77</f>
        <v>0</v>
      </c>
      <c r="H693" s="180">
        <f>(H628/H612)*AB60</f>
        <v>15694.526754495731</v>
      </c>
      <c r="I693" s="180">
        <f>(I629/I612)*AB78</f>
        <v>13928.808526532661</v>
      </c>
      <c r="J693" s="180">
        <f>(J630/J612)*AB79</f>
        <v>0</v>
      </c>
      <c r="K693" s="180">
        <f>(K644/K612)*AB75</f>
        <v>1025191.8701764474</v>
      </c>
      <c r="L693" s="180">
        <f>(L647/L612)*AB80</f>
        <v>0</v>
      </c>
      <c r="M693" s="180">
        <f t="shared" si="21"/>
        <v>1638926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1538047</v>
      </c>
      <c r="D694" s="180">
        <f>(D615/D612)*AC76</f>
        <v>8334.6262152145991</v>
      </c>
      <c r="E694" s="180">
        <f>(E623/E612)*SUM(C694:D694)</f>
        <v>138309.07624409584</v>
      </c>
      <c r="F694" s="180">
        <f>(F624/F612)*AC64</f>
        <v>10182.015378380949</v>
      </c>
      <c r="G694" s="180">
        <f>(G625/G612)*AC77</f>
        <v>0</v>
      </c>
      <c r="H694" s="180">
        <f>(H628/H612)*AC60</f>
        <v>14225.63656149037</v>
      </c>
      <c r="I694" s="180">
        <f>(I629/I612)*AC78</f>
        <v>3411.1367820079986</v>
      </c>
      <c r="J694" s="180">
        <f>(J630/J612)*AC79</f>
        <v>70.571548211585778</v>
      </c>
      <c r="K694" s="180">
        <f>(K644/K612)*AC75</f>
        <v>236270.6731506362</v>
      </c>
      <c r="L694" s="180">
        <f>(L647/L612)*AC80</f>
        <v>0</v>
      </c>
      <c r="M694" s="180">
        <f t="shared" si="21"/>
        <v>410804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1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1661767</v>
      </c>
      <c r="D696" s="180">
        <f>(D615/D612)*AE76</f>
        <v>167652.10298038577</v>
      </c>
      <c r="E696" s="180">
        <f>(E623/E612)*SUM(C696:D696)</f>
        <v>163624.07694651777</v>
      </c>
      <c r="F696" s="180">
        <f>(F624/F612)*AE64</f>
        <v>1555.2419026663083</v>
      </c>
      <c r="G696" s="180">
        <f>(G625/G612)*AE77</f>
        <v>0</v>
      </c>
      <c r="H696" s="180">
        <f>(H628/H612)*AE60</f>
        <v>16282.082831697875</v>
      </c>
      <c r="I696" s="180">
        <f>(I629/I612)*AE78</f>
        <v>68755.725762348724</v>
      </c>
      <c r="J696" s="180">
        <f>(J630/J612)*AE79</f>
        <v>7377.4410784265447</v>
      </c>
      <c r="K696" s="180">
        <f>(K644/K612)*AE75</f>
        <v>102311.11600772884</v>
      </c>
      <c r="L696" s="180">
        <f>(L647/L612)*AE80</f>
        <v>200651.53334394464</v>
      </c>
      <c r="M696" s="180">
        <f t="shared" si="21"/>
        <v>728209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1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6672334</v>
      </c>
      <c r="D698" s="180">
        <f>(D615/D612)*AG76</f>
        <v>436827.62989149406</v>
      </c>
      <c r="E698" s="180">
        <f>(E623/E612)*SUM(C698:D698)</f>
        <v>635846.6508081879</v>
      </c>
      <c r="F698" s="180">
        <f>(F624/F612)*AG64</f>
        <v>47835.437031177702</v>
      </c>
      <c r="G698" s="180">
        <f>(G625/G612)*AG77</f>
        <v>56627.965974052437</v>
      </c>
      <c r="H698" s="180">
        <f>(H628/H612)*AG60</f>
        <v>47196.571816795302</v>
      </c>
      <c r="I698" s="180">
        <f>(I629/I612)*AG78</f>
        <v>179191.27907985766</v>
      </c>
      <c r="J698" s="180">
        <f>(J630/J612)*AG79</f>
        <v>127873.83583251621</v>
      </c>
      <c r="K698" s="180">
        <f>(K644/K612)*AG75</f>
        <v>1404822.3526530811</v>
      </c>
      <c r="L698" s="180">
        <f>(L647/L612)*AG80</f>
        <v>581624.88187207282</v>
      </c>
      <c r="M698" s="180">
        <f t="shared" si="21"/>
        <v>3517847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1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1064163</v>
      </c>
      <c r="D700" s="180">
        <f>(D615/D612)*AI76</f>
        <v>84771.921899485329</v>
      </c>
      <c r="E700" s="180">
        <f>(E623/E612)*SUM(C700:D700)</f>
        <v>102761.26217396253</v>
      </c>
      <c r="F700" s="180">
        <f>(F624/F612)*AI64</f>
        <v>4637.4708721860616</v>
      </c>
      <c r="G700" s="180">
        <f>(G625/G612)*AI77</f>
        <v>0</v>
      </c>
      <c r="H700" s="180">
        <f>(H628/H612)*AI60</f>
        <v>7547.8357609813875</v>
      </c>
      <c r="I700" s="180">
        <f>(I629/I612)*AI78</f>
        <v>34786.488641519063</v>
      </c>
      <c r="J700" s="180">
        <f>(J630/J612)*AI79</f>
        <v>0</v>
      </c>
      <c r="K700" s="180">
        <f>(K644/K612)*AI75</f>
        <v>144978.17989625243</v>
      </c>
      <c r="L700" s="180">
        <f>(L647/L612)*AI80</f>
        <v>93015.422813154073</v>
      </c>
      <c r="M700" s="180">
        <f t="shared" si="21"/>
        <v>472499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1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282596</v>
      </c>
      <c r="D702" s="180">
        <f>(D615/D612)*AK76</f>
        <v>0</v>
      </c>
      <c r="E702" s="180">
        <f>(E623/E612)*SUM(C702:D702)</f>
        <v>25275.514819675467</v>
      </c>
      <c r="F702" s="180">
        <f>(F624/F612)*AK64</f>
        <v>85.873684877524852</v>
      </c>
      <c r="G702" s="180">
        <f>(G625/G612)*AK77</f>
        <v>0</v>
      </c>
      <c r="H702" s="180">
        <f>(H628/H612)*AK60</f>
        <v>3073.3702499804454</v>
      </c>
      <c r="I702" s="180">
        <f>(I629/I612)*AK78</f>
        <v>0</v>
      </c>
      <c r="J702" s="180">
        <f>(J630/J612)*AK79</f>
        <v>0</v>
      </c>
      <c r="K702" s="180">
        <f>(K644/K612)*AK75</f>
        <v>36388.655426650046</v>
      </c>
      <c r="L702" s="180">
        <f>(L647/L612)*AK80</f>
        <v>0</v>
      </c>
      <c r="M702" s="180">
        <f t="shared" si="21"/>
        <v>64823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439699</v>
      </c>
      <c r="D703" s="180">
        <f>(D615/D612)*AL76</f>
        <v>9074.8726224869479</v>
      </c>
      <c r="E703" s="180">
        <f>(E623/E612)*SUM(C703:D703)</f>
        <v>40138.539357078014</v>
      </c>
      <c r="F703" s="180">
        <f>(F624/F612)*AL64</f>
        <v>139.11420194639138</v>
      </c>
      <c r="G703" s="180">
        <f>(G625/G612)*AL77</f>
        <v>0</v>
      </c>
      <c r="H703" s="180">
        <f>(H628/H612)*AL60</f>
        <v>2802.1905220409944</v>
      </c>
      <c r="I703" s="180">
        <f>(I629/I612)*AL78</f>
        <v>3730.9308553212481</v>
      </c>
      <c r="J703" s="180">
        <f>(J630/J612)*AL79</f>
        <v>0</v>
      </c>
      <c r="K703" s="180">
        <f>(K644/K612)*AL75</f>
        <v>45261.035469716553</v>
      </c>
      <c r="L703" s="180">
        <f>(L647/L612)*AL80</f>
        <v>0</v>
      </c>
      <c r="M703" s="180">
        <f t="shared" si="21"/>
        <v>101147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246912.89752434104</v>
      </c>
      <c r="L706" s="180">
        <f>(L647/L612)*AO80</f>
        <v>0</v>
      </c>
      <c r="M706" s="180">
        <f t="shared" si="21"/>
        <v>246913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14530581</v>
      </c>
      <c r="D707" s="180">
        <f>(D615/D612)*AP76</f>
        <v>796230.96888902097</v>
      </c>
      <c r="E707" s="180">
        <f>(E623/E612)*SUM(C707:D707)</f>
        <v>1370837.0361152804</v>
      </c>
      <c r="F707" s="180">
        <f>(F624/F612)*AP64</f>
        <v>30789.656527388877</v>
      </c>
      <c r="G707" s="180">
        <f>(G625/G612)*AP77</f>
        <v>1255.8032681197806</v>
      </c>
      <c r="H707" s="180">
        <f>(H628/H612)*AP60</f>
        <v>97432.616417578611</v>
      </c>
      <c r="I707" s="180">
        <f>(I629/I612)*AP78</f>
        <v>326616.34687726584</v>
      </c>
      <c r="J707" s="180">
        <f>(J630/J612)*AP79</f>
        <v>0</v>
      </c>
      <c r="K707" s="180">
        <f>(K644/K612)*AP75</f>
        <v>520944.33585365623</v>
      </c>
      <c r="L707" s="180">
        <f>(L647/L612)*AP80</f>
        <v>0</v>
      </c>
      <c r="M707" s="180">
        <f t="shared" si="21"/>
        <v>3144107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1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1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1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1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2027527</v>
      </c>
      <c r="D713" s="180">
        <f>(D615/D612)*AV76</f>
        <v>176699.55906927004</v>
      </c>
      <c r="E713" s="180">
        <f>(E623/E612)*SUM(C713:D713)</f>
        <v>197147.02635450466</v>
      </c>
      <c r="F713" s="180">
        <f>(F624/F612)*AV64</f>
        <v>7695.5314490890269</v>
      </c>
      <c r="G713" s="180">
        <f>(G625/G612)*AV77</f>
        <v>0</v>
      </c>
      <c r="H713" s="180">
        <f>(H628/H612)*AV60</f>
        <v>11977.104650659088</v>
      </c>
      <c r="I713" s="180">
        <f>(I629/I612)*AV78</f>
        <v>72486.656617669971</v>
      </c>
      <c r="J713" s="180">
        <f>(J630/J612)*AV79</f>
        <v>14630.024802324899</v>
      </c>
      <c r="K713" s="180">
        <f>(K644/K612)*AV75</f>
        <v>231560.24339778774</v>
      </c>
      <c r="L713" s="180">
        <f>(L647/L612)*AV80</f>
        <v>0</v>
      </c>
      <c r="M713" s="180">
        <f t="shared" si="21"/>
        <v>712196</v>
      </c>
      <c r="N713" s="199" t="s">
        <v>741</v>
      </c>
    </row>
    <row r="715" spans="1:15" ht="12.6" customHeight="1" x14ac:dyDescent="0.25">
      <c r="C715" s="180">
        <f>SUM(C614:C647)+SUM(C668:C713)</f>
        <v>103887015</v>
      </c>
      <c r="D715" s="180">
        <f>SUM(D616:D647)+SUM(D668:D713)</f>
        <v>7383108.0000000019</v>
      </c>
      <c r="E715" s="180">
        <f>SUM(E624:E647)+SUM(E668:E713)</f>
        <v>8528875.3938223645</v>
      </c>
      <c r="F715" s="180">
        <f>SUM(F625:F648)+SUM(F668:F713)</f>
        <v>638399.85970830545</v>
      </c>
      <c r="G715" s="180">
        <f>SUM(G626:G647)+SUM(G668:G713)</f>
        <v>1408310.35337842</v>
      </c>
      <c r="H715" s="180">
        <f>SUM(H629:H647)+SUM(H668:H713)</f>
        <v>565511.42515173263</v>
      </c>
      <c r="I715" s="180">
        <f>SUM(I630:I647)+SUM(I668:I713)</f>
        <v>1910520.8593229796</v>
      </c>
      <c r="J715" s="180">
        <f>SUM(J631:J647)+SUM(J668:J713)</f>
        <v>453445.72110884241</v>
      </c>
      <c r="K715" s="180">
        <f>SUM(K668:K713)</f>
        <v>12218473.709074421</v>
      </c>
      <c r="L715" s="180">
        <f>SUM(L668:L713)</f>
        <v>2716384.5332919308</v>
      </c>
      <c r="M715" s="180">
        <f>SUM(M668:M713)</f>
        <v>30407554</v>
      </c>
      <c r="N715" s="198" t="s">
        <v>742</v>
      </c>
    </row>
    <row r="716" spans="1:15" ht="12.6" customHeight="1" x14ac:dyDescent="0.25">
      <c r="C716" s="180">
        <f>CE71</f>
        <v>103887015</v>
      </c>
      <c r="D716" s="180">
        <f>D615</f>
        <v>7383108</v>
      </c>
      <c r="E716" s="180">
        <f>E623</f>
        <v>8528875.3938223645</v>
      </c>
      <c r="F716" s="180">
        <f>F624</f>
        <v>638399.85970830545</v>
      </c>
      <c r="G716" s="180">
        <f>G625</f>
        <v>1408310.35337842</v>
      </c>
      <c r="H716" s="180">
        <f>H628</f>
        <v>565511.42515173287</v>
      </c>
      <c r="I716" s="180">
        <f>I629</f>
        <v>1910520.8593229796</v>
      </c>
      <c r="J716" s="180">
        <f>J630</f>
        <v>453445.72110884252</v>
      </c>
      <c r="K716" s="180">
        <f>K644</f>
        <v>12218473.709074421</v>
      </c>
      <c r="L716" s="180">
        <f>L647</f>
        <v>2716384.5332919308</v>
      </c>
      <c r="M716" s="180">
        <f>C648</f>
        <v>30407552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53" transitionEvaluation="1" transitionEntry="1" codeName="Sheet10">
    <pageSetUpPr autoPageBreaks="0" fitToPage="1"/>
  </sheetPr>
  <dimension ref="A1:CF817"/>
  <sheetViews>
    <sheetView showGridLines="0" topLeftCell="A253" zoomScale="75" workbookViewId="0">
      <selection activeCell="D260" sqref="D260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>
        <v>526479</v>
      </c>
      <c r="D47" s="184"/>
      <c r="E47" s="184">
        <v>2527254</v>
      </c>
      <c r="F47" s="184"/>
      <c r="G47" s="184"/>
      <c r="H47" s="184"/>
      <c r="I47" s="184">
        <v>716667</v>
      </c>
      <c r="J47" s="184"/>
      <c r="K47" s="184"/>
      <c r="L47" s="184"/>
      <c r="M47" s="184"/>
      <c r="N47" s="184"/>
      <c r="O47" s="184"/>
      <c r="P47" s="184">
        <v>796633</v>
      </c>
      <c r="Q47" s="184">
        <v>153613</v>
      </c>
      <c r="R47" s="184">
        <v>1926</v>
      </c>
      <c r="S47" s="184">
        <v>64946</v>
      </c>
      <c r="T47" s="184"/>
      <c r="U47" s="184">
        <v>598256</v>
      </c>
      <c r="V47" s="184">
        <v>38125</v>
      </c>
      <c r="W47" s="184">
        <v>65043</v>
      </c>
      <c r="X47" s="184">
        <v>226730</v>
      </c>
      <c r="Y47" s="184">
        <v>607072</v>
      </c>
      <c r="Z47" s="184"/>
      <c r="AA47" s="184">
        <v>81157</v>
      </c>
      <c r="AB47" s="184">
        <v>446710</v>
      </c>
      <c r="AC47" s="184">
        <v>326941</v>
      </c>
      <c r="AD47" s="184"/>
      <c r="AE47" s="184"/>
      <c r="AF47" s="184"/>
      <c r="AG47" s="184">
        <v>1219563</v>
      </c>
      <c r="AH47" s="184"/>
      <c r="AI47" s="184">
        <v>298127</v>
      </c>
      <c r="AJ47" s="184"/>
      <c r="AK47" s="184"/>
      <c r="AL47" s="184"/>
      <c r="AM47" s="184"/>
      <c r="AN47" s="184"/>
      <c r="AO47" s="184"/>
      <c r="AP47" s="184">
        <v>1459601</v>
      </c>
      <c r="AQ47" s="184"/>
      <c r="AR47" s="184"/>
      <c r="AS47" s="184"/>
      <c r="AT47" s="184"/>
      <c r="AU47" s="184"/>
      <c r="AV47" s="184">
        <v>349487</v>
      </c>
      <c r="AW47" s="184"/>
      <c r="AX47" s="184"/>
      <c r="AY47" s="184">
        <v>310213</v>
      </c>
      <c r="AZ47" s="184"/>
      <c r="BA47" s="184"/>
      <c r="BB47" s="184">
        <v>111673</v>
      </c>
      <c r="BC47" s="184"/>
      <c r="BD47" s="184">
        <v>145625</v>
      </c>
      <c r="BE47" s="184">
        <v>382357</v>
      </c>
      <c r="BF47" s="184">
        <v>377681</v>
      </c>
      <c r="BG47" s="184">
        <v>34973</v>
      </c>
      <c r="BH47" s="184">
        <v>381943</v>
      </c>
      <c r="BI47" s="184"/>
      <c r="BJ47" s="184">
        <v>241225</v>
      </c>
      <c r="BK47" s="184">
        <v>389435</v>
      </c>
      <c r="BL47" s="184">
        <v>316712</v>
      </c>
      <c r="BM47" s="184"/>
      <c r="BN47" s="184">
        <v>552923</v>
      </c>
      <c r="BO47" s="184"/>
      <c r="BP47" s="184">
        <v>45479</v>
      </c>
      <c r="BQ47" s="184"/>
      <c r="BR47" s="184">
        <v>91878</v>
      </c>
      <c r="BS47" s="184">
        <v>19529</v>
      </c>
      <c r="BT47" s="184"/>
      <c r="BU47" s="184"/>
      <c r="BV47" s="184">
        <v>310828</v>
      </c>
      <c r="BW47" s="184">
        <v>42209</v>
      </c>
      <c r="BX47" s="184"/>
      <c r="BY47" s="184">
        <v>453351</v>
      </c>
      <c r="BZ47" s="184"/>
      <c r="CA47" s="184">
        <v>135745</v>
      </c>
      <c r="CB47" s="184"/>
      <c r="CC47" s="184"/>
      <c r="CD47" s="195"/>
      <c r="CE47" s="195">
        <f>SUM(C47:CC47)</f>
        <v>14848109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>
        <v>27463</v>
      </c>
      <c r="D51" s="184"/>
      <c r="E51" s="184">
        <v>141590</v>
      </c>
      <c r="F51" s="184"/>
      <c r="G51" s="184"/>
      <c r="H51" s="184"/>
      <c r="I51" s="184">
        <v>3377</v>
      </c>
      <c r="J51" s="184"/>
      <c r="K51" s="184"/>
      <c r="L51" s="184"/>
      <c r="M51" s="184"/>
      <c r="N51" s="184"/>
      <c r="O51" s="184"/>
      <c r="P51" s="184">
        <v>451730</v>
      </c>
      <c r="Q51" s="184">
        <v>2987</v>
      </c>
      <c r="R51" s="184">
        <v>14929</v>
      </c>
      <c r="S51" s="184">
        <v>44875</v>
      </c>
      <c r="T51" s="184"/>
      <c r="U51" s="184">
        <v>28478</v>
      </c>
      <c r="V51" s="184"/>
      <c r="W51" s="184"/>
      <c r="X51" s="184">
        <v>158160</v>
      </c>
      <c r="Y51" s="184">
        <v>211987</v>
      </c>
      <c r="Z51" s="184"/>
      <c r="AA51" s="184">
        <v>2905</v>
      </c>
      <c r="AB51" s="184">
        <v>48607</v>
      </c>
      <c r="AC51" s="184">
        <v>46493</v>
      </c>
      <c r="AD51" s="184"/>
      <c r="AE51" s="184">
        <v>11297</v>
      </c>
      <c r="AF51" s="184"/>
      <c r="AG51" s="184">
        <v>24850</v>
      </c>
      <c r="AH51" s="184"/>
      <c r="AI51" s="184">
        <v>1553</v>
      </c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>
        <v>9554</v>
      </c>
      <c r="AW51" s="184"/>
      <c r="AX51" s="184"/>
      <c r="AY51" s="184">
        <v>10185</v>
      </c>
      <c r="AZ51" s="184"/>
      <c r="BA51" s="184"/>
      <c r="BB51" s="184"/>
      <c r="BC51" s="184"/>
      <c r="BD51" s="184">
        <v>1086</v>
      </c>
      <c r="BE51" s="184">
        <v>99838</v>
      </c>
      <c r="BF51" s="184">
        <v>1573</v>
      </c>
      <c r="BG51" s="184"/>
      <c r="BH51" s="184">
        <v>663844</v>
      </c>
      <c r="BI51" s="184"/>
      <c r="BJ51" s="184">
        <v>13172</v>
      </c>
      <c r="BK51" s="184">
        <v>7599</v>
      </c>
      <c r="BL51" s="184">
        <v>6949</v>
      </c>
      <c r="BM51" s="184"/>
      <c r="BN51" s="184">
        <v>3192</v>
      </c>
      <c r="BO51" s="184"/>
      <c r="BP51" s="184"/>
      <c r="BQ51" s="184"/>
      <c r="BR51" s="184"/>
      <c r="BS51" s="184">
        <v>325</v>
      </c>
      <c r="BT51" s="184"/>
      <c r="BU51" s="184"/>
      <c r="BV51" s="184">
        <v>14052</v>
      </c>
      <c r="BW51" s="184"/>
      <c r="BX51" s="184"/>
      <c r="BY51" s="184"/>
      <c r="BZ51" s="184"/>
      <c r="CA51" s="184">
        <v>1979</v>
      </c>
      <c r="CB51" s="184"/>
      <c r="CC51" s="184"/>
      <c r="CD51" s="195"/>
      <c r="CE51" s="195">
        <f>SUM(C51:CD51)</f>
        <v>2054629</v>
      </c>
    </row>
    <row r="52" spans="1:84" ht="12.6" customHeight="1" x14ac:dyDescent="0.25">
      <c r="A52" s="171" t="s">
        <v>208</v>
      </c>
      <c r="B52" s="184">
        <v>1926933</v>
      </c>
      <c r="C52" s="195">
        <f>ROUND((B52/(CE76+CF76)*C76),0)</f>
        <v>38299</v>
      </c>
      <c r="D52" s="195">
        <f>ROUND((B52/(CE76+CF76)*D76),0)</f>
        <v>0</v>
      </c>
      <c r="E52" s="195">
        <f>ROUND((B52/(CE76+CF76)*E76),0)</f>
        <v>155592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117026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63546</v>
      </c>
      <c r="Q52" s="195">
        <f>ROUND((B52/(CE76+CF76)*Q76),0)</f>
        <v>8472</v>
      </c>
      <c r="R52" s="195">
        <f>ROUND((B52/(CE76+CF76)*R76),0)</f>
        <v>1288</v>
      </c>
      <c r="S52" s="195">
        <f>ROUND((B52/(CE76+CF76)*S76),0)</f>
        <v>8661</v>
      </c>
      <c r="T52" s="195">
        <f>ROUND((B52/(CE76+CF76)*T76),0)</f>
        <v>0</v>
      </c>
      <c r="U52" s="195">
        <f>ROUND((B52/(CE76+CF76)*U76),0)</f>
        <v>37109</v>
      </c>
      <c r="V52" s="195">
        <f>ROUND((B52/(CE76+CF76)*V76),0)</f>
        <v>5622</v>
      </c>
      <c r="W52" s="195">
        <f>ROUND((B52/(CE76+CF76)*W76),0)</f>
        <v>4295</v>
      </c>
      <c r="X52" s="195">
        <f>ROUND((B52/(CE76+CF76)*X76),0)</f>
        <v>38677</v>
      </c>
      <c r="Y52" s="195">
        <f>ROUND((B52/(CE76+CF76)*Y76),0)</f>
        <v>58308</v>
      </c>
      <c r="Z52" s="195">
        <f>ROUND((B52/(CE76+CF76)*Z76),0)</f>
        <v>0</v>
      </c>
      <c r="AA52" s="195">
        <f>ROUND((B52/(CE76+CF76)*AA76),0)</f>
        <v>2622</v>
      </c>
      <c r="AB52" s="195">
        <f>ROUND((B52/(CE76+CF76)*AB76),0)</f>
        <v>8062</v>
      </c>
      <c r="AC52" s="195">
        <f>ROUND((B52/(CE76+CF76)*AC76),0)</f>
        <v>1978</v>
      </c>
      <c r="AD52" s="195">
        <f>ROUND((B52/(CE76+CF76)*AD76),0)</f>
        <v>0</v>
      </c>
      <c r="AE52" s="195">
        <f>ROUND((B52/(CE76+CF76)*AE76),0)</f>
        <v>39789</v>
      </c>
      <c r="AF52" s="195">
        <f>ROUND((B52/(CE76+CF76)*AF76),0)</f>
        <v>0</v>
      </c>
      <c r="AG52" s="195">
        <f>ROUND((B52/(CE76+CF76)*AG76),0)</f>
        <v>103674</v>
      </c>
      <c r="AH52" s="195">
        <f>ROUND((B52/(CE76+CF76)*AH76),0)</f>
        <v>0</v>
      </c>
      <c r="AI52" s="195">
        <f>ROUND((B52/(CE76+CF76)*AI76),0)</f>
        <v>20119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2154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188972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41937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47903</v>
      </c>
      <c r="AZ52" s="195">
        <f>ROUND((B52/(CE76+CF76)*AZ76),0)</f>
        <v>0</v>
      </c>
      <c r="BA52" s="195">
        <f>ROUND((B52/(CE76+CF76)*BA76),0)</f>
        <v>7535</v>
      </c>
      <c r="BB52" s="195">
        <f>ROUND((B52/(CE76+CF76)*BB76),0)</f>
        <v>2024</v>
      </c>
      <c r="BC52" s="195">
        <f>ROUND((B52/(CE76+CF76)*BC76),0)</f>
        <v>0</v>
      </c>
      <c r="BD52" s="195">
        <f>ROUND((B52/(CE76+CF76)*BD76),0)</f>
        <v>15883</v>
      </c>
      <c r="BE52" s="195">
        <f>ROUND((B52/(CE76+CF76)*BE76),0)</f>
        <v>174676</v>
      </c>
      <c r="BF52" s="195">
        <f>ROUND((B52/(CE76+CF76)*BF76),0)</f>
        <v>15291</v>
      </c>
      <c r="BG52" s="195">
        <f>ROUND((B52/(CE76+CF76)*BG76),0)</f>
        <v>1698</v>
      </c>
      <c r="BH52" s="195">
        <f>ROUND((B52/(CE76+CF76)*BH76),0)</f>
        <v>23249</v>
      </c>
      <c r="BI52" s="195">
        <f>ROUND((B52/(CE76+CF76)*BI76),0)</f>
        <v>0</v>
      </c>
      <c r="BJ52" s="195">
        <f>ROUND((B52/(CE76+CF76)*BJ76),0)</f>
        <v>15805</v>
      </c>
      <c r="BK52" s="195">
        <f>ROUND((B52/(CE76+CF76)*BK76),0)</f>
        <v>25338</v>
      </c>
      <c r="BL52" s="195">
        <f>ROUND((B52/(CE76+CF76)*BL76),0)</f>
        <v>8140</v>
      </c>
      <c r="BM52" s="195">
        <f>ROUND((B52/(CE76+CF76)*BM76),0)</f>
        <v>0</v>
      </c>
      <c r="BN52" s="195">
        <f>ROUND((B52/(CE76+CF76)*BN76),0)</f>
        <v>539483</v>
      </c>
      <c r="BO52" s="195">
        <f>ROUND((B52/(CE76+CF76)*BO76),0)</f>
        <v>0</v>
      </c>
      <c r="BP52" s="195">
        <f>ROUND((B52/(CE76+CF76)*BP76),0)</f>
        <v>2408</v>
      </c>
      <c r="BQ52" s="195">
        <f>ROUND((B52/(CE76+CF76)*BQ76),0)</f>
        <v>0</v>
      </c>
      <c r="BR52" s="195">
        <f>ROUND((B52/(CE76+CF76)*BR76),0)</f>
        <v>8381</v>
      </c>
      <c r="BS52" s="195">
        <f>ROUND((B52/(CE76+CF76)*BS76),0)</f>
        <v>4874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70736</v>
      </c>
      <c r="BW52" s="195">
        <f>ROUND((B52/(CE76+CF76)*BW76),0)</f>
        <v>2941</v>
      </c>
      <c r="BX52" s="195">
        <f>ROUND((B52/(CE76+CF76)*BX76),0)</f>
        <v>0</v>
      </c>
      <c r="BY52" s="195">
        <f>ROUND((B52/(CE76+CF76)*BY76),0)</f>
        <v>3592</v>
      </c>
      <c r="BZ52" s="195">
        <f>ROUND((B52/(CE76+CF76)*BZ76),0)</f>
        <v>0</v>
      </c>
      <c r="CA52" s="195">
        <f>ROUND((B52/(CE76+CF76)*CA76),0)</f>
        <v>10775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1926934</v>
      </c>
    </row>
    <row r="53" spans="1:84" ht="12.6" customHeight="1" x14ac:dyDescent="0.25">
      <c r="A53" s="175" t="s">
        <v>206</v>
      </c>
      <c r="B53" s="195">
        <f>B51+B52</f>
        <v>1926933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1668</v>
      </c>
      <c r="D59" s="184"/>
      <c r="E59" s="184">
        <v>9815</v>
      </c>
      <c r="F59" s="184"/>
      <c r="G59" s="184"/>
      <c r="H59" s="184"/>
      <c r="I59" s="184">
        <v>4842</v>
      </c>
      <c r="J59" s="184">
        <v>816</v>
      </c>
      <c r="K59" s="184"/>
      <c r="L59" s="184"/>
      <c r="M59" s="184"/>
      <c r="N59" s="184"/>
      <c r="O59" s="184">
        <v>437</v>
      </c>
      <c r="P59" s="185">
        <v>250170</v>
      </c>
      <c r="Q59" s="185">
        <v>110036</v>
      </c>
      <c r="R59" s="185"/>
      <c r="S59" s="248"/>
      <c r="T59" s="248"/>
      <c r="U59" s="224">
        <v>308661</v>
      </c>
      <c r="V59" s="185">
        <v>10274</v>
      </c>
      <c r="W59" s="185">
        <v>38181</v>
      </c>
      <c r="X59" s="185">
        <v>70233</v>
      </c>
      <c r="Y59" s="185">
        <v>46537</v>
      </c>
      <c r="Z59" s="185"/>
      <c r="AA59" s="185">
        <v>14142</v>
      </c>
      <c r="AB59" s="248"/>
      <c r="AC59" s="185">
        <v>12513</v>
      </c>
      <c r="AD59" s="185"/>
      <c r="AE59" s="185">
        <v>33273</v>
      </c>
      <c r="AF59" s="185"/>
      <c r="AG59" s="185">
        <v>27237</v>
      </c>
      <c r="AH59" s="185"/>
      <c r="AI59" s="185">
        <v>3076</v>
      </c>
      <c r="AJ59" s="185"/>
      <c r="AK59" s="185">
        <v>17858</v>
      </c>
      <c r="AL59" s="185">
        <v>6984</v>
      </c>
      <c r="AM59" s="185"/>
      <c r="AN59" s="185"/>
      <c r="AO59" s="185"/>
      <c r="AP59" s="185">
        <v>4169</v>
      </c>
      <c r="AQ59" s="185"/>
      <c r="AR59" s="185"/>
      <c r="AS59" s="185"/>
      <c r="AT59" s="185"/>
      <c r="AU59" s="185"/>
      <c r="AV59" s="248"/>
      <c r="AW59" s="248"/>
      <c r="AX59" s="248"/>
      <c r="AY59" s="185">
        <v>55460</v>
      </c>
      <c r="AZ59" s="185"/>
      <c r="BA59" s="248"/>
      <c r="BB59" s="248"/>
      <c r="BC59" s="248"/>
      <c r="BD59" s="248"/>
      <c r="BE59" s="185">
        <v>296139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19.37</v>
      </c>
      <c r="D60" s="187"/>
      <c r="E60" s="187">
        <v>96.45</v>
      </c>
      <c r="F60" s="223"/>
      <c r="G60" s="187"/>
      <c r="H60" s="187"/>
      <c r="I60" s="187">
        <v>31</v>
      </c>
      <c r="J60" s="223"/>
      <c r="K60" s="187"/>
      <c r="L60" s="187"/>
      <c r="M60" s="187"/>
      <c r="N60" s="187"/>
      <c r="O60" s="187"/>
      <c r="P60" s="221">
        <v>25.1</v>
      </c>
      <c r="Q60" s="221">
        <v>3.73</v>
      </c>
      <c r="R60" s="221">
        <v>0.12</v>
      </c>
      <c r="S60" s="221">
        <v>4.3</v>
      </c>
      <c r="T60" s="221"/>
      <c r="U60" s="221">
        <v>24.68</v>
      </c>
      <c r="V60" s="221">
        <v>1.03</v>
      </c>
      <c r="W60" s="221">
        <v>2.04</v>
      </c>
      <c r="X60" s="221">
        <v>6.66</v>
      </c>
      <c r="Y60" s="221">
        <v>24.98</v>
      </c>
      <c r="Z60" s="221"/>
      <c r="AA60" s="221">
        <v>3.01</v>
      </c>
      <c r="AB60" s="221">
        <v>15.62</v>
      </c>
      <c r="AC60" s="221">
        <v>14.12</v>
      </c>
      <c r="AD60" s="221"/>
      <c r="AE60" s="221">
        <v>14.5</v>
      </c>
      <c r="AF60" s="221"/>
      <c r="AG60" s="221">
        <v>49.8</v>
      </c>
      <c r="AH60" s="221"/>
      <c r="AI60" s="221">
        <v>8.16</v>
      </c>
      <c r="AJ60" s="221"/>
      <c r="AK60" s="221">
        <v>3.63</v>
      </c>
      <c r="AL60" s="221">
        <v>2.1800000000000002</v>
      </c>
      <c r="AM60" s="221"/>
      <c r="AN60" s="221"/>
      <c r="AO60" s="221"/>
      <c r="AP60" s="221">
        <v>84.22</v>
      </c>
      <c r="AQ60" s="221"/>
      <c r="AR60" s="221"/>
      <c r="AS60" s="221"/>
      <c r="AT60" s="221"/>
      <c r="AU60" s="221"/>
      <c r="AV60" s="221">
        <v>11.65</v>
      </c>
      <c r="AW60" s="221"/>
      <c r="AX60" s="221"/>
      <c r="AY60" s="221">
        <v>18.93</v>
      </c>
      <c r="AZ60" s="221"/>
      <c r="BA60" s="221"/>
      <c r="BB60" s="221">
        <v>4.03</v>
      </c>
      <c r="BC60" s="221"/>
      <c r="BD60" s="221">
        <v>8.17</v>
      </c>
      <c r="BE60" s="221">
        <v>18.34</v>
      </c>
      <c r="BF60" s="221">
        <v>26.07</v>
      </c>
      <c r="BG60" s="221">
        <v>2.2200000000000002</v>
      </c>
      <c r="BH60" s="221">
        <v>14.22</v>
      </c>
      <c r="BI60" s="221"/>
      <c r="BJ60" s="221">
        <v>8.35</v>
      </c>
      <c r="BK60" s="221">
        <v>23.17</v>
      </c>
      <c r="BL60" s="221">
        <v>20.29</v>
      </c>
      <c r="BM60" s="221"/>
      <c r="BN60" s="221">
        <v>13.76</v>
      </c>
      <c r="BO60" s="221"/>
      <c r="BP60" s="221">
        <v>1.49</v>
      </c>
      <c r="BQ60" s="221"/>
      <c r="BR60" s="221">
        <v>2.96</v>
      </c>
      <c r="BS60" s="221">
        <v>1</v>
      </c>
      <c r="BT60" s="221"/>
      <c r="BU60" s="221"/>
      <c r="BV60" s="221">
        <v>17.760000000000002</v>
      </c>
      <c r="BW60" s="221">
        <v>2.0099999999999998</v>
      </c>
      <c r="BX60" s="221">
        <v>0.34</v>
      </c>
      <c r="BY60" s="221">
        <v>14.95</v>
      </c>
      <c r="BZ60" s="221"/>
      <c r="CA60" s="221">
        <v>4.13</v>
      </c>
      <c r="CB60" s="221"/>
      <c r="CC60" s="221"/>
      <c r="CD60" s="249" t="s">
        <v>221</v>
      </c>
      <c r="CE60" s="251">
        <f t="shared" ref="CE60:CE70" si="0">SUM(C60:CD60)</f>
        <v>648.54000000000008</v>
      </c>
    </row>
    <row r="61" spans="1:84" ht="12.6" customHeight="1" x14ac:dyDescent="0.25">
      <c r="A61" s="171" t="s">
        <v>235</v>
      </c>
      <c r="B61" s="175"/>
      <c r="C61" s="184">
        <v>1419587</v>
      </c>
      <c r="D61" s="184"/>
      <c r="E61" s="184">
        <v>6911839</v>
      </c>
      <c r="F61" s="185"/>
      <c r="G61" s="184"/>
      <c r="H61" s="184"/>
      <c r="I61" s="185">
        <v>1935499</v>
      </c>
      <c r="J61" s="185"/>
      <c r="K61" s="185"/>
      <c r="L61" s="185"/>
      <c r="M61" s="184"/>
      <c r="N61" s="184"/>
      <c r="O61" s="184"/>
      <c r="P61" s="185">
        <v>2136613</v>
      </c>
      <c r="Q61" s="185">
        <v>415550</v>
      </c>
      <c r="R61" s="185">
        <v>4929</v>
      </c>
      <c r="S61" s="185">
        <v>176415</v>
      </c>
      <c r="T61" s="185"/>
      <c r="U61" s="185">
        <v>1628788</v>
      </c>
      <c r="V61" s="185">
        <v>105075</v>
      </c>
      <c r="W61" s="185">
        <v>178398</v>
      </c>
      <c r="X61" s="185">
        <v>612934</v>
      </c>
      <c r="Y61" s="185">
        <v>1642433</v>
      </c>
      <c r="Z61" s="185"/>
      <c r="AA61" s="185">
        <v>220342</v>
      </c>
      <c r="AB61" s="185">
        <v>1201022</v>
      </c>
      <c r="AC61" s="185">
        <v>882064</v>
      </c>
      <c r="AD61" s="185"/>
      <c r="AE61" s="185"/>
      <c r="AF61" s="185"/>
      <c r="AG61" s="185">
        <v>3315589</v>
      </c>
      <c r="AH61" s="185"/>
      <c r="AI61" s="185">
        <v>794751</v>
      </c>
      <c r="AJ61" s="185"/>
      <c r="AK61" s="185"/>
      <c r="AL61" s="185"/>
      <c r="AM61" s="185"/>
      <c r="AN61" s="185"/>
      <c r="AO61" s="185"/>
      <c r="AP61" s="185">
        <v>6178440</v>
      </c>
      <c r="AQ61" s="185"/>
      <c r="AR61" s="185"/>
      <c r="AS61" s="185"/>
      <c r="AT61" s="185"/>
      <c r="AU61" s="185"/>
      <c r="AV61" s="185">
        <v>951338</v>
      </c>
      <c r="AW61" s="185"/>
      <c r="AX61" s="185"/>
      <c r="AY61" s="185">
        <v>844774</v>
      </c>
      <c r="AZ61" s="185"/>
      <c r="BA61" s="185"/>
      <c r="BB61" s="185">
        <v>304330</v>
      </c>
      <c r="BC61" s="185"/>
      <c r="BD61" s="185">
        <v>399098</v>
      </c>
      <c r="BE61" s="185">
        <v>1042576</v>
      </c>
      <c r="BF61" s="185">
        <v>1029361</v>
      </c>
      <c r="BG61" s="185">
        <v>95461</v>
      </c>
      <c r="BH61" s="185">
        <v>1026421</v>
      </c>
      <c r="BI61" s="185"/>
      <c r="BJ61" s="185">
        <v>646784</v>
      </c>
      <c r="BK61" s="185">
        <v>1058869</v>
      </c>
      <c r="BL61" s="185">
        <v>866997</v>
      </c>
      <c r="BM61" s="185"/>
      <c r="BN61" s="185">
        <v>1542364</v>
      </c>
      <c r="BO61" s="185"/>
      <c r="BP61" s="185">
        <v>124282</v>
      </c>
      <c r="BQ61" s="185"/>
      <c r="BR61" s="185">
        <v>248996</v>
      </c>
      <c r="BS61" s="185">
        <v>52396</v>
      </c>
      <c r="BT61" s="185"/>
      <c r="BU61" s="185"/>
      <c r="BV61" s="185">
        <v>812320</v>
      </c>
      <c r="BW61" s="185">
        <v>116049</v>
      </c>
      <c r="BX61" s="185">
        <v>36363</v>
      </c>
      <c r="BY61" s="185">
        <v>1221545</v>
      </c>
      <c r="BZ61" s="185"/>
      <c r="CA61" s="185"/>
      <c r="CB61" s="185">
        <v>356295</v>
      </c>
      <c r="CC61" s="185"/>
      <c r="CD61" s="249" t="s">
        <v>221</v>
      </c>
      <c r="CE61" s="195">
        <f t="shared" si="0"/>
        <v>42536887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526479</v>
      </c>
      <c r="D62" s="195">
        <f t="shared" si="1"/>
        <v>0</v>
      </c>
      <c r="E62" s="195">
        <f t="shared" si="1"/>
        <v>2527254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716667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796633</v>
      </c>
      <c r="Q62" s="195">
        <f t="shared" si="1"/>
        <v>153613</v>
      </c>
      <c r="R62" s="195">
        <f t="shared" si="1"/>
        <v>1926</v>
      </c>
      <c r="S62" s="195">
        <f t="shared" si="1"/>
        <v>64946</v>
      </c>
      <c r="T62" s="195">
        <f t="shared" si="1"/>
        <v>0</v>
      </c>
      <c r="U62" s="195">
        <f t="shared" si="1"/>
        <v>598256</v>
      </c>
      <c r="V62" s="195">
        <f t="shared" si="1"/>
        <v>38125</v>
      </c>
      <c r="W62" s="195">
        <f t="shared" si="1"/>
        <v>65043</v>
      </c>
      <c r="X62" s="195">
        <f t="shared" si="1"/>
        <v>226730</v>
      </c>
      <c r="Y62" s="195">
        <f t="shared" si="1"/>
        <v>607072</v>
      </c>
      <c r="Z62" s="195">
        <f t="shared" si="1"/>
        <v>0</v>
      </c>
      <c r="AA62" s="195">
        <f t="shared" si="1"/>
        <v>81157</v>
      </c>
      <c r="AB62" s="195">
        <f t="shared" si="1"/>
        <v>446710</v>
      </c>
      <c r="AC62" s="195">
        <f t="shared" si="1"/>
        <v>326941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1219563</v>
      </c>
      <c r="AH62" s="195">
        <f t="shared" si="1"/>
        <v>0</v>
      </c>
      <c r="AI62" s="195">
        <f t="shared" si="1"/>
        <v>298127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1459601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349487</v>
      </c>
      <c r="AW62" s="195">
        <f t="shared" si="1"/>
        <v>0</v>
      </c>
      <c r="AX62" s="195">
        <f t="shared" si="1"/>
        <v>0</v>
      </c>
      <c r="AY62" s="195">
        <f>ROUND(AY47+AY48,0)</f>
        <v>310213</v>
      </c>
      <c r="AZ62" s="195">
        <f>ROUND(AZ47+AZ48,0)</f>
        <v>0</v>
      </c>
      <c r="BA62" s="195">
        <f>ROUND(BA47+BA48,0)</f>
        <v>0</v>
      </c>
      <c r="BB62" s="195">
        <f t="shared" si="1"/>
        <v>111673</v>
      </c>
      <c r="BC62" s="195">
        <f t="shared" si="1"/>
        <v>0</v>
      </c>
      <c r="BD62" s="195">
        <f t="shared" si="1"/>
        <v>145625</v>
      </c>
      <c r="BE62" s="195">
        <f t="shared" si="1"/>
        <v>382357</v>
      </c>
      <c r="BF62" s="195">
        <f t="shared" si="1"/>
        <v>377681</v>
      </c>
      <c r="BG62" s="195">
        <f t="shared" si="1"/>
        <v>34973</v>
      </c>
      <c r="BH62" s="195">
        <f t="shared" si="1"/>
        <v>381943</v>
      </c>
      <c r="BI62" s="195">
        <f t="shared" si="1"/>
        <v>0</v>
      </c>
      <c r="BJ62" s="195">
        <f t="shared" si="1"/>
        <v>241225</v>
      </c>
      <c r="BK62" s="195">
        <f t="shared" si="1"/>
        <v>389435</v>
      </c>
      <c r="BL62" s="195">
        <f t="shared" si="1"/>
        <v>316712</v>
      </c>
      <c r="BM62" s="195">
        <f t="shared" si="1"/>
        <v>0</v>
      </c>
      <c r="BN62" s="195">
        <f t="shared" si="1"/>
        <v>552923</v>
      </c>
      <c r="BO62" s="195">
        <f t="shared" ref="BO62:CC62" si="2">ROUND(BO47+BO48,0)</f>
        <v>0</v>
      </c>
      <c r="BP62" s="195">
        <f t="shared" si="2"/>
        <v>45479</v>
      </c>
      <c r="BQ62" s="195">
        <f t="shared" si="2"/>
        <v>0</v>
      </c>
      <c r="BR62" s="195">
        <f t="shared" si="2"/>
        <v>91878</v>
      </c>
      <c r="BS62" s="195">
        <f t="shared" si="2"/>
        <v>19529</v>
      </c>
      <c r="BT62" s="195">
        <f t="shared" si="2"/>
        <v>0</v>
      </c>
      <c r="BU62" s="195">
        <f t="shared" si="2"/>
        <v>0</v>
      </c>
      <c r="BV62" s="195">
        <f t="shared" si="2"/>
        <v>310828</v>
      </c>
      <c r="BW62" s="195">
        <f t="shared" si="2"/>
        <v>42209</v>
      </c>
      <c r="BX62" s="195">
        <f t="shared" si="2"/>
        <v>0</v>
      </c>
      <c r="BY62" s="195">
        <f t="shared" si="2"/>
        <v>453351</v>
      </c>
      <c r="BZ62" s="195">
        <f t="shared" si="2"/>
        <v>0</v>
      </c>
      <c r="CA62" s="195">
        <f t="shared" si="2"/>
        <v>135745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14848109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>
        <v>20626</v>
      </c>
      <c r="F63" s="185"/>
      <c r="G63" s="184"/>
      <c r="H63" s="184"/>
      <c r="I63" s="185">
        <v>77500</v>
      </c>
      <c r="J63" s="185"/>
      <c r="K63" s="185"/>
      <c r="L63" s="185"/>
      <c r="M63" s="184"/>
      <c r="N63" s="184"/>
      <c r="O63" s="184"/>
      <c r="P63" s="185">
        <v>1317877</v>
      </c>
      <c r="Q63" s="185"/>
      <c r="R63" s="185">
        <v>1869852</v>
      </c>
      <c r="S63" s="185"/>
      <c r="T63" s="185"/>
      <c r="U63" s="185">
        <v>42358</v>
      </c>
      <c r="V63" s="185">
        <v>80832</v>
      </c>
      <c r="W63" s="185"/>
      <c r="X63" s="185"/>
      <c r="Y63" s="185">
        <v>1964641</v>
      </c>
      <c r="Z63" s="185"/>
      <c r="AA63" s="185"/>
      <c r="AB63" s="185">
        <v>17500</v>
      </c>
      <c r="AC63" s="185"/>
      <c r="AD63" s="185"/>
      <c r="AE63" s="185"/>
      <c r="AF63" s="185"/>
      <c r="AG63" s="185">
        <v>5862529</v>
      </c>
      <c r="AH63" s="185"/>
      <c r="AI63" s="185"/>
      <c r="AJ63" s="185"/>
      <c r="AK63" s="185">
        <v>1548</v>
      </c>
      <c r="AL63" s="185"/>
      <c r="AM63" s="185"/>
      <c r="AN63" s="185"/>
      <c r="AO63" s="185">
        <v>12800</v>
      </c>
      <c r="AP63" s="185">
        <v>2867763</v>
      </c>
      <c r="AQ63" s="185"/>
      <c r="AR63" s="185"/>
      <c r="AS63" s="185"/>
      <c r="AT63" s="185"/>
      <c r="AU63" s="185"/>
      <c r="AV63" s="185">
        <v>12000</v>
      </c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>
        <v>227905</v>
      </c>
      <c r="BI63" s="185"/>
      <c r="BJ63" s="185">
        <v>156980</v>
      </c>
      <c r="BK63" s="185">
        <v>225388</v>
      </c>
      <c r="BL63" s="185"/>
      <c r="BM63" s="185"/>
      <c r="BN63" s="185">
        <v>307465</v>
      </c>
      <c r="BO63" s="185"/>
      <c r="BP63" s="185"/>
      <c r="BQ63" s="185"/>
      <c r="BR63" s="185">
        <v>45568</v>
      </c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15111132</v>
      </c>
      <c r="CF63" s="252"/>
    </row>
    <row r="64" spans="1:84" ht="12.6" customHeight="1" x14ac:dyDescent="0.25">
      <c r="A64" s="171" t="s">
        <v>237</v>
      </c>
      <c r="B64" s="175"/>
      <c r="C64" s="184">
        <v>184335</v>
      </c>
      <c r="D64" s="184"/>
      <c r="E64" s="185">
        <v>717430</v>
      </c>
      <c r="F64" s="185"/>
      <c r="G64" s="184"/>
      <c r="H64" s="184"/>
      <c r="I64" s="185">
        <v>46947</v>
      </c>
      <c r="J64" s="185"/>
      <c r="K64" s="185"/>
      <c r="L64" s="185"/>
      <c r="M64" s="184"/>
      <c r="N64" s="184"/>
      <c r="O64" s="184"/>
      <c r="P64" s="185">
        <v>889749</v>
      </c>
      <c r="Q64" s="185">
        <v>3627</v>
      </c>
      <c r="R64" s="185">
        <v>110087</v>
      </c>
      <c r="S64" s="185">
        <v>3161912</v>
      </c>
      <c r="T64" s="185"/>
      <c r="U64" s="185">
        <v>1346245</v>
      </c>
      <c r="V64" s="185">
        <v>951</v>
      </c>
      <c r="W64" s="185">
        <v>5142</v>
      </c>
      <c r="X64" s="185">
        <v>273561</v>
      </c>
      <c r="Y64" s="185">
        <v>111253</v>
      </c>
      <c r="Z64" s="185"/>
      <c r="AA64" s="185">
        <v>385053</v>
      </c>
      <c r="AB64" s="185">
        <v>2100999</v>
      </c>
      <c r="AC64" s="185">
        <v>152640</v>
      </c>
      <c r="AD64" s="185"/>
      <c r="AE64" s="185">
        <v>38613</v>
      </c>
      <c r="AF64" s="185"/>
      <c r="AG64" s="185">
        <v>876059</v>
      </c>
      <c r="AH64" s="185"/>
      <c r="AI64" s="185">
        <v>70641</v>
      </c>
      <c r="AJ64" s="185"/>
      <c r="AK64" s="185">
        <v>7456</v>
      </c>
      <c r="AL64" s="185">
        <v>827</v>
      </c>
      <c r="AM64" s="185"/>
      <c r="AN64" s="185"/>
      <c r="AO64" s="185"/>
      <c r="AP64" s="185">
        <v>563099</v>
      </c>
      <c r="AQ64" s="185"/>
      <c r="AR64" s="185"/>
      <c r="AS64" s="185"/>
      <c r="AT64" s="185"/>
      <c r="AU64" s="185"/>
      <c r="AV64" s="185">
        <v>144414</v>
      </c>
      <c r="AW64" s="185"/>
      <c r="AX64" s="185"/>
      <c r="AY64" s="185">
        <v>389491</v>
      </c>
      <c r="AZ64" s="185"/>
      <c r="BA64" s="185">
        <v>13015</v>
      </c>
      <c r="BB64" s="185">
        <v>3013</v>
      </c>
      <c r="BC64" s="185"/>
      <c r="BD64" s="185">
        <v>-2832</v>
      </c>
      <c r="BE64" s="185">
        <v>36219</v>
      </c>
      <c r="BF64" s="185">
        <v>168284</v>
      </c>
      <c r="BG64" s="185"/>
      <c r="BH64" s="185">
        <v>82468</v>
      </c>
      <c r="BI64" s="185"/>
      <c r="BJ64" s="185">
        <v>14687</v>
      </c>
      <c r="BK64" s="185">
        <v>9602</v>
      </c>
      <c r="BL64" s="185">
        <v>57028</v>
      </c>
      <c r="BM64" s="185"/>
      <c r="BN64" s="185">
        <v>38821</v>
      </c>
      <c r="BO64" s="185"/>
      <c r="BP64" s="185">
        <v>8256</v>
      </c>
      <c r="BQ64" s="185"/>
      <c r="BR64" s="185">
        <v>12634</v>
      </c>
      <c r="BS64" s="185">
        <v>6816</v>
      </c>
      <c r="BT64" s="185"/>
      <c r="BU64" s="185"/>
      <c r="BV64" s="185">
        <v>22651</v>
      </c>
      <c r="BW64" s="185">
        <v>16148</v>
      </c>
      <c r="BX64" s="185"/>
      <c r="BY64" s="185">
        <v>9606</v>
      </c>
      <c r="BZ64" s="185"/>
      <c r="CA64" s="185">
        <v>7361</v>
      </c>
      <c r="CB64" s="185"/>
      <c r="CC64" s="185"/>
      <c r="CD64" s="249" t="s">
        <v>221</v>
      </c>
      <c r="CE64" s="195">
        <f t="shared" si="0"/>
        <v>12084308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>
        <v>-7</v>
      </c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>
        <v>32450</v>
      </c>
      <c r="Z65" s="185"/>
      <c r="AA65" s="185"/>
      <c r="AB65" s="185"/>
      <c r="AC65" s="185"/>
      <c r="AD65" s="185"/>
      <c r="AE65" s="185">
        <v>4691</v>
      </c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>
        <v>44500</v>
      </c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855540</v>
      </c>
      <c r="BF65" s="185"/>
      <c r="BG65" s="185"/>
      <c r="BH65" s="185">
        <v>144148</v>
      </c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1081322</v>
      </c>
      <c r="CF65" s="252"/>
    </row>
    <row r="66" spans="1:84" ht="12.6" customHeight="1" x14ac:dyDescent="0.25">
      <c r="A66" s="171" t="s">
        <v>239</v>
      </c>
      <c r="B66" s="175"/>
      <c r="C66" s="184">
        <v>517229</v>
      </c>
      <c r="D66" s="184"/>
      <c r="E66" s="184">
        <v>1604147</v>
      </c>
      <c r="F66" s="184"/>
      <c r="G66" s="184"/>
      <c r="H66" s="184"/>
      <c r="I66" s="184">
        <v>638405</v>
      </c>
      <c r="J66" s="184"/>
      <c r="K66" s="185"/>
      <c r="L66" s="185"/>
      <c r="M66" s="184"/>
      <c r="N66" s="184"/>
      <c r="O66" s="185"/>
      <c r="P66" s="185">
        <v>840390</v>
      </c>
      <c r="Q66" s="185">
        <v>3942</v>
      </c>
      <c r="R66" s="185">
        <v>13451</v>
      </c>
      <c r="S66" s="184">
        <v>122284</v>
      </c>
      <c r="T66" s="184"/>
      <c r="U66" s="185">
        <v>897686</v>
      </c>
      <c r="V66" s="185">
        <v>16644</v>
      </c>
      <c r="W66" s="185">
        <v>127091</v>
      </c>
      <c r="X66" s="185">
        <v>278739</v>
      </c>
      <c r="Y66" s="185">
        <v>585346</v>
      </c>
      <c r="Z66" s="185"/>
      <c r="AA66" s="185">
        <v>243809</v>
      </c>
      <c r="AB66" s="185">
        <v>428441</v>
      </c>
      <c r="AC66" s="185">
        <v>133326</v>
      </c>
      <c r="AD66" s="185"/>
      <c r="AE66" s="185">
        <v>1326047</v>
      </c>
      <c r="AF66" s="185"/>
      <c r="AG66" s="185">
        <v>989686</v>
      </c>
      <c r="AH66" s="185"/>
      <c r="AI66" s="185">
        <v>490</v>
      </c>
      <c r="AJ66" s="185"/>
      <c r="AK66" s="185">
        <v>486187</v>
      </c>
      <c r="AL66" s="185">
        <v>276094</v>
      </c>
      <c r="AM66" s="185"/>
      <c r="AN66" s="185"/>
      <c r="AO66" s="185"/>
      <c r="AP66" s="185">
        <f>657046-120000</f>
        <v>537046</v>
      </c>
      <c r="AQ66" s="185"/>
      <c r="AR66" s="185"/>
      <c r="AS66" s="185"/>
      <c r="AT66" s="185"/>
      <c r="AU66" s="185"/>
      <c r="AV66" s="185">
        <v>442814</v>
      </c>
      <c r="AW66" s="185"/>
      <c r="AX66" s="185"/>
      <c r="AY66" s="185">
        <v>25163</v>
      </c>
      <c r="AZ66" s="185"/>
      <c r="BA66" s="185">
        <v>393424</v>
      </c>
      <c r="BB66" s="185">
        <v>2327</v>
      </c>
      <c r="BC66" s="185"/>
      <c r="BD66" s="185">
        <v>78184</v>
      </c>
      <c r="BE66" s="185">
        <v>313225</v>
      </c>
      <c r="BF66" s="185">
        <v>69152</v>
      </c>
      <c r="BG66" s="185">
        <v>1965</v>
      </c>
      <c r="BH66" s="185">
        <v>794154</v>
      </c>
      <c r="BI66" s="185"/>
      <c r="BJ66" s="185">
        <v>58586</v>
      </c>
      <c r="BK66" s="185">
        <v>498002</v>
      </c>
      <c r="BL66" s="185">
        <v>69051</v>
      </c>
      <c r="BM66" s="185"/>
      <c r="BN66" s="185">
        <v>274167</v>
      </c>
      <c r="BO66" s="185"/>
      <c r="BP66" s="185">
        <v>42669</v>
      </c>
      <c r="BQ66" s="185"/>
      <c r="BR66" s="185">
        <v>21097</v>
      </c>
      <c r="BS66" s="185">
        <v>330</v>
      </c>
      <c r="BT66" s="185"/>
      <c r="BU66" s="185"/>
      <c r="BV66" s="185">
        <v>906801</v>
      </c>
      <c r="BW66" s="185">
        <v>50361</v>
      </c>
      <c r="BX66" s="185"/>
      <c r="BY66" s="185">
        <v>33134</v>
      </c>
      <c r="BZ66" s="185"/>
      <c r="CA66" s="185">
        <v>31584</v>
      </c>
      <c r="CB66" s="185"/>
      <c r="CC66" s="185"/>
      <c r="CD66" s="249" t="s">
        <v>221</v>
      </c>
      <c r="CE66" s="195">
        <f t="shared" si="0"/>
        <v>14172670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65762</v>
      </c>
      <c r="D67" s="195">
        <f>ROUND(D51+D52,0)</f>
        <v>0</v>
      </c>
      <c r="E67" s="195">
        <f t="shared" ref="E67:BP67" si="3">ROUND(E51+E52,0)</f>
        <v>297182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120403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515276</v>
      </c>
      <c r="Q67" s="195">
        <f t="shared" si="3"/>
        <v>11459</v>
      </c>
      <c r="R67" s="195">
        <f t="shared" si="3"/>
        <v>16217</v>
      </c>
      <c r="S67" s="195">
        <f t="shared" si="3"/>
        <v>53536</v>
      </c>
      <c r="T67" s="195">
        <f t="shared" si="3"/>
        <v>0</v>
      </c>
      <c r="U67" s="195">
        <f t="shared" si="3"/>
        <v>65587</v>
      </c>
      <c r="V67" s="195">
        <f t="shared" si="3"/>
        <v>5622</v>
      </c>
      <c r="W67" s="195">
        <f t="shared" si="3"/>
        <v>4295</v>
      </c>
      <c r="X67" s="195">
        <f t="shared" si="3"/>
        <v>196837</v>
      </c>
      <c r="Y67" s="195">
        <f t="shared" si="3"/>
        <v>270295</v>
      </c>
      <c r="Z67" s="195">
        <f t="shared" si="3"/>
        <v>0</v>
      </c>
      <c r="AA67" s="195">
        <f t="shared" si="3"/>
        <v>5527</v>
      </c>
      <c r="AB67" s="195">
        <f t="shared" si="3"/>
        <v>56669</v>
      </c>
      <c r="AC67" s="195">
        <f t="shared" si="3"/>
        <v>48471</v>
      </c>
      <c r="AD67" s="195">
        <f t="shared" si="3"/>
        <v>0</v>
      </c>
      <c r="AE67" s="195">
        <f t="shared" si="3"/>
        <v>51086</v>
      </c>
      <c r="AF67" s="195">
        <f t="shared" si="3"/>
        <v>0</v>
      </c>
      <c r="AG67" s="195">
        <f t="shared" si="3"/>
        <v>128524</v>
      </c>
      <c r="AH67" s="195">
        <f t="shared" si="3"/>
        <v>0</v>
      </c>
      <c r="AI67" s="195">
        <f t="shared" si="3"/>
        <v>21672</v>
      </c>
      <c r="AJ67" s="195">
        <f t="shared" si="3"/>
        <v>0</v>
      </c>
      <c r="AK67" s="195">
        <f t="shared" si="3"/>
        <v>0</v>
      </c>
      <c r="AL67" s="195">
        <f t="shared" si="3"/>
        <v>2154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188972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51491</v>
      </c>
      <c r="AW67" s="195">
        <f t="shared" si="3"/>
        <v>0</v>
      </c>
      <c r="AX67" s="195">
        <f t="shared" si="3"/>
        <v>0</v>
      </c>
      <c r="AY67" s="195">
        <f t="shared" si="3"/>
        <v>58088</v>
      </c>
      <c r="AZ67" s="195">
        <f>ROUND(AZ51+AZ52,0)</f>
        <v>0</v>
      </c>
      <c r="BA67" s="195">
        <f>ROUND(BA51+BA52,0)</f>
        <v>7535</v>
      </c>
      <c r="BB67" s="195">
        <f t="shared" si="3"/>
        <v>2024</v>
      </c>
      <c r="BC67" s="195">
        <f t="shared" si="3"/>
        <v>0</v>
      </c>
      <c r="BD67" s="195">
        <f t="shared" si="3"/>
        <v>16969</v>
      </c>
      <c r="BE67" s="195">
        <f t="shared" si="3"/>
        <v>274514</v>
      </c>
      <c r="BF67" s="195">
        <f t="shared" si="3"/>
        <v>16864</v>
      </c>
      <c r="BG67" s="195">
        <f t="shared" si="3"/>
        <v>1698</v>
      </c>
      <c r="BH67" s="195">
        <f t="shared" si="3"/>
        <v>687093</v>
      </c>
      <c r="BI67" s="195">
        <f t="shared" si="3"/>
        <v>0</v>
      </c>
      <c r="BJ67" s="195">
        <f t="shared" si="3"/>
        <v>28977</v>
      </c>
      <c r="BK67" s="195">
        <f t="shared" si="3"/>
        <v>32937</v>
      </c>
      <c r="BL67" s="195">
        <f t="shared" si="3"/>
        <v>15089</v>
      </c>
      <c r="BM67" s="195">
        <f t="shared" si="3"/>
        <v>0</v>
      </c>
      <c r="BN67" s="195">
        <f t="shared" si="3"/>
        <v>542675</v>
      </c>
      <c r="BO67" s="195">
        <f t="shared" si="3"/>
        <v>0</v>
      </c>
      <c r="BP67" s="195">
        <f t="shared" si="3"/>
        <v>2408</v>
      </c>
      <c r="BQ67" s="195">
        <f t="shared" ref="BQ67:CC67" si="4">ROUND(BQ51+BQ52,0)</f>
        <v>0</v>
      </c>
      <c r="BR67" s="195">
        <f t="shared" si="4"/>
        <v>8381</v>
      </c>
      <c r="BS67" s="195">
        <f t="shared" si="4"/>
        <v>5199</v>
      </c>
      <c r="BT67" s="195">
        <f t="shared" si="4"/>
        <v>0</v>
      </c>
      <c r="BU67" s="195">
        <f t="shared" si="4"/>
        <v>0</v>
      </c>
      <c r="BV67" s="195">
        <f t="shared" si="4"/>
        <v>84788</v>
      </c>
      <c r="BW67" s="195">
        <f t="shared" si="4"/>
        <v>2941</v>
      </c>
      <c r="BX67" s="195">
        <f t="shared" si="4"/>
        <v>0</v>
      </c>
      <c r="BY67" s="195">
        <f t="shared" si="4"/>
        <v>3592</v>
      </c>
      <c r="BZ67" s="195">
        <f t="shared" si="4"/>
        <v>0</v>
      </c>
      <c r="CA67" s="195">
        <f t="shared" si="4"/>
        <v>12754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3981563</v>
      </c>
      <c r="CF67" s="252"/>
    </row>
    <row r="68" spans="1:84" ht="12.6" customHeight="1" x14ac:dyDescent="0.25">
      <c r="A68" s="171" t="s">
        <v>240</v>
      </c>
      <c r="B68" s="175"/>
      <c r="C68" s="184">
        <v>108022</v>
      </c>
      <c r="D68" s="184"/>
      <c r="E68" s="184">
        <v>197511</v>
      </c>
      <c r="F68" s="184"/>
      <c r="G68" s="184"/>
      <c r="H68" s="184"/>
      <c r="I68" s="184">
        <v>263</v>
      </c>
      <c r="J68" s="184"/>
      <c r="K68" s="185"/>
      <c r="L68" s="185"/>
      <c r="M68" s="184"/>
      <c r="N68" s="184"/>
      <c r="O68" s="184"/>
      <c r="P68" s="185">
        <v>57409</v>
      </c>
      <c r="Q68" s="185"/>
      <c r="R68" s="185">
        <v>7833</v>
      </c>
      <c r="S68" s="185">
        <v>45914</v>
      </c>
      <c r="T68" s="185"/>
      <c r="U68" s="185">
        <v>48547</v>
      </c>
      <c r="V68" s="185"/>
      <c r="W68" s="185"/>
      <c r="X68" s="185">
        <v>7655</v>
      </c>
      <c r="Y68" s="185">
        <v>84865</v>
      </c>
      <c r="Z68" s="185"/>
      <c r="AA68" s="185"/>
      <c r="AB68" s="185">
        <v>255146</v>
      </c>
      <c r="AC68" s="185">
        <v>84318</v>
      </c>
      <c r="AD68" s="185"/>
      <c r="AE68" s="185">
        <v>40882</v>
      </c>
      <c r="AF68" s="185"/>
      <c r="AG68" s="185"/>
      <c r="AH68" s="185"/>
      <c r="AI68" s="185">
        <v>44</v>
      </c>
      <c r="AJ68" s="185"/>
      <c r="AK68" s="185"/>
      <c r="AL68" s="185"/>
      <c r="AM68" s="185"/>
      <c r="AN68" s="185"/>
      <c r="AO68" s="185"/>
      <c r="AP68" s="185">
        <v>113137</v>
      </c>
      <c r="AQ68" s="185"/>
      <c r="AR68" s="185"/>
      <c r="AS68" s="185"/>
      <c r="AT68" s="185"/>
      <c r="AU68" s="185"/>
      <c r="AV68" s="185">
        <v>13985</v>
      </c>
      <c r="AW68" s="185"/>
      <c r="AX68" s="185"/>
      <c r="AY68" s="185"/>
      <c r="AZ68" s="185"/>
      <c r="BA68" s="185"/>
      <c r="BB68" s="185"/>
      <c r="BC68" s="185"/>
      <c r="BD68" s="185">
        <v>191</v>
      </c>
      <c r="BE68" s="185">
        <v>17019</v>
      </c>
      <c r="BF68" s="185"/>
      <c r="BG68" s="185">
        <v>5804</v>
      </c>
      <c r="BH68" s="185">
        <v>250752</v>
      </c>
      <c r="BI68" s="185"/>
      <c r="BJ68" s="185"/>
      <c r="BK68" s="185">
        <v>713</v>
      </c>
      <c r="BL68" s="185"/>
      <c r="BM68" s="185"/>
      <c r="BN68" s="185">
        <v>4468</v>
      </c>
      <c r="BO68" s="185"/>
      <c r="BP68" s="185"/>
      <c r="BQ68" s="185"/>
      <c r="BR68" s="185"/>
      <c r="BS68" s="185"/>
      <c r="BT68" s="185"/>
      <c r="BU68" s="185"/>
      <c r="BV68" s="185">
        <v>156</v>
      </c>
      <c r="BW68" s="185">
        <v>1000</v>
      </c>
      <c r="BX68" s="185"/>
      <c r="BY68" s="185"/>
      <c r="BZ68" s="185"/>
      <c r="CA68" s="185">
        <v>14519</v>
      </c>
      <c r="CB68" s="185"/>
      <c r="CC68" s="185"/>
      <c r="CD68" s="249" t="s">
        <v>221</v>
      </c>
      <c r="CE68" s="195">
        <f t="shared" si="0"/>
        <v>1360153</v>
      </c>
      <c r="CF68" s="252"/>
    </row>
    <row r="69" spans="1:84" ht="12.6" customHeight="1" x14ac:dyDescent="0.25">
      <c r="A69" s="171" t="s">
        <v>241</v>
      </c>
      <c r="B69" s="175"/>
      <c r="C69" s="184">
        <v>2833</v>
      </c>
      <c r="D69" s="184"/>
      <c r="E69" s="185">
        <v>32158</v>
      </c>
      <c r="F69" s="185"/>
      <c r="G69" s="184"/>
      <c r="H69" s="184"/>
      <c r="I69" s="185">
        <v>11888</v>
      </c>
      <c r="J69" s="185"/>
      <c r="K69" s="185"/>
      <c r="L69" s="185"/>
      <c r="M69" s="184"/>
      <c r="N69" s="184"/>
      <c r="O69" s="184"/>
      <c r="P69" s="185">
        <v>3279</v>
      </c>
      <c r="Q69" s="185"/>
      <c r="R69" s="224"/>
      <c r="S69" s="185">
        <v>1871</v>
      </c>
      <c r="T69" s="184"/>
      <c r="U69" s="185">
        <v>7371</v>
      </c>
      <c r="V69" s="185"/>
      <c r="W69" s="184">
        <v>3100</v>
      </c>
      <c r="X69" s="185">
        <v>-100</v>
      </c>
      <c r="Y69" s="185">
        <v>10266</v>
      </c>
      <c r="Z69" s="185"/>
      <c r="AA69" s="185">
        <v>117</v>
      </c>
      <c r="AB69" s="185">
        <v>40704</v>
      </c>
      <c r="AC69" s="185">
        <v>6953</v>
      </c>
      <c r="AD69" s="185"/>
      <c r="AE69" s="185">
        <v>314</v>
      </c>
      <c r="AF69" s="185"/>
      <c r="AG69" s="185">
        <v>16009</v>
      </c>
      <c r="AH69" s="185"/>
      <c r="AI69" s="185"/>
      <c r="AJ69" s="185"/>
      <c r="AK69" s="185"/>
      <c r="AL69" s="185"/>
      <c r="AM69" s="185"/>
      <c r="AN69" s="185"/>
      <c r="AO69" s="184"/>
      <c r="AP69" s="185">
        <v>827245</v>
      </c>
      <c r="AQ69" s="184"/>
      <c r="AR69" s="184"/>
      <c r="AS69" s="184"/>
      <c r="AT69" s="184"/>
      <c r="AU69" s="185"/>
      <c r="AV69" s="185">
        <v>600</v>
      </c>
      <c r="AW69" s="185"/>
      <c r="AX69" s="185"/>
      <c r="AY69" s="185">
        <v>2058</v>
      </c>
      <c r="AZ69" s="185"/>
      <c r="BA69" s="185"/>
      <c r="BB69" s="185">
        <v>-123</v>
      </c>
      <c r="BC69" s="185"/>
      <c r="BD69" s="185">
        <v>5622</v>
      </c>
      <c r="BE69" s="185">
        <v>15127</v>
      </c>
      <c r="BF69" s="185">
        <v>1388</v>
      </c>
      <c r="BG69" s="185">
        <v>44143</v>
      </c>
      <c r="BH69" s="224">
        <v>87357</v>
      </c>
      <c r="BI69" s="185"/>
      <c r="BJ69" s="185">
        <v>5903</v>
      </c>
      <c r="BK69" s="185">
        <v>9129</v>
      </c>
      <c r="BL69" s="185">
        <v>214</v>
      </c>
      <c r="BM69" s="185"/>
      <c r="BN69" s="185">
        <v>1909612</v>
      </c>
      <c r="BO69" s="185"/>
      <c r="BP69" s="185">
        <v>98731</v>
      </c>
      <c r="BQ69" s="185"/>
      <c r="BR69" s="185">
        <v>52155</v>
      </c>
      <c r="BS69" s="185">
        <v>1581</v>
      </c>
      <c r="BT69" s="185"/>
      <c r="BU69" s="185"/>
      <c r="BV69" s="185">
        <v>5760</v>
      </c>
      <c r="BW69" s="185">
        <v>2250</v>
      </c>
      <c r="BX69" s="185"/>
      <c r="BY69" s="185">
        <v>22121</v>
      </c>
      <c r="BZ69" s="185"/>
      <c r="CA69" s="185">
        <v>-348</v>
      </c>
      <c r="CB69" s="185"/>
      <c r="CC69" s="185">
        <f>-1602742</f>
        <v>-1602742</v>
      </c>
      <c r="CD69" s="188">
        <f>4185789</f>
        <v>4185789</v>
      </c>
      <c r="CE69" s="195">
        <f t="shared" si="0"/>
        <v>5810335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>
        <v>156016</v>
      </c>
      <c r="AQ70" s="185"/>
      <c r="AR70" s="185"/>
      <c r="AS70" s="185"/>
      <c r="AT70" s="185"/>
      <c r="AU70" s="185"/>
      <c r="AV70" s="185"/>
      <c r="AW70" s="185"/>
      <c r="AX70" s="185"/>
      <c r="AY70" s="185">
        <v>349489</v>
      </c>
      <c r="AZ70" s="185"/>
      <c r="BA70" s="185"/>
      <c r="BB70" s="185"/>
      <c r="BC70" s="185"/>
      <c r="BD70" s="185"/>
      <c r="BE70" s="185"/>
      <c r="BF70" s="185">
        <v>845</v>
      </c>
      <c r="BG70" s="185"/>
      <c r="BH70" s="185"/>
      <c r="BI70" s="185"/>
      <c r="BJ70" s="185"/>
      <c r="BK70" s="185"/>
      <c r="BL70" s="185"/>
      <c r="BM70" s="185"/>
      <c r="BN70" s="185">
        <v>2839085</v>
      </c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f>380072</f>
        <v>380072</v>
      </c>
      <c r="CE70" s="195">
        <f t="shared" si="0"/>
        <v>3725507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2824247</v>
      </c>
      <c r="D71" s="195">
        <f t="shared" ref="D71:AI71" si="5">SUM(D61:D69)-D70</f>
        <v>0</v>
      </c>
      <c r="E71" s="195">
        <f t="shared" si="5"/>
        <v>12308147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3547565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6557226</v>
      </c>
      <c r="Q71" s="195">
        <f t="shared" si="5"/>
        <v>588191</v>
      </c>
      <c r="R71" s="195">
        <f t="shared" si="5"/>
        <v>2024295</v>
      </c>
      <c r="S71" s="195">
        <f t="shared" si="5"/>
        <v>3626878</v>
      </c>
      <c r="T71" s="195">
        <f t="shared" si="5"/>
        <v>0</v>
      </c>
      <c r="U71" s="195">
        <f t="shared" si="5"/>
        <v>4634838</v>
      </c>
      <c r="V71" s="195">
        <f t="shared" si="5"/>
        <v>247249</v>
      </c>
      <c r="W71" s="195">
        <f t="shared" si="5"/>
        <v>383069</v>
      </c>
      <c r="X71" s="195">
        <f t="shared" si="5"/>
        <v>1596356</v>
      </c>
      <c r="Y71" s="195">
        <f t="shared" si="5"/>
        <v>5308621</v>
      </c>
      <c r="Z71" s="195">
        <f t="shared" si="5"/>
        <v>0</v>
      </c>
      <c r="AA71" s="195">
        <f t="shared" si="5"/>
        <v>936005</v>
      </c>
      <c r="AB71" s="195">
        <f t="shared" si="5"/>
        <v>4547191</v>
      </c>
      <c r="AC71" s="195">
        <f t="shared" si="5"/>
        <v>1634713</v>
      </c>
      <c r="AD71" s="195">
        <f t="shared" si="5"/>
        <v>0</v>
      </c>
      <c r="AE71" s="195">
        <f t="shared" si="5"/>
        <v>1461633</v>
      </c>
      <c r="AF71" s="195">
        <f t="shared" si="5"/>
        <v>0</v>
      </c>
      <c r="AG71" s="195">
        <f t="shared" si="5"/>
        <v>12407959</v>
      </c>
      <c r="AH71" s="195">
        <f t="shared" si="5"/>
        <v>0</v>
      </c>
      <c r="AI71" s="195">
        <f t="shared" si="5"/>
        <v>1185725</v>
      </c>
      <c r="AJ71" s="195">
        <f t="shared" ref="AJ71:BO71" si="6">SUM(AJ61:AJ69)-AJ70</f>
        <v>0</v>
      </c>
      <c r="AK71" s="195">
        <f t="shared" si="6"/>
        <v>495191</v>
      </c>
      <c r="AL71" s="195">
        <f t="shared" si="6"/>
        <v>279075</v>
      </c>
      <c r="AM71" s="195">
        <f t="shared" si="6"/>
        <v>0</v>
      </c>
      <c r="AN71" s="195">
        <f t="shared" si="6"/>
        <v>0</v>
      </c>
      <c r="AO71" s="195">
        <f t="shared" si="6"/>
        <v>12800</v>
      </c>
      <c r="AP71" s="195">
        <f t="shared" si="6"/>
        <v>12623787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1966129</v>
      </c>
      <c r="AW71" s="195">
        <f t="shared" si="6"/>
        <v>0</v>
      </c>
      <c r="AX71" s="195">
        <f t="shared" si="6"/>
        <v>0</v>
      </c>
      <c r="AY71" s="195">
        <f t="shared" si="6"/>
        <v>1280298</v>
      </c>
      <c r="AZ71" s="195">
        <f t="shared" si="6"/>
        <v>0</v>
      </c>
      <c r="BA71" s="195">
        <f t="shared" si="6"/>
        <v>413974</v>
      </c>
      <c r="BB71" s="195">
        <f t="shared" si="6"/>
        <v>423244</v>
      </c>
      <c r="BC71" s="195">
        <f t="shared" si="6"/>
        <v>0</v>
      </c>
      <c r="BD71" s="195">
        <f t="shared" si="6"/>
        <v>642857</v>
      </c>
      <c r="BE71" s="195">
        <f t="shared" si="6"/>
        <v>2936577</v>
      </c>
      <c r="BF71" s="195">
        <f t="shared" si="6"/>
        <v>1661885</v>
      </c>
      <c r="BG71" s="195">
        <f t="shared" si="6"/>
        <v>184044</v>
      </c>
      <c r="BH71" s="195">
        <f t="shared" si="6"/>
        <v>3682241</v>
      </c>
      <c r="BI71" s="195">
        <f t="shared" si="6"/>
        <v>0</v>
      </c>
      <c r="BJ71" s="195">
        <f t="shared" si="6"/>
        <v>1153142</v>
      </c>
      <c r="BK71" s="195">
        <f t="shared" si="6"/>
        <v>2224075</v>
      </c>
      <c r="BL71" s="195">
        <f t="shared" si="6"/>
        <v>1325091</v>
      </c>
      <c r="BM71" s="195">
        <f t="shared" si="6"/>
        <v>0</v>
      </c>
      <c r="BN71" s="195">
        <f t="shared" si="6"/>
        <v>2333410</v>
      </c>
      <c r="BO71" s="195">
        <f t="shared" si="6"/>
        <v>0</v>
      </c>
      <c r="BP71" s="195">
        <f t="shared" ref="BP71:CC71" si="7">SUM(BP61:BP69)-BP70</f>
        <v>321825</v>
      </c>
      <c r="BQ71" s="195">
        <f t="shared" si="7"/>
        <v>0</v>
      </c>
      <c r="BR71" s="195">
        <f t="shared" si="7"/>
        <v>480709</v>
      </c>
      <c r="BS71" s="195">
        <f t="shared" si="7"/>
        <v>85851</v>
      </c>
      <c r="BT71" s="195">
        <f t="shared" si="7"/>
        <v>0</v>
      </c>
      <c r="BU71" s="195">
        <f t="shared" si="7"/>
        <v>0</v>
      </c>
      <c r="BV71" s="195">
        <f t="shared" si="7"/>
        <v>2143304</v>
      </c>
      <c r="BW71" s="195">
        <f t="shared" si="7"/>
        <v>230958</v>
      </c>
      <c r="BX71" s="195">
        <f t="shared" si="7"/>
        <v>36363</v>
      </c>
      <c r="BY71" s="195">
        <f t="shared" si="7"/>
        <v>1743349</v>
      </c>
      <c r="BZ71" s="195">
        <f t="shared" si="7"/>
        <v>0</v>
      </c>
      <c r="CA71" s="195">
        <f t="shared" si="7"/>
        <v>201615</v>
      </c>
      <c r="CB71" s="195">
        <f t="shared" si="7"/>
        <v>356295</v>
      </c>
      <c r="CC71" s="195">
        <f t="shared" si="7"/>
        <v>-1602742</v>
      </c>
      <c r="CD71" s="245">
        <f>CD69-CD70</f>
        <v>3805717</v>
      </c>
      <c r="CE71" s="195">
        <f>SUM(CE61:CE69)-CE70</f>
        <v>107260972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5804042</v>
      </c>
      <c r="D73" s="184"/>
      <c r="E73" s="185">
        <v>22424174</v>
      </c>
      <c r="F73" s="185"/>
      <c r="G73" s="184"/>
      <c r="H73" s="184"/>
      <c r="I73" s="185">
        <v>6808528</v>
      </c>
      <c r="J73" s="185"/>
      <c r="K73" s="185"/>
      <c r="L73" s="185"/>
      <c r="M73" s="184"/>
      <c r="N73" s="184"/>
      <c r="O73" s="184"/>
      <c r="P73" s="185">
        <v>12138088</v>
      </c>
      <c r="Q73" s="185">
        <v>985313</v>
      </c>
      <c r="R73" s="185">
        <v>7744061</v>
      </c>
      <c r="S73" s="185">
        <v>11909066</v>
      </c>
      <c r="T73" s="185"/>
      <c r="U73" s="185">
        <v>8979184</v>
      </c>
      <c r="V73" s="185">
        <v>2072503</v>
      </c>
      <c r="W73" s="185">
        <v>493739</v>
      </c>
      <c r="X73" s="185">
        <v>7399788</v>
      </c>
      <c r="Y73" s="185">
        <v>3009260</v>
      </c>
      <c r="Z73" s="185"/>
      <c r="AA73" s="185">
        <v>658018</v>
      </c>
      <c r="AB73" s="185">
        <v>15675165</v>
      </c>
      <c r="AC73" s="185">
        <v>5898301</v>
      </c>
      <c r="AD73" s="185"/>
      <c r="AE73" s="185">
        <v>1132158</v>
      </c>
      <c r="AF73" s="185"/>
      <c r="AG73" s="185">
        <v>10602164</v>
      </c>
      <c r="AH73" s="185"/>
      <c r="AI73" s="185">
        <v>5369</v>
      </c>
      <c r="AJ73" s="185"/>
      <c r="AK73" s="185">
        <v>663025</v>
      </c>
      <c r="AL73" s="185">
        <v>453364</v>
      </c>
      <c r="AM73" s="185"/>
      <c r="AN73" s="185"/>
      <c r="AO73" s="185">
        <v>750244</v>
      </c>
      <c r="AP73" s="185"/>
      <c r="AQ73" s="185"/>
      <c r="AR73" s="185"/>
      <c r="AS73" s="185"/>
      <c r="AT73" s="185"/>
      <c r="AU73" s="185"/>
      <c r="AV73" s="185">
        <v>25219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125630773</v>
      </c>
      <c r="CF73" s="252"/>
    </row>
    <row r="74" spans="1:84" ht="12.6" customHeight="1" x14ac:dyDescent="0.25">
      <c r="A74" s="171" t="s">
        <v>246</v>
      </c>
      <c r="B74" s="175"/>
      <c r="C74" s="184">
        <v>-12690</v>
      </c>
      <c r="D74" s="184"/>
      <c r="E74" s="185">
        <v>1119847</v>
      </c>
      <c r="F74" s="185"/>
      <c r="G74" s="184"/>
      <c r="H74" s="184"/>
      <c r="I74" s="184">
        <v>624707</v>
      </c>
      <c r="J74" s="185"/>
      <c r="K74" s="185"/>
      <c r="L74" s="185"/>
      <c r="M74" s="184"/>
      <c r="N74" s="184"/>
      <c r="O74" s="184"/>
      <c r="P74" s="185">
        <v>44681137</v>
      </c>
      <c r="Q74" s="185">
        <v>2903392</v>
      </c>
      <c r="R74" s="185">
        <v>11167338</v>
      </c>
      <c r="S74" s="185">
        <v>13735953</v>
      </c>
      <c r="T74" s="185"/>
      <c r="U74" s="185">
        <v>17277161</v>
      </c>
      <c r="V74" s="185">
        <v>3560278</v>
      </c>
      <c r="W74" s="185">
        <v>5991544</v>
      </c>
      <c r="X74" s="185">
        <v>37007378</v>
      </c>
      <c r="Y74" s="185">
        <v>27596063</v>
      </c>
      <c r="Z74" s="185"/>
      <c r="AA74" s="185">
        <v>6121450</v>
      </c>
      <c r="AB74" s="185">
        <v>14290758</v>
      </c>
      <c r="AC74" s="185">
        <v>1565886</v>
      </c>
      <c r="AD74" s="185"/>
      <c r="AE74" s="185">
        <v>4180685</v>
      </c>
      <c r="AF74" s="185"/>
      <c r="AG74" s="185">
        <v>43507386</v>
      </c>
      <c r="AH74" s="185"/>
      <c r="AI74" s="185">
        <v>4646239</v>
      </c>
      <c r="AJ74" s="185"/>
      <c r="AK74" s="185">
        <v>943637</v>
      </c>
      <c r="AL74" s="185">
        <v>568163</v>
      </c>
      <c r="AM74" s="185"/>
      <c r="AN74" s="185"/>
      <c r="AO74" s="185">
        <v>6923740</v>
      </c>
      <c r="AP74" s="185">
        <v>15221317</v>
      </c>
      <c r="AQ74" s="185"/>
      <c r="AR74" s="185"/>
      <c r="AS74" s="185"/>
      <c r="AT74" s="185"/>
      <c r="AU74" s="185"/>
      <c r="AV74" s="185">
        <v>5780035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269401404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5791352</v>
      </c>
      <c r="D75" s="195">
        <f t="shared" si="9"/>
        <v>0</v>
      </c>
      <c r="E75" s="195">
        <f t="shared" si="9"/>
        <v>23544021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7433235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56819225</v>
      </c>
      <c r="Q75" s="195">
        <f t="shared" si="9"/>
        <v>3888705</v>
      </c>
      <c r="R75" s="195">
        <f t="shared" si="9"/>
        <v>18911399</v>
      </c>
      <c r="S75" s="195">
        <f t="shared" si="9"/>
        <v>25645019</v>
      </c>
      <c r="T75" s="195">
        <f t="shared" si="9"/>
        <v>0</v>
      </c>
      <c r="U75" s="195">
        <f t="shared" si="9"/>
        <v>26256345</v>
      </c>
      <c r="V75" s="195">
        <f t="shared" si="9"/>
        <v>5632781</v>
      </c>
      <c r="W75" s="195">
        <f t="shared" si="9"/>
        <v>6485283</v>
      </c>
      <c r="X75" s="195">
        <f t="shared" si="9"/>
        <v>44407166</v>
      </c>
      <c r="Y75" s="195">
        <f t="shared" si="9"/>
        <v>30605323</v>
      </c>
      <c r="Z75" s="195">
        <f t="shared" si="9"/>
        <v>0</v>
      </c>
      <c r="AA75" s="195">
        <f t="shared" si="9"/>
        <v>6779468</v>
      </c>
      <c r="AB75" s="195">
        <f t="shared" si="9"/>
        <v>29965923</v>
      </c>
      <c r="AC75" s="195">
        <f t="shared" si="9"/>
        <v>7464187</v>
      </c>
      <c r="AD75" s="195">
        <f t="shared" si="9"/>
        <v>0</v>
      </c>
      <c r="AE75" s="195">
        <f t="shared" si="9"/>
        <v>5312843</v>
      </c>
      <c r="AF75" s="195">
        <f t="shared" si="9"/>
        <v>0</v>
      </c>
      <c r="AG75" s="195">
        <f t="shared" si="9"/>
        <v>54109550</v>
      </c>
      <c r="AH75" s="195">
        <f t="shared" si="9"/>
        <v>0</v>
      </c>
      <c r="AI75" s="195">
        <f t="shared" si="9"/>
        <v>4651608</v>
      </c>
      <c r="AJ75" s="195">
        <f t="shared" si="9"/>
        <v>0</v>
      </c>
      <c r="AK75" s="195">
        <f t="shared" si="9"/>
        <v>1606662</v>
      </c>
      <c r="AL75" s="195">
        <f t="shared" si="9"/>
        <v>1021527</v>
      </c>
      <c r="AM75" s="195">
        <f t="shared" si="9"/>
        <v>0</v>
      </c>
      <c r="AN75" s="195">
        <f t="shared" si="9"/>
        <v>0</v>
      </c>
      <c r="AO75" s="195">
        <f t="shared" si="9"/>
        <v>7673984</v>
      </c>
      <c r="AP75" s="195">
        <f t="shared" si="9"/>
        <v>15221317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5805254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395032177</v>
      </c>
      <c r="CF75" s="252"/>
    </row>
    <row r="76" spans="1:84" ht="12.6" customHeight="1" x14ac:dyDescent="0.25">
      <c r="A76" s="171" t="s">
        <v>248</v>
      </c>
      <c r="B76" s="175"/>
      <c r="C76" s="184">
        <v>5886</v>
      </c>
      <c r="D76" s="184"/>
      <c r="E76" s="185">
        <v>23912</v>
      </c>
      <c r="F76" s="185"/>
      <c r="G76" s="184"/>
      <c r="H76" s="184"/>
      <c r="I76" s="185">
        <v>17985</v>
      </c>
      <c r="J76" s="185"/>
      <c r="K76" s="185"/>
      <c r="L76" s="185"/>
      <c r="M76" s="185"/>
      <c r="N76" s="185"/>
      <c r="O76" s="185"/>
      <c r="P76" s="185">
        <v>9766</v>
      </c>
      <c r="Q76" s="185">
        <v>1302</v>
      </c>
      <c r="R76" s="185">
        <v>198</v>
      </c>
      <c r="S76" s="185">
        <v>1331</v>
      </c>
      <c r="T76" s="185"/>
      <c r="U76" s="185">
        <v>5703</v>
      </c>
      <c r="V76" s="185">
        <v>864</v>
      </c>
      <c r="W76" s="185">
        <v>660</v>
      </c>
      <c r="X76" s="185">
        <v>5944</v>
      </c>
      <c r="Y76" s="185">
        <v>8961</v>
      </c>
      <c r="Z76" s="185"/>
      <c r="AA76" s="185">
        <v>403</v>
      </c>
      <c r="AB76" s="185">
        <v>1239</v>
      </c>
      <c r="AC76" s="185">
        <v>304</v>
      </c>
      <c r="AD76" s="185"/>
      <c r="AE76" s="185">
        <v>6115</v>
      </c>
      <c r="AF76" s="185"/>
      <c r="AG76" s="185">
        <v>15933</v>
      </c>
      <c r="AH76" s="185"/>
      <c r="AI76" s="185">
        <v>3092</v>
      </c>
      <c r="AJ76" s="185"/>
      <c r="AK76" s="185"/>
      <c r="AL76" s="185">
        <v>331</v>
      </c>
      <c r="AM76" s="185"/>
      <c r="AN76" s="185"/>
      <c r="AO76" s="185"/>
      <c r="AP76" s="185">
        <v>29042</v>
      </c>
      <c r="AQ76" s="185"/>
      <c r="AR76" s="185"/>
      <c r="AS76" s="185"/>
      <c r="AT76" s="185"/>
      <c r="AU76" s="185"/>
      <c r="AV76" s="185">
        <v>6445</v>
      </c>
      <c r="AW76" s="185"/>
      <c r="AX76" s="185"/>
      <c r="AY76" s="185">
        <v>7362</v>
      </c>
      <c r="AZ76" s="185"/>
      <c r="BA76" s="185">
        <v>1158</v>
      </c>
      <c r="BB76" s="185">
        <v>311</v>
      </c>
      <c r="BC76" s="185"/>
      <c r="BD76" s="185">
        <v>2441</v>
      </c>
      <c r="BE76" s="185">
        <v>26845</v>
      </c>
      <c r="BF76" s="185">
        <v>2350</v>
      </c>
      <c r="BG76" s="185">
        <v>261</v>
      </c>
      <c r="BH76" s="185">
        <v>3573</v>
      </c>
      <c r="BI76" s="185"/>
      <c r="BJ76" s="185">
        <v>2429</v>
      </c>
      <c r="BK76" s="185">
        <v>3894</v>
      </c>
      <c r="BL76" s="185">
        <v>1251</v>
      </c>
      <c r="BM76" s="185"/>
      <c r="BN76" s="185">
        <v>82910</v>
      </c>
      <c r="BO76" s="185"/>
      <c r="BP76" s="185">
        <v>370</v>
      </c>
      <c r="BQ76" s="185"/>
      <c r="BR76" s="185">
        <v>1288</v>
      </c>
      <c r="BS76" s="185">
        <v>749</v>
      </c>
      <c r="BT76" s="185"/>
      <c r="BU76" s="185"/>
      <c r="BV76" s="185">
        <v>10871</v>
      </c>
      <c r="BW76" s="185">
        <v>452</v>
      </c>
      <c r="BX76" s="185"/>
      <c r="BY76" s="185">
        <v>552</v>
      </c>
      <c r="BZ76" s="185"/>
      <c r="CA76" s="185">
        <v>1656</v>
      </c>
      <c r="CB76" s="185"/>
      <c r="CC76" s="185"/>
      <c r="CD76" s="249" t="s">
        <v>221</v>
      </c>
      <c r="CE76" s="195">
        <f t="shared" si="8"/>
        <v>296139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3523</v>
      </c>
      <c r="D77" s="184"/>
      <c r="E77" s="184">
        <v>26305</v>
      </c>
      <c r="F77" s="184"/>
      <c r="G77" s="184"/>
      <c r="H77" s="184"/>
      <c r="I77" s="184">
        <v>23013</v>
      </c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2529</v>
      </c>
      <c r="AH77" s="184"/>
      <c r="AI77" s="184"/>
      <c r="AJ77" s="184"/>
      <c r="AK77" s="184"/>
      <c r="AL77" s="184"/>
      <c r="AM77" s="184"/>
      <c r="AN77" s="184"/>
      <c r="AO77" s="184"/>
      <c r="AP77" s="184">
        <v>90</v>
      </c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55460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1888</v>
      </c>
      <c r="D78" s="184"/>
      <c r="E78" s="184">
        <v>7672</v>
      </c>
      <c r="F78" s="184"/>
      <c r="G78" s="184"/>
      <c r="H78" s="184"/>
      <c r="I78" s="184">
        <v>5770</v>
      </c>
      <c r="J78" s="184"/>
      <c r="K78" s="184"/>
      <c r="L78" s="184"/>
      <c r="M78" s="184"/>
      <c r="N78" s="184"/>
      <c r="O78" s="184"/>
      <c r="P78" s="184">
        <v>3133</v>
      </c>
      <c r="Q78" s="184">
        <v>418</v>
      </c>
      <c r="R78" s="184">
        <v>64</v>
      </c>
      <c r="S78" s="184">
        <v>427</v>
      </c>
      <c r="T78" s="184"/>
      <c r="U78" s="184">
        <v>1830</v>
      </c>
      <c r="V78" s="184">
        <v>277</v>
      </c>
      <c r="W78" s="184">
        <v>212</v>
      </c>
      <c r="X78" s="184">
        <v>1907</v>
      </c>
      <c r="Y78" s="184">
        <v>2875</v>
      </c>
      <c r="Z78" s="184"/>
      <c r="AA78" s="184">
        <v>129</v>
      </c>
      <c r="AB78" s="184">
        <v>398</v>
      </c>
      <c r="AC78" s="184">
        <v>98</v>
      </c>
      <c r="AD78" s="184"/>
      <c r="AE78" s="184">
        <v>1962</v>
      </c>
      <c r="AF78" s="184"/>
      <c r="AG78" s="184">
        <v>5112</v>
      </c>
      <c r="AH78" s="184"/>
      <c r="AI78" s="184">
        <v>992</v>
      </c>
      <c r="AJ78" s="184"/>
      <c r="AK78" s="184"/>
      <c r="AL78" s="184">
        <v>106</v>
      </c>
      <c r="AM78" s="184"/>
      <c r="AN78" s="184"/>
      <c r="AO78" s="184"/>
      <c r="AP78" s="184">
        <v>9318</v>
      </c>
      <c r="AQ78" s="184"/>
      <c r="AR78" s="184"/>
      <c r="AS78" s="184"/>
      <c r="AT78" s="184"/>
      <c r="AU78" s="184"/>
      <c r="AV78" s="184">
        <v>2068</v>
      </c>
      <c r="AW78" s="184"/>
      <c r="AX78" s="249" t="s">
        <v>221</v>
      </c>
      <c r="AY78" s="249" t="s">
        <v>221</v>
      </c>
      <c r="AZ78" s="249" t="s">
        <v>221</v>
      </c>
      <c r="BA78" s="184">
        <v>372</v>
      </c>
      <c r="BB78" s="184">
        <v>100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1146</v>
      </c>
      <c r="BI78" s="184"/>
      <c r="BJ78" s="249" t="s">
        <v>221</v>
      </c>
      <c r="BK78" s="184">
        <v>1249</v>
      </c>
      <c r="BL78" s="184">
        <v>401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240</v>
      </c>
      <c r="BT78" s="184"/>
      <c r="BU78" s="184"/>
      <c r="BV78" s="184">
        <v>3488</v>
      </c>
      <c r="BW78" s="184">
        <v>145</v>
      </c>
      <c r="BX78" s="184"/>
      <c r="BY78" s="184">
        <v>177</v>
      </c>
      <c r="BZ78" s="184"/>
      <c r="CA78" s="184">
        <v>531</v>
      </c>
      <c r="CB78" s="184"/>
      <c r="CC78" s="249" t="s">
        <v>221</v>
      </c>
      <c r="CD78" s="249" t="s">
        <v>221</v>
      </c>
      <c r="CE78" s="195">
        <f t="shared" si="8"/>
        <v>54505</v>
      </c>
      <c r="CF78" s="195"/>
    </row>
    <row r="79" spans="1:84" ht="12.6" customHeight="1" x14ac:dyDescent="0.25">
      <c r="A79" s="171" t="s">
        <v>251</v>
      </c>
      <c r="B79" s="175"/>
      <c r="C79" s="225">
        <v>20002</v>
      </c>
      <c r="D79" s="225"/>
      <c r="E79" s="184">
        <v>176769</v>
      </c>
      <c r="F79" s="184"/>
      <c r="G79" s="184"/>
      <c r="H79" s="184"/>
      <c r="I79" s="184">
        <v>22475</v>
      </c>
      <c r="J79" s="184"/>
      <c r="K79" s="184"/>
      <c r="L79" s="184"/>
      <c r="M79" s="184"/>
      <c r="N79" s="184"/>
      <c r="O79" s="184"/>
      <c r="P79" s="184">
        <v>77932</v>
      </c>
      <c r="Q79" s="184"/>
      <c r="R79" s="184"/>
      <c r="S79" s="184">
        <v>2204</v>
      </c>
      <c r="T79" s="184"/>
      <c r="U79" s="184"/>
      <c r="V79" s="184"/>
      <c r="W79" s="184"/>
      <c r="X79" s="184"/>
      <c r="Y79" s="184">
        <v>56351</v>
      </c>
      <c r="Z79" s="184"/>
      <c r="AA79" s="184"/>
      <c r="AB79" s="184"/>
      <c r="AC79" s="184">
        <v>1491</v>
      </c>
      <c r="AD79" s="184"/>
      <c r="AE79" s="184">
        <v>8931</v>
      </c>
      <c r="AF79" s="184"/>
      <c r="AG79" s="184">
        <v>148033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13681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527869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19.37</v>
      </c>
      <c r="D80" s="187"/>
      <c r="E80" s="187">
        <v>96.45</v>
      </c>
      <c r="F80" s="187"/>
      <c r="G80" s="187"/>
      <c r="H80" s="187"/>
      <c r="I80" s="187">
        <v>31</v>
      </c>
      <c r="J80" s="187"/>
      <c r="K80" s="187"/>
      <c r="L80" s="187"/>
      <c r="M80" s="187"/>
      <c r="N80" s="187"/>
      <c r="O80" s="187"/>
      <c r="P80" s="187">
        <v>25.1</v>
      </c>
      <c r="Q80" s="187">
        <v>3.73</v>
      </c>
      <c r="R80" s="187">
        <v>0.12</v>
      </c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>
        <v>14.5</v>
      </c>
      <c r="AF80" s="187"/>
      <c r="AG80" s="187">
        <v>49.8</v>
      </c>
      <c r="AH80" s="187"/>
      <c r="AI80" s="187">
        <v>8.16</v>
      </c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248.23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 t="s">
        <v>221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f>4048-461-453</f>
        <v>3134</v>
      </c>
      <c r="D111" s="174">
        <f>17141-4842-816</f>
        <v>11483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461</v>
      </c>
      <c r="D113" s="174">
        <v>4842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437</v>
      </c>
      <c r="D114" s="174">
        <v>816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8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32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5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4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49</v>
      </c>
    </row>
    <row r="128" spans="1:5" ht="12.6" customHeight="1" x14ac:dyDescent="0.25">
      <c r="A128" s="173" t="s">
        <v>292</v>
      </c>
      <c r="B128" s="172" t="s">
        <v>256</v>
      </c>
      <c r="C128" s="189">
        <v>140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12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1766</v>
      </c>
      <c r="C138" s="189">
        <v>783</v>
      </c>
      <c r="D138" s="174">
        <f>3134-B138-C138</f>
        <v>585</v>
      </c>
      <c r="E138" s="175">
        <f>SUM(B138:D138)</f>
        <v>3134</v>
      </c>
    </row>
    <row r="139" spans="1:6" ht="12.6" customHeight="1" x14ac:dyDescent="0.25">
      <c r="A139" s="173" t="s">
        <v>215</v>
      </c>
      <c r="B139" s="174">
        <f>7507-435</f>
        <v>7072</v>
      </c>
      <c r="C139" s="189">
        <v>2851</v>
      </c>
      <c r="D139" s="174">
        <f>11483-C139-B139</f>
        <v>1560</v>
      </c>
      <c r="E139" s="175">
        <f>SUM(B139:D139)</f>
        <v>11483</v>
      </c>
    </row>
    <row r="140" spans="1:6" ht="12.6" customHeight="1" x14ac:dyDescent="0.25">
      <c r="A140" s="173" t="s">
        <v>298</v>
      </c>
      <c r="B140" s="174">
        <v>44589</v>
      </c>
      <c r="C140" s="174">
        <v>28527</v>
      </c>
      <c r="D140" s="174">
        <f>101181-C140-B140</f>
        <v>28065</v>
      </c>
      <c r="E140" s="175">
        <f>SUM(B140:D140)</f>
        <v>101181</v>
      </c>
    </row>
    <row r="141" spans="1:6" ht="12.6" customHeight="1" x14ac:dyDescent="0.25">
      <c r="A141" s="173" t="s">
        <v>245</v>
      </c>
      <c r="B141" s="174">
        <f>68246671.21-B153</f>
        <v>67707395.209999993</v>
      </c>
      <c r="C141" s="189">
        <f>9316475.91+21580743.17-C153</f>
        <v>27114768.080000002</v>
      </c>
      <c r="D141" s="174">
        <f>125630773-C141-B141-E153</f>
        <v>23988897.710000008</v>
      </c>
      <c r="E141" s="175">
        <f>SUM(B141:D141)</f>
        <v>118811061</v>
      </c>
      <c r="F141" s="199"/>
    </row>
    <row r="142" spans="1:6" ht="12.6" customHeight="1" x14ac:dyDescent="0.25">
      <c r="A142" s="173" t="s">
        <v>246</v>
      </c>
      <c r="B142" s="174">
        <f>113911969.94-B154</f>
        <v>113682623.94</v>
      </c>
      <c r="C142" s="189">
        <f>14402022.05+58476700.01-C154</f>
        <v>72873335.060000002</v>
      </c>
      <c r="D142" s="174">
        <f>269401404-C142-B142-E154</f>
        <v>82220736.700000003</v>
      </c>
      <c r="E142" s="175">
        <f>SUM(B142:D142)</f>
        <v>268776695.69999999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36.880000000000003</v>
      </c>
      <c r="C150" s="189">
        <v>254</v>
      </c>
      <c r="D150" s="174">
        <f>461-C150-B150</f>
        <v>170.12</v>
      </c>
      <c r="E150" s="175">
        <f>SUM(B150:D150)</f>
        <v>461</v>
      </c>
    </row>
    <row r="151" spans="1:5" ht="12.6" customHeight="1" x14ac:dyDescent="0.25">
      <c r="A151" s="173" t="s">
        <v>215</v>
      </c>
      <c r="B151" s="174">
        <f>139+291+5</f>
        <v>435</v>
      </c>
      <c r="C151" s="189">
        <f>49+2334</f>
        <v>2383</v>
      </c>
      <c r="D151" s="174">
        <f>4842-C151-B151</f>
        <v>2024</v>
      </c>
      <c r="E151" s="175">
        <f>SUM(B151:D151)</f>
        <v>4842</v>
      </c>
    </row>
    <row r="152" spans="1:5" ht="12.6" customHeight="1" x14ac:dyDescent="0.25">
      <c r="A152" s="173" t="s">
        <v>298</v>
      </c>
      <c r="B152" s="174">
        <v>1387.87</v>
      </c>
      <c r="C152" s="189">
        <v>38</v>
      </c>
      <c r="D152" s="174">
        <f>3751-C152-B152</f>
        <v>2325.13</v>
      </c>
      <c r="E152" s="175">
        <f>SUM(B152:D152)</f>
        <v>3751</v>
      </c>
    </row>
    <row r="153" spans="1:5" ht="12.6" customHeight="1" x14ac:dyDescent="0.25">
      <c r="A153" s="173" t="s">
        <v>245</v>
      </c>
      <c r="B153" s="174">
        <v>539276</v>
      </c>
      <c r="C153" s="189">
        <f>77782+3704669</f>
        <v>3782451</v>
      </c>
      <c r="D153" s="174">
        <f>6819712-C153-B153</f>
        <v>2497985</v>
      </c>
      <c r="E153" s="175">
        <f>SUM(B153:D153)</f>
        <v>6819712</v>
      </c>
    </row>
    <row r="154" spans="1:5" ht="12.6" customHeight="1" x14ac:dyDescent="0.25">
      <c r="A154" s="173" t="s">
        <v>246</v>
      </c>
      <c r="B154" s="174">
        <v>229346</v>
      </c>
      <c r="C154" s="189">
        <f>2294+3093</f>
        <v>5387</v>
      </c>
      <c r="D154" s="174">
        <f>624708.3-C154-B154</f>
        <v>389975.30000000005</v>
      </c>
      <c r="E154" s="175">
        <f>SUM(B154:D154)</f>
        <v>624708.30000000005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25764345</v>
      </c>
      <c r="C157" s="174">
        <v>11456916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2819772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45454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664904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9028528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17121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1512073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519809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240448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14848109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/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1360153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1360153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631819.6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191094.39999999999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822914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286983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1298278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1585261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1777614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1777614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1702265</v>
      </c>
      <c r="C195" s="189"/>
      <c r="D195" s="174"/>
      <c r="E195" s="175">
        <f t="shared" ref="E195:E203" si="10">SUM(B195:C195)-D195</f>
        <v>1702265</v>
      </c>
    </row>
    <row r="196" spans="1:8" ht="12.6" customHeight="1" x14ac:dyDescent="0.25">
      <c r="A196" s="173" t="s">
        <v>333</v>
      </c>
      <c r="B196" s="174">
        <v>612325</v>
      </c>
      <c r="C196" s="189"/>
      <c r="D196" s="174"/>
      <c r="E196" s="175">
        <f t="shared" si="10"/>
        <v>612325</v>
      </c>
    </row>
    <row r="197" spans="1:8" ht="12.6" customHeight="1" x14ac:dyDescent="0.25">
      <c r="A197" s="173" t="s">
        <v>334</v>
      </c>
      <c r="B197" s="174">
        <v>69020364</v>
      </c>
      <c r="C197" s="189">
        <v>132298</v>
      </c>
      <c r="D197" s="174"/>
      <c r="E197" s="175">
        <f t="shared" si="10"/>
        <v>69152662</v>
      </c>
    </row>
    <row r="198" spans="1:8" ht="12.6" customHeight="1" x14ac:dyDescent="0.25">
      <c r="A198" s="173" t="s">
        <v>335</v>
      </c>
      <c r="B198" s="174">
        <v>3903712</v>
      </c>
      <c r="C198" s="189">
        <v>142946</v>
      </c>
      <c r="D198" s="174">
        <v>33046</v>
      </c>
      <c r="E198" s="175">
        <f t="shared" si="10"/>
        <v>4013612</v>
      </c>
    </row>
    <row r="199" spans="1:8" ht="12.6" customHeight="1" x14ac:dyDescent="0.25">
      <c r="A199" s="173" t="s">
        <v>336</v>
      </c>
      <c r="B199" s="174">
        <v>0</v>
      </c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33888707</v>
      </c>
      <c r="C200" s="189">
        <v>657514</v>
      </c>
      <c r="D200" s="174">
        <v>42779</v>
      </c>
      <c r="E200" s="175">
        <f t="shared" si="10"/>
        <v>34503442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381013</v>
      </c>
      <c r="C203" s="189">
        <v>100896</v>
      </c>
      <c r="D203" s="174">
        <v>179621</v>
      </c>
      <c r="E203" s="175">
        <f t="shared" si="10"/>
        <v>302288</v>
      </c>
    </row>
    <row r="204" spans="1:8" ht="12.6" customHeight="1" x14ac:dyDescent="0.25">
      <c r="A204" s="173" t="s">
        <v>203</v>
      </c>
      <c r="B204" s="175">
        <f>SUM(B195:B203)</f>
        <v>109508386</v>
      </c>
      <c r="C204" s="191">
        <f>SUM(C195:C203)</f>
        <v>1033654</v>
      </c>
      <c r="D204" s="175">
        <f>SUM(D195:D203)</f>
        <v>255446</v>
      </c>
      <c r="E204" s="175">
        <f>SUM(E195:E203)</f>
        <v>110286594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527663</v>
      </c>
      <c r="C209" s="189">
        <v>13042</v>
      </c>
      <c r="D209" s="174"/>
      <c r="E209" s="175">
        <f t="shared" ref="E209:E216" si="11">SUM(B209:C209)-D209</f>
        <v>540705</v>
      </c>
      <c r="H209" s="259"/>
    </row>
    <row r="210" spans="1:8" ht="12.6" customHeight="1" x14ac:dyDescent="0.25">
      <c r="A210" s="173" t="s">
        <v>334</v>
      </c>
      <c r="B210" s="174">
        <v>36834879</v>
      </c>
      <c r="C210" s="189">
        <v>1959651</v>
      </c>
      <c r="D210" s="174"/>
      <c r="E210" s="175">
        <f t="shared" si="11"/>
        <v>38794530</v>
      </c>
      <c r="H210" s="259"/>
    </row>
    <row r="211" spans="1:8" ht="12.6" customHeight="1" x14ac:dyDescent="0.25">
      <c r="A211" s="173" t="s">
        <v>335</v>
      </c>
      <c r="B211" s="174">
        <v>3244665</v>
      </c>
      <c r="C211" s="189">
        <v>114776</v>
      </c>
      <c r="D211" s="174"/>
      <c r="E211" s="175">
        <f t="shared" si="11"/>
        <v>3359441</v>
      </c>
      <c r="H211" s="259"/>
    </row>
    <row r="212" spans="1:8" ht="12.6" customHeight="1" x14ac:dyDescent="0.25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28371663</v>
      </c>
      <c r="C213" s="189">
        <v>2034258</v>
      </c>
      <c r="D213" s="174"/>
      <c r="E213" s="175">
        <f t="shared" si="11"/>
        <v>30405921</v>
      </c>
      <c r="H213" s="259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>
        <v>0</v>
      </c>
      <c r="C216" s="189">
        <v>-140164</v>
      </c>
      <c r="D216" s="174">
        <v>-140164</v>
      </c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68978870</v>
      </c>
      <c r="C217" s="191">
        <f>SUM(C208:C216)</f>
        <v>3981563</v>
      </c>
      <c r="D217" s="175">
        <f>SUM(D208:D216)</f>
        <v>-140164</v>
      </c>
      <c r="E217" s="175">
        <f>SUM(E208:E216)</f>
        <v>73100597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6852713</v>
      </c>
      <c r="D221" s="172">
        <f>C221</f>
        <v>6852713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146718590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85297352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3438715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-292548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43358280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2213953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280734342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265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141680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712753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854433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291754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9178717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9470471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297911959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3591694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64456568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41955381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f>1164495+1452836</f>
        <v>2617331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1121988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1975364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547858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32355422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3796047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3796047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1702265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612325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69152661.859999999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4013613.64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f>34497162.46+6277</f>
        <v>34503439.460000001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302289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110286593.96000001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73100597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37185996.960000008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13320173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13320173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86657638.960000008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>
        <v>3000000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11893171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3834896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678149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2021159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2117476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23544851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2927631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2927631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972860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26314959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2117476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29405295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2117476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27287819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32897338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86657639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86657638.960000008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125630773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171170339+83009748+15221317</f>
        <v>269401404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395032177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6852713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280734342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854433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9470471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297911959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97120218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3725507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3725507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100845725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42536887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14848109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15111132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12084308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1081322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10641037+3531633</f>
        <v>14172670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3981563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1360153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822914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1585261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1777614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1624546</f>
        <v>1624546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110986479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-10140754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2147317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-7993437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-7993437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Grays Harbor Community Hospital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3134</v>
      </c>
      <c r="C414" s="194">
        <f>E138</f>
        <v>3134</v>
      </c>
      <c r="D414" s="179"/>
    </row>
    <row r="415" spans="1:5" ht="12.6" customHeight="1" x14ac:dyDescent="0.25">
      <c r="A415" s="179" t="s">
        <v>464</v>
      </c>
      <c r="B415" s="179">
        <f>D111</f>
        <v>11483</v>
      </c>
      <c r="C415" s="179">
        <f>E139</f>
        <v>11483</v>
      </c>
      <c r="D415" s="194">
        <f>SUM(C59:H59)+N59</f>
        <v>11483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461</v>
      </c>
      <c r="C420" s="179">
        <f>E150</f>
        <v>461</v>
      </c>
      <c r="D420" s="179"/>
    </row>
    <row r="421" spans="1:7" ht="12.6" customHeight="1" x14ac:dyDescent="0.25">
      <c r="A421" s="179" t="s">
        <v>468</v>
      </c>
      <c r="B421" s="179">
        <f>D113</f>
        <v>4842</v>
      </c>
      <c r="C421" s="179">
        <f>E151</f>
        <v>4842</v>
      </c>
      <c r="D421" s="179">
        <f>I59</f>
        <v>4842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437</v>
      </c>
    </row>
    <row r="424" spans="1:7" ht="12.6" customHeight="1" x14ac:dyDescent="0.25">
      <c r="A424" s="179" t="s">
        <v>1244</v>
      </c>
      <c r="B424" s="179">
        <f>D114</f>
        <v>816</v>
      </c>
      <c r="D424" s="179">
        <f>J59</f>
        <v>816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42536887</v>
      </c>
      <c r="C427" s="179">
        <f t="shared" ref="C427:C434" si="13">CE61</f>
        <v>42536887</v>
      </c>
      <c r="D427" s="179"/>
    </row>
    <row r="428" spans="1:7" ht="12.6" customHeight="1" x14ac:dyDescent="0.25">
      <c r="A428" s="179" t="s">
        <v>3</v>
      </c>
      <c r="B428" s="179">
        <f t="shared" si="12"/>
        <v>14848109</v>
      </c>
      <c r="C428" s="179">
        <f t="shared" si="13"/>
        <v>14848109</v>
      </c>
      <c r="D428" s="179">
        <f>D173</f>
        <v>14848109</v>
      </c>
    </row>
    <row r="429" spans="1:7" ht="12.6" customHeight="1" x14ac:dyDescent="0.25">
      <c r="A429" s="179" t="s">
        <v>236</v>
      </c>
      <c r="B429" s="179">
        <f t="shared" si="12"/>
        <v>15111132</v>
      </c>
      <c r="C429" s="179">
        <f t="shared" si="13"/>
        <v>15111132</v>
      </c>
      <c r="D429" s="179"/>
    </row>
    <row r="430" spans="1:7" ht="12.6" customHeight="1" x14ac:dyDescent="0.25">
      <c r="A430" s="179" t="s">
        <v>237</v>
      </c>
      <c r="B430" s="179">
        <f t="shared" si="12"/>
        <v>12084308</v>
      </c>
      <c r="C430" s="179">
        <f t="shared" si="13"/>
        <v>12084308</v>
      </c>
      <c r="D430" s="179"/>
    </row>
    <row r="431" spans="1:7" ht="12.6" customHeight="1" x14ac:dyDescent="0.25">
      <c r="A431" s="179" t="s">
        <v>444</v>
      </c>
      <c r="B431" s="179">
        <f t="shared" si="12"/>
        <v>1081322</v>
      </c>
      <c r="C431" s="179">
        <f t="shared" si="13"/>
        <v>1081322</v>
      </c>
      <c r="D431" s="179"/>
    </row>
    <row r="432" spans="1:7" ht="12.6" customHeight="1" x14ac:dyDescent="0.25">
      <c r="A432" s="179" t="s">
        <v>445</v>
      </c>
      <c r="B432" s="179">
        <f t="shared" si="12"/>
        <v>14172670</v>
      </c>
      <c r="C432" s="179">
        <f t="shared" si="13"/>
        <v>14172670</v>
      </c>
      <c r="D432" s="179"/>
    </row>
    <row r="433" spans="1:7" ht="12.6" customHeight="1" x14ac:dyDescent="0.25">
      <c r="A433" s="179" t="s">
        <v>6</v>
      </c>
      <c r="B433" s="179">
        <f t="shared" si="12"/>
        <v>3981563</v>
      </c>
      <c r="C433" s="179">
        <f t="shared" si="13"/>
        <v>3981563</v>
      </c>
      <c r="D433" s="179">
        <f>C217</f>
        <v>3981563</v>
      </c>
    </row>
    <row r="434" spans="1:7" ht="12.6" customHeight="1" x14ac:dyDescent="0.25">
      <c r="A434" s="179" t="s">
        <v>474</v>
      </c>
      <c r="B434" s="179">
        <f t="shared" si="12"/>
        <v>1360153</v>
      </c>
      <c r="C434" s="179">
        <f t="shared" si="13"/>
        <v>1360153</v>
      </c>
      <c r="D434" s="179">
        <f>D177</f>
        <v>1360153</v>
      </c>
    </row>
    <row r="435" spans="1:7" ht="12.6" customHeight="1" x14ac:dyDescent="0.25">
      <c r="A435" s="179" t="s">
        <v>447</v>
      </c>
      <c r="B435" s="179">
        <f t="shared" si="12"/>
        <v>822914</v>
      </c>
      <c r="C435" s="179"/>
      <c r="D435" s="179">
        <f>D181</f>
        <v>822914</v>
      </c>
    </row>
    <row r="436" spans="1:7" ht="12.6" customHeight="1" x14ac:dyDescent="0.25">
      <c r="A436" s="179" t="s">
        <v>475</v>
      </c>
      <c r="B436" s="179">
        <f t="shared" si="12"/>
        <v>1585261</v>
      </c>
      <c r="C436" s="179"/>
      <c r="D436" s="179">
        <f>D186</f>
        <v>1585261</v>
      </c>
    </row>
    <row r="437" spans="1:7" ht="12.6" customHeight="1" x14ac:dyDescent="0.25">
      <c r="A437" s="194" t="s">
        <v>449</v>
      </c>
      <c r="B437" s="194">
        <f t="shared" si="12"/>
        <v>1777614</v>
      </c>
      <c r="C437" s="194"/>
      <c r="D437" s="194">
        <f>D190</f>
        <v>1777614</v>
      </c>
    </row>
    <row r="438" spans="1:7" ht="12.6" customHeight="1" x14ac:dyDescent="0.25">
      <c r="A438" s="194" t="s">
        <v>476</v>
      </c>
      <c r="B438" s="194">
        <f>C386+C387+C388</f>
        <v>4185789</v>
      </c>
      <c r="C438" s="194">
        <f>CD69</f>
        <v>4185789</v>
      </c>
      <c r="D438" s="194">
        <f>D181+D186+D190</f>
        <v>4185789</v>
      </c>
    </row>
    <row r="439" spans="1:7" ht="12.6" customHeight="1" x14ac:dyDescent="0.25">
      <c r="A439" s="179" t="s">
        <v>451</v>
      </c>
      <c r="B439" s="194">
        <f>C389</f>
        <v>1624546</v>
      </c>
      <c r="C439" s="194">
        <f>SUM(C69:CC69)</f>
        <v>1624546</v>
      </c>
      <c r="D439" s="179"/>
    </row>
    <row r="440" spans="1:7" ht="12.6" customHeight="1" x14ac:dyDescent="0.25">
      <c r="A440" s="179" t="s">
        <v>477</v>
      </c>
      <c r="B440" s="194">
        <f>B438+B439</f>
        <v>5810335</v>
      </c>
      <c r="C440" s="194">
        <f>CE69</f>
        <v>5810335</v>
      </c>
      <c r="D440" s="179"/>
    </row>
    <row r="441" spans="1:7" ht="12.6" customHeight="1" x14ac:dyDescent="0.25">
      <c r="A441" s="179" t="s">
        <v>478</v>
      </c>
      <c r="B441" s="179">
        <f>D390</f>
        <v>110986479</v>
      </c>
      <c r="C441" s="179">
        <f>SUM(C427:C437)+C440</f>
        <v>110986479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6852713</v>
      </c>
      <c r="C444" s="179">
        <f>C363</f>
        <v>6852713</v>
      </c>
      <c r="D444" s="179"/>
    </row>
    <row r="445" spans="1:7" ht="12.6" customHeight="1" x14ac:dyDescent="0.25">
      <c r="A445" s="179" t="s">
        <v>343</v>
      </c>
      <c r="B445" s="179">
        <f>D229</f>
        <v>280734342</v>
      </c>
      <c r="C445" s="179">
        <f>C364</f>
        <v>280734342</v>
      </c>
      <c r="D445" s="179"/>
    </row>
    <row r="446" spans="1:7" ht="12.6" customHeight="1" x14ac:dyDescent="0.25">
      <c r="A446" s="179" t="s">
        <v>351</v>
      </c>
      <c r="B446" s="179">
        <f>D236</f>
        <v>854433</v>
      </c>
      <c r="C446" s="179">
        <f>C365</f>
        <v>854433</v>
      </c>
      <c r="D446" s="179"/>
    </row>
    <row r="447" spans="1:7" ht="12.6" customHeight="1" x14ac:dyDescent="0.25">
      <c r="A447" s="179" t="s">
        <v>356</v>
      </c>
      <c r="B447" s="179">
        <f>D240</f>
        <v>9470471</v>
      </c>
      <c r="C447" s="179">
        <f>C366</f>
        <v>9470471</v>
      </c>
      <c r="D447" s="179"/>
    </row>
    <row r="448" spans="1:7" ht="12.6" customHeight="1" x14ac:dyDescent="0.25">
      <c r="A448" s="179" t="s">
        <v>358</v>
      </c>
      <c r="B448" s="179">
        <f>D242</f>
        <v>297911959</v>
      </c>
      <c r="C448" s="179">
        <f>D367</f>
        <v>297911959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265</v>
      </c>
    </row>
    <row r="454" spans="1:7" ht="12.6" customHeight="1" x14ac:dyDescent="0.25">
      <c r="A454" s="179" t="s">
        <v>168</v>
      </c>
      <c r="B454" s="179">
        <f>C233</f>
        <v>141680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712753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3725507</v>
      </c>
      <c r="C458" s="194">
        <f>CE70</f>
        <v>3725507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125630773</v>
      </c>
      <c r="C463" s="194">
        <f>CE73</f>
        <v>125630773</v>
      </c>
      <c r="D463" s="194">
        <f>E141+E147+E153</f>
        <v>125630773</v>
      </c>
    </row>
    <row r="464" spans="1:7" ht="12.6" customHeight="1" x14ac:dyDescent="0.25">
      <c r="A464" s="179" t="s">
        <v>246</v>
      </c>
      <c r="B464" s="194">
        <f>C360</f>
        <v>269401404</v>
      </c>
      <c r="C464" s="194">
        <f>CE74</f>
        <v>269401404</v>
      </c>
      <c r="D464" s="194">
        <f>E142+E148+E154</f>
        <v>269401404</v>
      </c>
    </row>
    <row r="465" spans="1:7" ht="12.6" customHeight="1" x14ac:dyDescent="0.25">
      <c r="A465" s="179" t="s">
        <v>247</v>
      </c>
      <c r="B465" s="194">
        <f>D361</f>
        <v>395032177</v>
      </c>
      <c r="C465" s="194">
        <f>CE75</f>
        <v>395032177</v>
      </c>
      <c r="D465" s="194">
        <f>D463+D464</f>
        <v>395032177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1702265</v>
      </c>
      <c r="C468" s="179">
        <f>E195</f>
        <v>1702265</v>
      </c>
      <c r="D468" s="179"/>
    </row>
    <row r="469" spans="1:7" ht="12.6" customHeight="1" x14ac:dyDescent="0.25">
      <c r="A469" s="179" t="s">
        <v>333</v>
      </c>
      <c r="B469" s="179">
        <f t="shared" si="14"/>
        <v>612325</v>
      </c>
      <c r="C469" s="179">
        <f>E196</f>
        <v>612325</v>
      </c>
      <c r="D469" s="179"/>
    </row>
    <row r="470" spans="1:7" ht="12.6" customHeight="1" x14ac:dyDescent="0.25">
      <c r="A470" s="179" t="s">
        <v>334</v>
      </c>
      <c r="B470" s="179">
        <f t="shared" si="14"/>
        <v>69152661.859999999</v>
      </c>
      <c r="C470" s="179">
        <f>E197</f>
        <v>69152662</v>
      </c>
      <c r="D470" s="179"/>
    </row>
    <row r="471" spans="1:7" ht="12.6" customHeight="1" x14ac:dyDescent="0.25">
      <c r="A471" s="179" t="s">
        <v>494</v>
      </c>
      <c r="B471" s="179">
        <f t="shared" si="14"/>
        <v>4013613.64</v>
      </c>
      <c r="C471" s="179">
        <f>E198</f>
        <v>4013612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34503439.460000001</v>
      </c>
      <c r="C473" s="179">
        <f>SUM(E200:E201)</f>
        <v>34503442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302289</v>
      </c>
      <c r="C475" s="179">
        <f>E203</f>
        <v>302288</v>
      </c>
      <c r="D475" s="179"/>
    </row>
    <row r="476" spans="1:7" ht="12.6" customHeight="1" x14ac:dyDescent="0.25">
      <c r="A476" s="179" t="s">
        <v>203</v>
      </c>
      <c r="B476" s="179">
        <f>D275</f>
        <v>110286593.96000001</v>
      </c>
      <c r="C476" s="179">
        <f>E204</f>
        <v>110286594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73100597</v>
      </c>
      <c r="C478" s="179">
        <f>E217</f>
        <v>73100597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86657638.960000008</v>
      </c>
    </row>
    <row r="482" spans="1:12" ht="12.6" customHeight="1" x14ac:dyDescent="0.25">
      <c r="A482" s="180" t="s">
        <v>499</v>
      </c>
      <c r="C482" s="180">
        <f>D339</f>
        <v>86657639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Grays Harbor Community Hospital   H-0     FYE 12/31/2017</v>
      </c>
      <c r="B493" s="261" t="s">
        <v>1266</v>
      </c>
      <c r="C493" s="261" t="str">
        <f>RIGHT(C82,4)</f>
        <v>2017</v>
      </c>
      <c r="D493" s="261" t="s">
        <v>1266</v>
      </c>
      <c r="E493" s="261" t="str">
        <f>RIGHT(C82,4)</f>
        <v>2017</v>
      </c>
      <c r="F493" s="261" t="s">
        <v>1266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2574011</v>
      </c>
      <c r="C496" s="240">
        <f>C71</f>
        <v>2824247</v>
      </c>
      <c r="D496" s="240">
        <v>1543</v>
      </c>
      <c r="E496" s="180">
        <f>C59</f>
        <v>1668</v>
      </c>
      <c r="F496" s="263">
        <f t="shared" ref="F496:G511" si="15">IF(B496=0,"",IF(D496=0,"",B496/D496))</f>
        <v>1668.1860012961763</v>
      </c>
      <c r="G496" s="264">
        <f t="shared" si="15"/>
        <v>1693.1936450839328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10732834</v>
      </c>
      <c r="C498" s="240">
        <f>E71</f>
        <v>12308147</v>
      </c>
      <c r="D498" s="240">
        <v>8829</v>
      </c>
      <c r="E498" s="180">
        <f>E59</f>
        <v>9815</v>
      </c>
      <c r="F498" s="263">
        <f t="shared" si="15"/>
        <v>1215.6341601540378</v>
      </c>
      <c r="G498" s="263">
        <f t="shared" si="15"/>
        <v>1254.0139582272031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3434722</v>
      </c>
      <c r="C502" s="240">
        <f>I71</f>
        <v>3547565</v>
      </c>
      <c r="D502" s="240">
        <v>5544</v>
      </c>
      <c r="E502" s="180">
        <f>I59</f>
        <v>4842</v>
      </c>
      <c r="F502" s="263">
        <f t="shared" si="15"/>
        <v>619.53860028860026</v>
      </c>
      <c r="G502" s="263">
        <f t="shared" si="15"/>
        <v>732.66522098306484</v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776</v>
      </c>
      <c r="E503" s="180">
        <f>J59</f>
        <v>816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0</v>
      </c>
      <c r="C508" s="240">
        <f>O71</f>
        <v>0</v>
      </c>
      <c r="D508" s="240">
        <v>464</v>
      </c>
      <c r="E508" s="180">
        <f>O59</f>
        <v>437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6194145</v>
      </c>
      <c r="C509" s="240">
        <f>P71</f>
        <v>6557226</v>
      </c>
      <c r="D509" s="240">
        <v>255898</v>
      </c>
      <c r="E509" s="180">
        <f>P59</f>
        <v>250170</v>
      </c>
      <c r="F509" s="263">
        <f t="shared" si="15"/>
        <v>24.205523294437626</v>
      </c>
      <c r="G509" s="263">
        <f t="shared" si="15"/>
        <v>26.211080465283608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171627</v>
      </c>
      <c r="C510" s="240">
        <f>Q71</f>
        <v>588191</v>
      </c>
      <c r="D510" s="240">
        <v>107950</v>
      </c>
      <c r="E510" s="180">
        <f>Q59</f>
        <v>110036</v>
      </c>
      <c r="F510" s="263">
        <f t="shared" si="15"/>
        <v>1.5898749421028253</v>
      </c>
      <c r="G510" s="263">
        <f t="shared" si="15"/>
        <v>5.3454414918753859</v>
      </c>
      <c r="H510" s="265">
        <f t="shared" si="16"/>
        <v>2.3621773325173074</v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2417761</v>
      </c>
      <c r="C511" s="240">
        <f>R71</f>
        <v>2024295</v>
      </c>
      <c r="D511" s="240">
        <v>255708</v>
      </c>
      <c r="E511" s="180">
        <f>R59</f>
        <v>0</v>
      </c>
      <c r="F511" s="263">
        <f t="shared" si="15"/>
        <v>9.4551637023479902</v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3530200</v>
      </c>
      <c r="C512" s="240">
        <f>S71</f>
        <v>3626878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4111784</v>
      </c>
      <c r="C514" s="240">
        <f>U71</f>
        <v>4634838</v>
      </c>
      <c r="D514" s="240">
        <v>1526040</v>
      </c>
      <c r="E514" s="180">
        <f>U59</f>
        <v>308661</v>
      </c>
      <c r="F514" s="263">
        <f t="shared" si="17"/>
        <v>2.6944143010668133</v>
      </c>
      <c r="G514" s="263">
        <f t="shared" si="17"/>
        <v>15.015949536870547</v>
      </c>
      <c r="H514" s="265">
        <f t="shared" si="16"/>
        <v>4.5729920713845695</v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215005</v>
      </c>
      <c r="C515" s="240">
        <f>V71</f>
        <v>247249</v>
      </c>
      <c r="D515" s="240">
        <v>12376</v>
      </c>
      <c r="E515" s="180">
        <f>V59</f>
        <v>10274</v>
      </c>
      <c r="F515" s="263">
        <f t="shared" si="17"/>
        <v>17.372737556561084</v>
      </c>
      <c r="G515" s="263">
        <f t="shared" si="17"/>
        <v>24.065505158652911</v>
      </c>
      <c r="H515" s="265">
        <f t="shared" si="16"/>
        <v>0.38524542147153995</v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166553</v>
      </c>
      <c r="C516" s="240">
        <f>W71</f>
        <v>383069</v>
      </c>
      <c r="D516" s="240">
        <v>18289</v>
      </c>
      <c r="E516" s="180">
        <f>W59</f>
        <v>38181</v>
      </c>
      <c r="F516" s="263">
        <f t="shared" si="17"/>
        <v>9.1067308218054563</v>
      </c>
      <c r="G516" s="263">
        <f t="shared" si="17"/>
        <v>10.032974516120584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1419915</v>
      </c>
      <c r="C517" s="240">
        <f>X71</f>
        <v>1596356</v>
      </c>
      <c r="D517" s="240">
        <v>79807</v>
      </c>
      <c r="E517" s="180">
        <f>X59</f>
        <v>70233</v>
      </c>
      <c r="F517" s="263">
        <f t="shared" si="17"/>
        <v>17.791860363126041</v>
      </c>
      <c r="G517" s="263">
        <f t="shared" si="17"/>
        <v>22.729429185710423</v>
      </c>
      <c r="H517" s="265">
        <f t="shared" si="16"/>
        <v>0.27751841133024979</v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4359546</v>
      </c>
      <c r="C518" s="240">
        <f>Y71</f>
        <v>5308621</v>
      </c>
      <c r="D518" s="240">
        <v>35895</v>
      </c>
      <c r="E518" s="180">
        <f>Y59</f>
        <v>46537</v>
      </c>
      <c r="F518" s="263">
        <f t="shared" si="17"/>
        <v>121.45273715002089</v>
      </c>
      <c r="G518" s="263">
        <f t="shared" si="17"/>
        <v>114.07312461052496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768628</v>
      </c>
      <c r="C520" s="240">
        <f>AA71</f>
        <v>936005</v>
      </c>
      <c r="D520" s="240">
        <v>11842</v>
      </c>
      <c r="E520" s="180">
        <f>AA59</f>
        <v>14142</v>
      </c>
      <c r="F520" s="263">
        <f t="shared" si="17"/>
        <v>64.906941395034622</v>
      </c>
      <c r="G520" s="263">
        <f t="shared" si="17"/>
        <v>66.186183000989956</v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4064931</v>
      </c>
      <c r="C521" s="240">
        <f>AB71</f>
        <v>4547191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1518716</v>
      </c>
      <c r="C522" s="240">
        <f>AC71</f>
        <v>1634713</v>
      </c>
      <c r="D522" s="240">
        <v>13907</v>
      </c>
      <c r="E522" s="180">
        <f>AC59</f>
        <v>12513</v>
      </c>
      <c r="F522" s="263">
        <f t="shared" si="17"/>
        <v>109.20514848637377</v>
      </c>
      <c r="G522" s="263">
        <f t="shared" si="17"/>
        <v>130.64117317989292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1743541</v>
      </c>
      <c r="C524" s="240">
        <f>AE71</f>
        <v>1461633</v>
      </c>
      <c r="D524" s="240">
        <v>24877</v>
      </c>
      <c r="E524" s="180">
        <f>AE59</f>
        <v>33273</v>
      </c>
      <c r="F524" s="263">
        <f t="shared" si="17"/>
        <v>70.086465409816299</v>
      </c>
      <c r="G524" s="263">
        <f t="shared" si="17"/>
        <v>43.928500586060771</v>
      </c>
      <c r="H524" s="265">
        <f t="shared" si="16"/>
        <v>-0.37322419772208759</v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11853629</v>
      </c>
      <c r="C526" s="240">
        <f>AG71</f>
        <v>12407959</v>
      </c>
      <c r="D526" s="240">
        <v>31174</v>
      </c>
      <c r="E526" s="180">
        <f>AG59</f>
        <v>27237</v>
      </c>
      <c r="F526" s="263">
        <f t="shared" si="17"/>
        <v>380.240873805094</v>
      </c>
      <c r="G526" s="263">
        <f t="shared" si="17"/>
        <v>455.55527407570582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1156694</v>
      </c>
      <c r="C528" s="240">
        <f>AI71</f>
        <v>1185725</v>
      </c>
      <c r="D528" s="240">
        <v>3154</v>
      </c>
      <c r="E528" s="180">
        <f>AI59</f>
        <v>3076</v>
      </c>
      <c r="F528" s="263">
        <f t="shared" ref="F528:G540" si="18">IF(B528=0,"",IF(D528=0,"",B528/D528))</f>
        <v>366.73874445149016</v>
      </c>
      <c r="G528" s="263">
        <f t="shared" si="18"/>
        <v>385.47626788036411</v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0</v>
      </c>
      <c r="C529" s="240">
        <f>AJ71</f>
        <v>0</v>
      </c>
      <c r="D529" s="240"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509880</v>
      </c>
      <c r="C530" s="240">
        <f>AK71</f>
        <v>495191</v>
      </c>
      <c r="D530" s="240">
        <v>16951</v>
      </c>
      <c r="E530" s="180">
        <f>AK59</f>
        <v>17858</v>
      </c>
      <c r="F530" s="263">
        <f t="shared" si="18"/>
        <v>30.079641319096218</v>
      </c>
      <c r="G530" s="263">
        <f t="shared" si="18"/>
        <v>27.729364990480455</v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294876</v>
      </c>
      <c r="C531" s="240">
        <f>AL71</f>
        <v>279075</v>
      </c>
      <c r="D531" s="240">
        <v>6984</v>
      </c>
      <c r="E531" s="180">
        <f>AL59</f>
        <v>6984</v>
      </c>
      <c r="F531" s="263">
        <f t="shared" si="18"/>
        <v>42.22164948453608</v>
      </c>
      <c r="G531" s="263">
        <f t="shared" si="18"/>
        <v>39.959192439862541</v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12800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10907414</v>
      </c>
      <c r="C535" s="240">
        <f>AP71</f>
        <v>12623787</v>
      </c>
      <c r="D535" s="240">
        <v>53603</v>
      </c>
      <c r="E535" s="180">
        <f>AP59</f>
        <v>4169</v>
      </c>
      <c r="F535" s="263">
        <f t="shared" si="18"/>
        <v>203.48514075704719</v>
      </c>
      <c r="G535" s="263">
        <f t="shared" si="18"/>
        <v>3028.0131926121371</v>
      </c>
      <c r="H535" s="265">
        <f t="shared" si="16"/>
        <v>13.880758277222116</v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1804151</v>
      </c>
      <c r="C541" s="240">
        <f>AV71</f>
        <v>1966129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1235343</v>
      </c>
      <c r="C544" s="240">
        <f>AY71</f>
        <v>1280298</v>
      </c>
      <c r="D544" s="240">
        <v>53773</v>
      </c>
      <c r="E544" s="180">
        <f>AY59</f>
        <v>55460</v>
      </c>
      <c r="F544" s="263">
        <f t="shared" ref="F544:G550" si="19">IF(B544=0,"",IF(D544=0,"",B544/D544))</f>
        <v>22.973295148122663</v>
      </c>
      <c r="G544" s="263">
        <f t="shared" si="19"/>
        <v>23.085070320952038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404071</v>
      </c>
      <c r="C546" s="240">
        <f>BA71</f>
        <v>413974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405118</v>
      </c>
      <c r="C547" s="240">
        <f>BB71</f>
        <v>423244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648987</v>
      </c>
      <c r="C549" s="240">
        <f>BD71</f>
        <v>642857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2880833</v>
      </c>
      <c r="C550" s="240">
        <f>BE71</f>
        <v>2936577</v>
      </c>
      <c r="D550" s="240">
        <v>296139</v>
      </c>
      <c r="E550" s="180">
        <f>BE59</f>
        <v>296139</v>
      </c>
      <c r="F550" s="263">
        <f t="shared" si="19"/>
        <v>9.7279757141072274</v>
      </c>
      <c r="G550" s="263">
        <f t="shared" si="19"/>
        <v>9.9162116438564318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1580227</v>
      </c>
      <c r="C551" s="240">
        <f>BF71</f>
        <v>1661885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184194</v>
      </c>
      <c r="C552" s="240">
        <f>BG71</f>
        <v>184044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3967117</v>
      </c>
      <c r="C553" s="240">
        <f>BH71</f>
        <v>3682241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1311743</v>
      </c>
      <c r="C555" s="240">
        <f>BJ71</f>
        <v>1153142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2683497</v>
      </c>
      <c r="C556" s="240">
        <f>BK71</f>
        <v>2224075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1266314</v>
      </c>
      <c r="C557" s="240">
        <f>BL71</f>
        <v>1325091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3009799</v>
      </c>
      <c r="C559" s="240">
        <f>BN71</f>
        <v>2333410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525050</v>
      </c>
      <c r="C561" s="240">
        <f>BP71</f>
        <v>321825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536658</v>
      </c>
      <c r="C563" s="240">
        <f>BR71</f>
        <v>480709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86403</v>
      </c>
      <c r="C564" s="240">
        <f>BS71</f>
        <v>85851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2727212</v>
      </c>
      <c r="C567" s="240">
        <f>BV71</f>
        <v>2143304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181888</v>
      </c>
      <c r="C568" s="240">
        <f>BW71</f>
        <v>230958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0</v>
      </c>
      <c r="C569" s="240">
        <f>BX71</f>
        <v>36363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1711965</v>
      </c>
      <c r="C570" s="240">
        <f>BY71</f>
        <v>1743349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454353</v>
      </c>
      <c r="C572" s="240">
        <f>CA71</f>
        <v>201615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356295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-2518996</v>
      </c>
      <c r="C574" s="240">
        <f>CC71</f>
        <v>-1602742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3678190</v>
      </c>
      <c r="C575" s="240">
        <f>CD71</f>
        <v>3805717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269294</v>
      </c>
      <c r="E612" s="180">
        <f>SUM(C624:D647)+SUM(C668:D713)</f>
        <v>102362573.4558958</v>
      </c>
      <c r="F612" s="180">
        <f>CE64-(AX64+BD64+BE64+BG64+BJ64+BN64+BP64+BQ64+CB64+CC64+CD64)</f>
        <v>11989157</v>
      </c>
      <c r="G612" s="180">
        <f>CE77-(AX77+AY77+BD77+BE77+BG77+BJ77+BN77+BP77+BQ77+CB77+CC77+CD77)</f>
        <v>55460</v>
      </c>
      <c r="H612" s="197">
        <f>CE60-(AX60+AY60+AZ60+BD60+BE60+BG60+BJ60+BN60+BO60+BP60+BQ60+BR60+CB60+CC60+CD60)</f>
        <v>574.32000000000005</v>
      </c>
      <c r="I612" s="180">
        <f>CE78-(AX78+AY78+AZ78+BD78+BE78+BF78+BG78+BJ78+BN78+BO78+BP78+BQ78+BR78+CB78+CC78+CD78)</f>
        <v>54505</v>
      </c>
      <c r="J612" s="180">
        <f>CE79-(AX79+AY79+AZ79+BA79+BD79+BE79+BF79+BG79+BJ79+BN79+BO79+BP79+BQ79+BR79+CB79+CC79+CD79)</f>
        <v>527869</v>
      </c>
      <c r="K612" s="180">
        <f>CE75-(AW75+AX75+AY75+AZ75+BA75+BB75+BC75+BD75+BE75+BF75+BG75+BH75+BI75+BJ75+BK75+BL75+BM75+BN75+BO75+BP75+BQ75+BR75+BS75+BT75+BU75+BV75+BW75+BX75+CB75+CC75+CD75)</f>
        <v>395032177</v>
      </c>
      <c r="L612" s="197">
        <f>CE80-(AW80+AX80+AY80+AZ80+BA80+BB80+BC80+BD80+BE80+BF80+BG80+BH80+BI80+BJ80+BK80+BL80+BM80+BN80+BO80+BP80+BQ80+BR80+BS80+BT80+BU80+BV80+BW80+BX80+BY80+BZ80+CA80+CB80+CC80+CD80)</f>
        <v>248.23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2936577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3805717</v>
      </c>
      <c r="D615" s="266">
        <f>SUM(C614:C615)</f>
        <v>6742294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1153142</v>
      </c>
      <c r="D617" s="180">
        <f>(D615/D612)*BJ76</f>
        <v>60814.693702793229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184044</v>
      </c>
      <c r="D618" s="180">
        <f>(D615/D612)*BG76</f>
        <v>6534.6377342235619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2333410</v>
      </c>
      <c r="D619" s="180">
        <f>(D615/D612)*BN76</f>
        <v>2075811.5499788334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-1602742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321825</v>
      </c>
      <c r="D621" s="180">
        <f>(D615/D612)*BP76</f>
        <v>9263.6626883629051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356295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4898398.5441042138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642857</v>
      </c>
      <c r="D624" s="180">
        <f>(D615/D612)*BD76</f>
        <v>61115.136817010403</v>
      </c>
      <c r="E624" s="180">
        <f>(E623/E612)*SUM(C624:D624)</f>
        <v>33687.469684026015</v>
      </c>
      <c r="F624" s="180">
        <f>SUM(C624:E624)</f>
        <v>737659.60650103632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1280298</v>
      </c>
      <c r="D625" s="180">
        <f>(D615/D612)*AY76</f>
        <v>184321.85057223705</v>
      </c>
      <c r="E625" s="180">
        <f>(E623/E612)*SUM(C625:D625)</f>
        <v>70087.059180866636</v>
      </c>
      <c r="F625" s="180">
        <f>(F624/F612)*AY64</f>
        <v>23964.301893427131</v>
      </c>
      <c r="G625" s="180">
        <f>SUM(C625:F625)</f>
        <v>1558671.2116465308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480709</v>
      </c>
      <c r="D626" s="180">
        <f>(D615/D612)*BR76</f>
        <v>32247.560925976813</v>
      </c>
      <c r="E626" s="180">
        <f>(E623/E612)*SUM(C626:D626)</f>
        <v>24546.722365387999</v>
      </c>
      <c r="F626" s="180">
        <f>(F624/F612)*BR64</f>
        <v>777.33500933669427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538280.61830070149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1661885</v>
      </c>
      <c r="D629" s="180">
        <f>(D615/D612)*BF76</f>
        <v>58836.776534196826</v>
      </c>
      <c r="E629" s="180">
        <f>(E623/E612)*SUM(C629:D629)</f>
        <v>82342.410516038595</v>
      </c>
      <c r="F629" s="180">
        <f>(F624/F612)*BF64</f>
        <v>10354.048180403375</v>
      </c>
      <c r="G629" s="180">
        <f>(G625/G612)*BF77</f>
        <v>0</v>
      </c>
      <c r="H629" s="180">
        <f>(H628/H612)*BF60</f>
        <v>24434.071108614164</v>
      </c>
      <c r="I629" s="180">
        <f>SUM(C629:H629)</f>
        <v>1837852.306339253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413974</v>
      </c>
      <c r="D630" s="180">
        <f>(D615/D612)*BA76</f>
        <v>28992.760521957414</v>
      </c>
      <c r="E630" s="180">
        <f>(E623/E612)*SUM(C630:D630)</f>
        <v>21197.471512986274</v>
      </c>
      <c r="F630" s="180">
        <f>(F624/F612)*BA64</f>
        <v>800.77688352992527</v>
      </c>
      <c r="G630" s="180">
        <f>(G625/G612)*BA77</f>
        <v>0</v>
      </c>
      <c r="H630" s="180">
        <f>(H628/H612)*BA60</f>
        <v>0</v>
      </c>
      <c r="I630" s="180">
        <f>(I629/I612)*BA78</f>
        <v>12543.455792279645</v>
      </c>
      <c r="J630" s="180">
        <f>SUM(C630:I630)</f>
        <v>477508.46471075324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423244</v>
      </c>
      <c r="D632" s="180">
        <f>(D615/D612)*BB76</f>
        <v>7786.4840434617927</v>
      </c>
      <c r="E632" s="180">
        <f>(E623/E612)*SUM(C632:D632)</f>
        <v>20626.279940223791</v>
      </c>
      <c r="F632" s="180">
        <f>(F624/F612)*BB64</f>
        <v>185.38154053597117</v>
      </c>
      <c r="G632" s="180">
        <f>(G625/G612)*BB77</f>
        <v>0</v>
      </c>
      <c r="H632" s="180">
        <f>(H628/H612)*BB60</f>
        <v>3777.1118744808246</v>
      </c>
      <c r="I632" s="180">
        <f>(I629/I612)*BB78</f>
        <v>3371.8967183547434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2224075</v>
      </c>
      <c r="D635" s="180">
        <f>(D615/D612)*BK76</f>
        <v>97493.790563473376</v>
      </c>
      <c r="E635" s="180">
        <f>(E623/E612)*SUM(C635:D635)</f>
        <v>111094.99106754731</v>
      </c>
      <c r="F635" s="180">
        <f>(F624/F612)*BK64</f>
        <v>590.78445145250419</v>
      </c>
      <c r="G635" s="180">
        <f>(G625/G612)*BK77</f>
        <v>0</v>
      </c>
      <c r="H635" s="180">
        <f>(H628/H612)*BK60</f>
        <v>21716.050156754518</v>
      </c>
      <c r="I635" s="180">
        <f>(I629/I612)*BK78</f>
        <v>42114.990012250746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3682241</v>
      </c>
      <c r="D636" s="180">
        <f>(D615/D612)*BH76</f>
        <v>89456.937258163933</v>
      </c>
      <c r="E636" s="180">
        <f>(E623/E612)*SUM(C636:D636)</f>
        <v>180488.62060532862</v>
      </c>
      <c r="F636" s="180">
        <f>(F624/F612)*BH64</f>
        <v>5074.0275091007206</v>
      </c>
      <c r="G636" s="180">
        <f>(G625/G612)*BH77</f>
        <v>0</v>
      </c>
      <c r="H636" s="180">
        <f>(H628/H612)*BH60</f>
        <v>13327.675150153182</v>
      </c>
      <c r="I636" s="180">
        <f>(I629/I612)*BH78</f>
        <v>38641.936392345357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1325091</v>
      </c>
      <c r="D637" s="180">
        <f>(D615/D612)*BL76</f>
        <v>31321.194657140524</v>
      </c>
      <c r="E637" s="180">
        <f>(E623/E612)*SUM(C637:D637)</f>
        <v>64908.95348949483</v>
      </c>
      <c r="F637" s="180">
        <f>(F624/F612)*BL64</f>
        <v>3508.7748070645084</v>
      </c>
      <c r="G637" s="180">
        <f>(G625/G612)*BL77</f>
        <v>0</v>
      </c>
      <c r="H637" s="180">
        <f>(H628/H612)*BL60</f>
        <v>19016.774176976654</v>
      </c>
      <c r="I637" s="180">
        <f>(I629/I612)*BL78</f>
        <v>13521.305840602521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85851</v>
      </c>
      <c r="D639" s="180">
        <f>(D615/D612)*BS76</f>
        <v>18752.657712388689</v>
      </c>
      <c r="E639" s="180">
        <f>(E623/E612)*SUM(C639:D639)</f>
        <v>5005.6420754907085</v>
      </c>
      <c r="F639" s="180">
        <f>(F624/F612)*BS64</f>
        <v>419.36959186630583</v>
      </c>
      <c r="G639" s="180">
        <f>(G625/G612)*BS77</f>
        <v>0</v>
      </c>
      <c r="H639" s="180">
        <f>(H628/H612)*BS60</f>
        <v>937.24860408953452</v>
      </c>
      <c r="I639" s="180">
        <f>(I629/I612)*BS78</f>
        <v>8092.5521240513845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2143304</v>
      </c>
      <c r="D642" s="180">
        <f>(D615/D612)*BV76</f>
        <v>272176.42455457605</v>
      </c>
      <c r="E642" s="180">
        <f>(E623/E612)*SUM(C642:D642)</f>
        <v>115588.98331183832</v>
      </c>
      <c r="F642" s="180">
        <f>(F624/F612)*BV64</f>
        <v>1393.6532607634526</v>
      </c>
      <c r="G642" s="180">
        <f>(G625/G612)*BV77</f>
        <v>0</v>
      </c>
      <c r="H642" s="180">
        <f>(H628/H612)*BV60</f>
        <v>16645.535208630135</v>
      </c>
      <c r="I642" s="180">
        <f>(I629/I612)*BV78</f>
        <v>117611.75753621345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230958</v>
      </c>
      <c r="D643" s="180">
        <f>(D615/D612)*BW76</f>
        <v>11316.690635513602</v>
      </c>
      <c r="E643" s="180">
        <f>(E623/E612)*SUM(C643:D643)</f>
        <v>11593.670926939212</v>
      </c>
      <c r="F643" s="180">
        <f>(F624/F612)*BW64</f>
        <v>993.5416915283314</v>
      </c>
      <c r="G643" s="180">
        <f>(G625/G612)*BW77</f>
        <v>0</v>
      </c>
      <c r="H643" s="180">
        <f>(H628/H612)*BW60</f>
        <v>1883.8696942199642</v>
      </c>
      <c r="I643" s="180">
        <f>(I629/I612)*BW78</f>
        <v>4889.250241614378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36363</v>
      </c>
      <c r="D644" s="180">
        <f>(D615/D612)*BX76</f>
        <v>0</v>
      </c>
      <c r="E644" s="180">
        <f>(E623/E612)*SUM(C644:D644)</f>
        <v>1740.0936714042948</v>
      </c>
      <c r="F644" s="180">
        <f>(F624/F612)*BX64</f>
        <v>0</v>
      </c>
      <c r="G644" s="180">
        <f>(G625/G612)*BX77</f>
        <v>0</v>
      </c>
      <c r="H644" s="180">
        <f>(H628/H612)*BX60</f>
        <v>318.66452539044178</v>
      </c>
      <c r="I644" s="180">
        <f>(I629/I612)*BX78</f>
        <v>0</v>
      </c>
      <c r="J644" s="180">
        <f>(J630/J612)*BX79</f>
        <v>0</v>
      </c>
      <c r="K644" s="180">
        <f>SUM(C631:J644)</f>
        <v>11508510.565621421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1743349</v>
      </c>
      <c r="D645" s="180">
        <f>(D615/D612)*BY76</f>
        <v>13820.383253990063</v>
      </c>
      <c r="E645" s="180">
        <f>(E623/E612)*SUM(C645:D645)</f>
        <v>84086.552907781414</v>
      </c>
      <c r="F645" s="180">
        <f>(F624/F612)*BY64</f>
        <v>591.03056036791872</v>
      </c>
      <c r="G645" s="180">
        <f>(G625/G612)*BY77</f>
        <v>0</v>
      </c>
      <c r="H645" s="180">
        <f>(H628/H612)*BY60</f>
        <v>14011.86663113854</v>
      </c>
      <c r="I645" s="180">
        <f>(I629/I612)*BY78</f>
        <v>5968.2571914878963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201615</v>
      </c>
      <c r="D647" s="180">
        <f>(D615/D612)*CA76</f>
        <v>41461.149761970191</v>
      </c>
      <c r="E647" s="180">
        <f>(E623/E612)*SUM(C647:D647)</f>
        <v>11632.023481839422</v>
      </c>
      <c r="F647" s="180">
        <f>(F624/F612)*CA64</f>
        <v>452.90193159153125</v>
      </c>
      <c r="G647" s="180">
        <f>(G625/G612)*CA77</f>
        <v>0</v>
      </c>
      <c r="H647" s="180">
        <f>(H628/H612)*CA60</f>
        <v>3870.8367348897773</v>
      </c>
      <c r="I647" s="180">
        <f>(I629/I612)*CA78</f>
        <v>17904.771574463688</v>
      </c>
      <c r="J647" s="180">
        <f>(J630/J612)*CA79</f>
        <v>0</v>
      </c>
      <c r="K647" s="180">
        <v>0</v>
      </c>
      <c r="L647" s="180">
        <f>SUM(C645:K647)</f>
        <v>2138763.7740295203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26064082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2824247</v>
      </c>
      <c r="D668" s="180">
        <f>(D615/D612)*C76</f>
        <v>147367.34752352448</v>
      </c>
      <c r="E668" s="180">
        <f>(E623/E612)*SUM(C668:D668)</f>
        <v>142201.88983251897</v>
      </c>
      <c r="F668" s="180">
        <f>(F624/F612)*C64</f>
        <v>11341.621730732906</v>
      </c>
      <c r="G668" s="180">
        <f>(G625/G612)*C77</f>
        <v>99011.876643179377</v>
      </c>
      <c r="H668" s="180">
        <f>(H628/H612)*C60</f>
        <v>18154.505461214285</v>
      </c>
      <c r="I668" s="180">
        <f>(I629/I612)*C78</f>
        <v>63661.410042537558</v>
      </c>
      <c r="J668" s="180">
        <f>(J630/J612)*C79</f>
        <v>18093.739755781236</v>
      </c>
      <c r="K668" s="180">
        <f>(K644/K612)*C75</f>
        <v>168720.0171575713</v>
      </c>
      <c r="L668" s="180">
        <f>(L647/L612)*C80</f>
        <v>166893.01979193414</v>
      </c>
      <c r="M668" s="180">
        <f t="shared" ref="M668:M713" si="20">ROUND(SUM(D668:L668),0)</f>
        <v>835445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12308147</v>
      </c>
      <c r="D670" s="180">
        <f>(D615/D612)*E76</f>
        <v>598682.97893009125</v>
      </c>
      <c r="E670" s="180">
        <f>(E623/E612)*SUM(C670:D670)</f>
        <v>617635.87064399198</v>
      </c>
      <c r="F670" s="180">
        <f>(F624/F612)*E64</f>
        <v>44141.479796455955</v>
      </c>
      <c r="G670" s="180">
        <f>(G625/G612)*E77</f>
        <v>739286.805307645</v>
      </c>
      <c r="H670" s="180">
        <f>(H628/H612)*E60</f>
        <v>90397.627864435606</v>
      </c>
      <c r="I670" s="180">
        <f>(I629/I612)*E78</f>
        <v>258691.91623217592</v>
      </c>
      <c r="J670" s="180">
        <f>(J630/J612)*E79</f>
        <v>159904.62368211648</v>
      </c>
      <c r="K670" s="180">
        <f>(K644/K612)*E75</f>
        <v>685910.23772656522</v>
      </c>
      <c r="L670" s="180">
        <f>(L647/L612)*E80</f>
        <v>831018.67624842795</v>
      </c>
      <c r="M670" s="180">
        <f t="shared" si="20"/>
        <v>4025670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3547565</v>
      </c>
      <c r="D674" s="180">
        <f>(D615/D612)*I76</f>
        <v>450289.11743299145</v>
      </c>
      <c r="E674" s="180">
        <f>(E623/E612)*SUM(C674:D674)</f>
        <v>191310.96578782692</v>
      </c>
      <c r="F674" s="180">
        <f>(F624/F612)*I64</f>
        <v>2888.518812991118</v>
      </c>
      <c r="G674" s="180">
        <f>(G625/G612)*I77</f>
        <v>646767.05001120828</v>
      </c>
      <c r="H674" s="180">
        <f>(H628/H612)*I60</f>
        <v>29054.70672677557</v>
      </c>
      <c r="I674" s="180">
        <f>(I629/I612)*I78</f>
        <v>194558.44064906868</v>
      </c>
      <c r="J674" s="180">
        <f>(J630/J612)*I79</f>
        <v>20330.80696986218</v>
      </c>
      <c r="K674" s="180">
        <f>(K644/K612)*I75</f>
        <v>216553.15317325894</v>
      </c>
      <c r="L674" s="180">
        <f>(L647/L612)*I80</f>
        <v>267097.7601213195</v>
      </c>
      <c r="M674" s="180">
        <f t="shared" si="20"/>
        <v>2018851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6557226</v>
      </c>
      <c r="D681" s="180">
        <f>(D615/D612)*P76</f>
        <v>244510.62112041115</v>
      </c>
      <c r="E681" s="180">
        <f>(E623/E612)*SUM(C681:D681)</f>
        <v>325486.31435718888</v>
      </c>
      <c r="F681" s="180">
        <f>(F624/F612)*P64</f>
        <v>54743.790345283705</v>
      </c>
      <c r="G681" s="180">
        <f>(G625/G612)*P77</f>
        <v>0</v>
      </c>
      <c r="H681" s="180">
        <f>(H628/H612)*P60</f>
        <v>23524.939962647317</v>
      </c>
      <c r="I681" s="180">
        <f>(I629/I612)*P78</f>
        <v>105641.52418605411</v>
      </c>
      <c r="J681" s="180">
        <f>(J630/J612)*P79</f>
        <v>70497.016630714104</v>
      </c>
      <c r="K681" s="180">
        <f>(K644/K612)*P75</f>
        <v>1655319.9696512844</v>
      </c>
      <c r="L681" s="180">
        <f>(L647/L612)*P80</f>
        <v>216263.02513048772</v>
      </c>
      <c r="M681" s="180">
        <f t="shared" si="20"/>
        <v>2695987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588191</v>
      </c>
      <c r="D682" s="180">
        <f>(D615/D612)*Q76</f>
        <v>32598.077892563517</v>
      </c>
      <c r="E682" s="180">
        <f>(E623/E612)*SUM(C682:D682)</f>
        <v>29706.876377574943</v>
      </c>
      <c r="F682" s="180">
        <f>(F624/F612)*Q64</f>
        <v>223.15925905209673</v>
      </c>
      <c r="G682" s="180">
        <f>(G625/G612)*Q77</f>
        <v>0</v>
      </c>
      <c r="H682" s="180">
        <f>(H628/H612)*Q60</f>
        <v>3495.9372932539636</v>
      </c>
      <c r="I682" s="180">
        <f>(I629/I612)*Q78</f>
        <v>14094.528282722827</v>
      </c>
      <c r="J682" s="180">
        <f>(J630/J612)*Q79</f>
        <v>0</v>
      </c>
      <c r="K682" s="180">
        <f>(K644/K612)*Q75</f>
        <v>113290.01834472043</v>
      </c>
      <c r="L682" s="180">
        <f>(L647/L612)*Q80</f>
        <v>32137.891782339411</v>
      </c>
      <c r="M682" s="180">
        <f t="shared" si="20"/>
        <v>225546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2024295</v>
      </c>
      <c r="D683" s="180">
        <f>(D615/D612)*R76</f>
        <v>4957.3113845833923</v>
      </c>
      <c r="E683" s="180">
        <f>(E623/E612)*SUM(C683:D683)</f>
        <v>97106.649746248964</v>
      </c>
      <c r="F683" s="180">
        <f>(F624/F612)*R64</f>
        <v>6773.3480428089806</v>
      </c>
      <c r="G683" s="180">
        <f>(G625/G612)*R77</f>
        <v>0</v>
      </c>
      <c r="H683" s="180">
        <f>(H628/H612)*R60</f>
        <v>112.46983249074414</v>
      </c>
      <c r="I683" s="180">
        <f>(I629/I612)*R78</f>
        <v>2158.0138997470358</v>
      </c>
      <c r="J683" s="180">
        <f>(J630/J612)*R79</f>
        <v>0</v>
      </c>
      <c r="K683" s="180">
        <f>(K644/K612)*R75</f>
        <v>550947.61357169738</v>
      </c>
      <c r="L683" s="180">
        <f>(L647/L612)*R80</f>
        <v>1033.9268133728497</v>
      </c>
      <c r="M683" s="180">
        <f t="shared" si="20"/>
        <v>663089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3626878</v>
      </c>
      <c r="D684" s="180">
        <f>(D615/D612)*S76</f>
        <v>33324.14875192169</v>
      </c>
      <c r="E684" s="180">
        <f>(E623/E612)*SUM(C684:D684)</f>
        <v>175153.16654576411</v>
      </c>
      <c r="F684" s="180">
        <f>(F624/F612)*S64</f>
        <v>194543.68323902212</v>
      </c>
      <c r="G684" s="180">
        <f>(G625/G612)*S77</f>
        <v>0</v>
      </c>
      <c r="H684" s="180">
        <f>(H628/H612)*S60</f>
        <v>4030.1689975849981</v>
      </c>
      <c r="I684" s="180">
        <f>(I629/I612)*S78</f>
        <v>14397.998987374755</v>
      </c>
      <c r="J684" s="180">
        <f>(J630/J612)*S79</f>
        <v>1993.7307480122911</v>
      </c>
      <c r="K684" s="180">
        <f>(K644/K612)*S75</f>
        <v>747118.81537959399</v>
      </c>
      <c r="L684" s="180">
        <f>(L647/L612)*S80</f>
        <v>0</v>
      </c>
      <c r="M684" s="180">
        <f t="shared" si="20"/>
        <v>1170562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4634838</v>
      </c>
      <c r="D686" s="180">
        <f>(D615/D612)*U76</f>
        <v>142785.59003171255</v>
      </c>
      <c r="E686" s="180">
        <f>(E623/E612)*SUM(C686:D686)</f>
        <v>228625.59671550887</v>
      </c>
      <c r="F686" s="180">
        <f>(F624/F612)*U64</f>
        <v>82830.724208047963</v>
      </c>
      <c r="G686" s="180">
        <f>(G625/G612)*U77</f>
        <v>0</v>
      </c>
      <c r="H686" s="180">
        <f>(H628/H612)*U60</f>
        <v>23131.295548929713</v>
      </c>
      <c r="I686" s="180">
        <f>(I629/I612)*U78</f>
        <v>61705.709945891802</v>
      </c>
      <c r="J686" s="180">
        <f>(J630/J612)*U79</f>
        <v>0</v>
      </c>
      <c r="K686" s="180">
        <f>(K644/K612)*U75</f>
        <v>764928.63478080963</v>
      </c>
      <c r="L686" s="180">
        <f>(L647/L612)*U80</f>
        <v>0</v>
      </c>
      <c r="M686" s="180">
        <f t="shared" si="20"/>
        <v>1304008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247249</v>
      </c>
      <c r="D687" s="180">
        <f>(D615/D612)*V76</f>
        <v>21631.904223636619</v>
      </c>
      <c r="E687" s="180">
        <f>(E623/E612)*SUM(C687:D687)</f>
        <v>12866.869064736527</v>
      </c>
      <c r="F687" s="180">
        <f>(F624/F612)*V64</f>
        <v>58.512394639797073</v>
      </c>
      <c r="G687" s="180">
        <f>(G625/G612)*V77</f>
        <v>0</v>
      </c>
      <c r="H687" s="180">
        <f>(H628/H612)*V60</f>
        <v>965.36606221222064</v>
      </c>
      <c r="I687" s="180">
        <f>(I629/I612)*V78</f>
        <v>9340.1539098426401</v>
      </c>
      <c r="J687" s="180">
        <f>(J630/J612)*V79</f>
        <v>0</v>
      </c>
      <c r="K687" s="180">
        <f>(K644/K612)*V75</f>
        <v>164100.35289943378</v>
      </c>
      <c r="L687" s="180">
        <f>(L647/L612)*V80</f>
        <v>0</v>
      </c>
      <c r="M687" s="180">
        <f t="shared" si="20"/>
        <v>208963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383069</v>
      </c>
      <c r="D688" s="180">
        <f>(D615/D612)*W76</f>
        <v>16524.371281944641</v>
      </c>
      <c r="E688" s="180">
        <f>(E623/E612)*SUM(C688:D688)</f>
        <v>19121.906787196283</v>
      </c>
      <c r="F688" s="180">
        <f>(F624/F612)*W64</f>
        <v>316.37301076533811</v>
      </c>
      <c r="G688" s="180">
        <f>(G625/G612)*W77</f>
        <v>0</v>
      </c>
      <c r="H688" s="180">
        <f>(H628/H612)*W60</f>
        <v>1911.9871523426505</v>
      </c>
      <c r="I688" s="180">
        <f>(I629/I612)*W78</f>
        <v>7148.4210429120558</v>
      </c>
      <c r="J688" s="180">
        <f>(J630/J612)*W79</f>
        <v>0</v>
      </c>
      <c r="K688" s="180">
        <f>(K644/K612)*W75</f>
        <v>188936.37600196042</v>
      </c>
      <c r="L688" s="180">
        <f>(L647/L612)*W80</f>
        <v>0</v>
      </c>
      <c r="M688" s="180">
        <f t="shared" si="20"/>
        <v>233959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1596356</v>
      </c>
      <c r="D689" s="180">
        <f>(D615/D612)*X76</f>
        <v>148819.48924224082</v>
      </c>
      <c r="E689" s="180">
        <f>(E623/E612)*SUM(C689:D689)</f>
        <v>83512.604139381161</v>
      </c>
      <c r="F689" s="180">
        <f>(F624/F612)*X64</f>
        <v>16831.450252426421</v>
      </c>
      <c r="G689" s="180">
        <f>(G625/G612)*X77</f>
        <v>0</v>
      </c>
      <c r="H689" s="180">
        <f>(H628/H612)*X60</f>
        <v>6242.0757032362999</v>
      </c>
      <c r="I689" s="180">
        <f>(I629/I612)*X78</f>
        <v>64302.07041902496</v>
      </c>
      <c r="J689" s="180">
        <f>(J630/J612)*X79</f>
        <v>0</v>
      </c>
      <c r="K689" s="180">
        <f>(K644/K612)*X75</f>
        <v>1293718.2560202035</v>
      </c>
      <c r="L689" s="180">
        <f>(L647/L612)*X80</f>
        <v>0</v>
      </c>
      <c r="M689" s="180">
        <f t="shared" si="20"/>
        <v>1613426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5308621</v>
      </c>
      <c r="D690" s="180">
        <f>(D615/D612)*Y76</f>
        <v>224355.89554167565</v>
      </c>
      <c r="E690" s="180">
        <f>(E623/E612)*SUM(C690:D690)</f>
        <v>264771.83070588927</v>
      </c>
      <c r="F690" s="180">
        <f>(F624/F612)*Y64</f>
        <v>6845.088791652307</v>
      </c>
      <c r="G690" s="180">
        <f>(G625/G612)*Y77</f>
        <v>0</v>
      </c>
      <c r="H690" s="180">
        <f>(H628/H612)*Y60</f>
        <v>23412.470130156573</v>
      </c>
      <c r="I690" s="180">
        <f>(I629/I612)*Y78</f>
        <v>96942.030652698872</v>
      </c>
      <c r="J690" s="180">
        <f>(J630/J612)*Y79</f>
        <v>50974.918957005728</v>
      </c>
      <c r="K690" s="180">
        <f>(K644/K612)*Y75</f>
        <v>891627.83088871336</v>
      </c>
      <c r="L690" s="180">
        <f>(L647/L612)*Y80</f>
        <v>0</v>
      </c>
      <c r="M690" s="180">
        <f t="shared" si="20"/>
        <v>1558930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936005</v>
      </c>
      <c r="D692" s="180">
        <f>(D615/D612)*AA76</f>
        <v>10089.881252460136</v>
      </c>
      <c r="E692" s="180">
        <f>(E623/E612)*SUM(C692:D692)</f>
        <v>45273.869466639269</v>
      </c>
      <c r="F692" s="180">
        <f>(F624/F612)*AA64</f>
        <v>23691.244051774745</v>
      </c>
      <c r="G692" s="180">
        <f>(G625/G612)*AA77</f>
        <v>0</v>
      </c>
      <c r="H692" s="180">
        <f>(H628/H612)*AA60</f>
        <v>2821.1182983094986</v>
      </c>
      <c r="I692" s="180">
        <f>(I629/I612)*AA78</f>
        <v>4349.7467666776192</v>
      </c>
      <c r="J692" s="180">
        <f>(J630/J612)*AA79</f>
        <v>0</v>
      </c>
      <c r="K692" s="180">
        <f>(K644/K612)*AA75</f>
        <v>197506.89601999769</v>
      </c>
      <c r="L692" s="180">
        <f>(L647/L612)*AA80</f>
        <v>0</v>
      </c>
      <c r="M692" s="180">
        <f t="shared" si="20"/>
        <v>283733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4547191</v>
      </c>
      <c r="D693" s="180">
        <f>(D615/D612)*AB76</f>
        <v>31020.751542923346</v>
      </c>
      <c r="E693" s="180">
        <f>(E623/E612)*SUM(C693:D693)</f>
        <v>219083.05957177933</v>
      </c>
      <c r="F693" s="180">
        <f>(F624/F612)*AB64</f>
        <v>129268.64629423661</v>
      </c>
      <c r="G693" s="180">
        <f>(G625/G612)*AB77</f>
        <v>0</v>
      </c>
      <c r="H693" s="180">
        <f>(H628/H612)*AB60</f>
        <v>14639.823195878529</v>
      </c>
      <c r="I693" s="180">
        <f>(I629/I612)*AB78</f>
        <v>13420.148939051878</v>
      </c>
      <c r="J693" s="180">
        <f>(J630/J612)*AB79</f>
        <v>0</v>
      </c>
      <c r="K693" s="180">
        <f>(K644/K612)*AB75</f>
        <v>873000.1289340487</v>
      </c>
      <c r="L693" s="180">
        <f>(L647/L612)*AB80</f>
        <v>0</v>
      </c>
      <c r="M693" s="180">
        <f t="shared" si="20"/>
        <v>1280433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1634713</v>
      </c>
      <c r="D694" s="180">
        <f>(D615/D612)*AC76</f>
        <v>7611.2255601684401</v>
      </c>
      <c r="E694" s="180">
        <f>(E623/E612)*SUM(C694:D694)</f>
        <v>78590.820099859993</v>
      </c>
      <c r="F694" s="180">
        <f>(F624/F612)*AC64</f>
        <v>9391.5162122172715</v>
      </c>
      <c r="G694" s="180">
        <f>(G625/G612)*AC77</f>
        <v>0</v>
      </c>
      <c r="H694" s="180">
        <f>(H628/H612)*AC60</f>
        <v>13233.950289744227</v>
      </c>
      <c r="I694" s="180">
        <f>(I629/I612)*AC78</f>
        <v>3304.4587839876485</v>
      </c>
      <c r="J694" s="180">
        <f>(J630/J612)*AC79</f>
        <v>1348.7534234511461</v>
      </c>
      <c r="K694" s="180">
        <f>(K644/K612)*AC75</f>
        <v>217454.8807786715</v>
      </c>
      <c r="L694" s="180">
        <f>(L647/L612)*AC80</f>
        <v>0</v>
      </c>
      <c r="M694" s="180">
        <f t="shared" si="20"/>
        <v>330936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1461633</v>
      </c>
      <c r="D696" s="180">
        <f>(D615/D612)*AE76</f>
        <v>153100.80361983555</v>
      </c>
      <c r="E696" s="180">
        <f>(E623/E612)*SUM(C696:D696)</f>
        <v>77270.524232914264</v>
      </c>
      <c r="F696" s="180">
        <f>(F624/F612)*AE64</f>
        <v>2375.7508877250098</v>
      </c>
      <c r="G696" s="180">
        <f>(G625/G612)*AE77</f>
        <v>0</v>
      </c>
      <c r="H696" s="180">
        <f>(H628/H612)*AE60</f>
        <v>13590.10475929825</v>
      </c>
      <c r="I696" s="180">
        <f>(I629/I612)*AE78</f>
        <v>66156.61361412007</v>
      </c>
      <c r="J696" s="180">
        <f>(J630/J612)*AE79</f>
        <v>8078.9515927848333</v>
      </c>
      <c r="K696" s="180">
        <f>(K644/K612)*AE75</f>
        <v>154779.5682451149</v>
      </c>
      <c r="L696" s="180">
        <f>(L647/L612)*AE80</f>
        <v>124932.82328255266</v>
      </c>
      <c r="M696" s="180">
        <f t="shared" si="20"/>
        <v>600285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12407959</v>
      </c>
      <c r="D698" s="180">
        <f>(D615/D612)*AG76</f>
        <v>398913.34490185446</v>
      </c>
      <c r="E698" s="180">
        <f>(E623/E612)*SUM(C698:D698)</f>
        <v>612852.55666051747</v>
      </c>
      <c r="F698" s="180">
        <f>(F624/F612)*AG64</f>
        <v>53901.482582277582</v>
      </c>
      <c r="G698" s="180">
        <f>(G625/G612)*AG77</f>
        <v>71076.08175719576</v>
      </c>
      <c r="H698" s="180">
        <f>(H628/H612)*AG60</f>
        <v>46674.980483658816</v>
      </c>
      <c r="I698" s="180">
        <f>(I629/I612)*AG78</f>
        <v>172371.3602422945</v>
      </c>
      <c r="J698" s="180">
        <f>(J630/J612)*AG79</f>
        <v>133910.13784959324</v>
      </c>
      <c r="K698" s="180">
        <f>(K644/K612)*AG75</f>
        <v>1576378.7461698861</v>
      </c>
      <c r="L698" s="180">
        <f>(L647/L612)*AG80</f>
        <v>429079.62754973257</v>
      </c>
      <c r="M698" s="180">
        <f t="shared" si="20"/>
        <v>3495158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1185725</v>
      </c>
      <c r="D700" s="180">
        <f>(D615/D612)*AI76</f>
        <v>77414.175763292165</v>
      </c>
      <c r="E700" s="180">
        <f>(E623/E612)*SUM(C700:D700)</f>
        <v>60445.521157455158</v>
      </c>
      <c r="F700" s="180">
        <f>(F624/F612)*AI64</f>
        <v>4346.3449734489013</v>
      </c>
      <c r="G700" s="180">
        <f>(G625/G612)*AI77</f>
        <v>0</v>
      </c>
      <c r="H700" s="180">
        <f>(H628/H612)*AI60</f>
        <v>7647.9486093706018</v>
      </c>
      <c r="I700" s="180">
        <f>(I629/I612)*AI78</f>
        <v>33449.215446079055</v>
      </c>
      <c r="J700" s="180">
        <f>(J630/J612)*AI79</f>
        <v>0</v>
      </c>
      <c r="K700" s="180">
        <f>(K644/K612)*AI75</f>
        <v>135515.74512657768</v>
      </c>
      <c r="L700" s="180">
        <f>(L647/L612)*AI80</f>
        <v>70307.023309353783</v>
      </c>
      <c r="M700" s="180">
        <f t="shared" si="20"/>
        <v>389126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495191</v>
      </c>
      <c r="D702" s="180">
        <f>(D615/D612)*AK76</f>
        <v>0</v>
      </c>
      <c r="E702" s="180">
        <f>(E623/E612)*SUM(C702:D702)</f>
        <v>23696.579634143611</v>
      </c>
      <c r="F702" s="180">
        <f>(F624/F612)*AK64</f>
        <v>458.7470183326256</v>
      </c>
      <c r="G702" s="180">
        <f>(G625/G612)*AK77</f>
        <v>0</v>
      </c>
      <c r="H702" s="180">
        <f>(H628/H612)*AK60</f>
        <v>3402.2124328450104</v>
      </c>
      <c r="I702" s="180">
        <f>(I629/I612)*AK78</f>
        <v>0</v>
      </c>
      <c r="J702" s="180">
        <f>(J630/J612)*AK79</f>
        <v>0</v>
      </c>
      <c r="K702" s="180">
        <f>(K644/K612)*AK75</f>
        <v>46807.039220965642</v>
      </c>
      <c r="L702" s="180">
        <f>(L647/L612)*AK80</f>
        <v>0</v>
      </c>
      <c r="M702" s="180">
        <f t="shared" si="20"/>
        <v>74365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279075</v>
      </c>
      <c r="D703" s="180">
        <f>(D615/D612)*AL76</f>
        <v>8287.222567157085</v>
      </c>
      <c r="E703" s="180">
        <f>(E623/E612)*SUM(C703:D703)</f>
        <v>13751.263231575569</v>
      </c>
      <c r="F703" s="180">
        <f>(F624/F612)*AL64</f>
        <v>50.883018261947612</v>
      </c>
      <c r="G703" s="180">
        <f>(G625/G612)*AL77</f>
        <v>0</v>
      </c>
      <c r="H703" s="180">
        <f>(H628/H612)*AL60</f>
        <v>2043.2019569151855</v>
      </c>
      <c r="I703" s="180">
        <f>(I629/I612)*AL78</f>
        <v>3574.2105214560279</v>
      </c>
      <c r="J703" s="180">
        <f>(J630/J612)*AL79</f>
        <v>0</v>
      </c>
      <c r="K703" s="180">
        <f>(K644/K612)*AL75</f>
        <v>29760.244752334576</v>
      </c>
      <c r="L703" s="180">
        <f>(L647/L612)*AL80</f>
        <v>0</v>
      </c>
      <c r="M703" s="180">
        <f t="shared" si="20"/>
        <v>57467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12800</v>
      </c>
      <c r="D706" s="180">
        <f>(D615/D612)*AO76</f>
        <v>0</v>
      </c>
      <c r="E706" s="180">
        <f>(E623/E612)*SUM(C706:D706)</f>
        <v>612.52369149891297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223566.91704232927</v>
      </c>
      <c r="L706" s="180">
        <f>(L647/L612)*AO80</f>
        <v>0</v>
      </c>
      <c r="M706" s="180">
        <f t="shared" si="20"/>
        <v>224179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12623787</v>
      </c>
      <c r="D707" s="180">
        <f>(D615/D612)*AP76</f>
        <v>727122.41025793366</v>
      </c>
      <c r="E707" s="180">
        <f>(E623/E612)*SUM(C707:D707)</f>
        <v>638886.58725302853</v>
      </c>
      <c r="F707" s="180">
        <f>(F624/F612)*AP64</f>
        <v>34645.921040247202</v>
      </c>
      <c r="G707" s="180">
        <f>(G625/G612)*AP77</f>
        <v>2529.3979273023401</v>
      </c>
      <c r="H707" s="180">
        <f>(H628/H612)*AP60</f>
        <v>78935.077436420601</v>
      </c>
      <c r="I707" s="180">
        <f>(I629/I612)*AP78</f>
        <v>314193.33621629502</v>
      </c>
      <c r="J707" s="180">
        <f>(J630/J612)*AP79</f>
        <v>0</v>
      </c>
      <c r="K707" s="180">
        <f>(K644/K612)*AP75</f>
        <v>443444.09826942516</v>
      </c>
      <c r="L707" s="180">
        <f>(L647/L612)*AP80</f>
        <v>0</v>
      </c>
      <c r="M707" s="180">
        <f t="shared" si="20"/>
        <v>2239757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1966129</v>
      </c>
      <c r="D713" s="180">
        <f>(D615/D612)*AV76</f>
        <v>161362.9892608079</v>
      </c>
      <c r="E713" s="180">
        <f>(E623/E612)*SUM(C713:D713)</f>
        <v>101807.75366378094</v>
      </c>
      <c r="F713" s="180">
        <f>(F624/F612)*AV64</f>
        <v>8885.3932276673549</v>
      </c>
      <c r="G713" s="180">
        <f>(G625/G612)*AV77</f>
        <v>0</v>
      </c>
      <c r="H713" s="180">
        <f>(H628/H612)*AV60</f>
        <v>10918.946237643078</v>
      </c>
      <c r="I713" s="180">
        <f>(I629/I612)*AV78</f>
        <v>69730.824135576098</v>
      </c>
      <c r="J713" s="180">
        <f>(J630/J612)*AV79</f>
        <v>12375.785101432013</v>
      </c>
      <c r="K713" s="180">
        <f>(K644/K612)*AV75</f>
        <v>169125.02546625718</v>
      </c>
      <c r="L713" s="180">
        <f>(L647/L612)*AV80</f>
        <v>0</v>
      </c>
      <c r="M713" s="180">
        <f t="shared" si="20"/>
        <v>534207</v>
      </c>
      <c r="N713" s="199" t="s">
        <v>741</v>
      </c>
    </row>
    <row r="715" spans="1:83" ht="12.6" customHeight="1" x14ac:dyDescent="0.25">
      <c r="C715" s="180">
        <f>SUM(C614:C647)+SUM(C668:C713)</f>
        <v>107260972</v>
      </c>
      <c r="D715" s="180">
        <f>SUM(D616:D647)+SUM(D668:D713)</f>
        <v>6742294</v>
      </c>
      <c r="E715" s="180">
        <f>SUM(E624:E647)+SUM(E668:E713)</f>
        <v>4898398.5441042129</v>
      </c>
      <c r="F715" s="180">
        <f>SUM(F625:F648)+SUM(F668:F713)</f>
        <v>737659.60650103644</v>
      </c>
      <c r="G715" s="180">
        <f>SUM(G626:G647)+SUM(G668:G713)</f>
        <v>1558671.2116465308</v>
      </c>
      <c r="H715" s="180">
        <f>SUM(H629:H647)+SUM(H668:H713)</f>
        <v>538280.61830070149</v>
      </c>
      <c r="I715" s="180">
        <f>SUM(I630:I647)+SUM(I668:I713)</f>
        <v>1837852.3063392532</v>
      </c>
      <c r="J715" s="180">
        <f>SUM(J631:J647)+SUM(J668:J713)</f>
        <v>477508.46471075324</v>
      </c>
      <c r="K715" s="180">
        <f>SUM(K668:K713)</f>
        <v>11508510.565621423</v>
      </c>
      <c r="L715" s="180">
        <f>SUM(L668:L713)</f>
        <v>2138763.7740295208</v>
      </c>
      <c r="M715" s="180">
        <f>SUM(M668:M713)</f>
        <v>26064082</v>
      </c>
      <c r="N715" s="198" t="s">
        <v>742</v>
      </c>
    </row>
    <row r="716" spans="1:83" ht="12.6" customHeight="1" x14ac:dyDescent="0.25">
      <c r="C716" s="180">
        <f>CE71</f>
        <v>107260972</v>
      </c>
      <c r="D716" s="180">
        <f>D615</f>
        <v>6742294</v>
      </c>
      <c r="E716" s="180">
        <f>E623</f>
        <v>4898398.5441042138</v>
      </c>
      <c r="F716" s="180">
        <f>F624</f>
        <v>737659.60650103632</v>
      </c>
      <c r="G716" s="180">
        <f>G625</f>
        <v>1558671.2116465308</v>
      </c>
      <c r="H716" s="180">
        <f>H628</f>
        <v>538280.61830070149</v>
      </c>
      <c r="I716" s="180">
        <f>I629</f>
        <v>1837852.306339253</v>
      </c>
      <c r="J716" s="180">
        <f>J630</f>
        <v>477508.46471075324</v>
      </c>
      <c r="K716" s="180">
        <f>K644</f>
        <v>11508510.565621421</v>
      </c>
      <c r="L716" s="180">
        <f>L647</f>
        <v>2138763.7740295203</v>
      </c>
      <c r="M716" s="180">
        <f>C648</f>
        <v>26064082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063*2017*A</v>
      </c>
      <c r="B722" s="276">
        <f>ROUND(C165,0)</f>
        <v>2819772</v>
      </c>
      <c r="C722" s="276">
        <f>ROUND(C166,0)</f>
        <v>45454</v>
      </c>
      <c r="D722" s="276">
        <f>ROUND(C167,0)</f>
        <v>664904</v>
      </c>
      <c r="E722" s="276">
        <f>ROUND(C168,0)</f>
        <v>9028528</v>
      </c>
      <c r="F722" s="276">
        <f>ROUND(C169,0)</f>
        <v>17121</v>
      </c>
      <c r="G722" s="276">
        <f>ROUND(C170,0)</f>
        <v>1512073</v>
      </c>
      <c r="H722" s="276">
        <f>ROUND(C171+C172,0)</f>
        <v>760257</v>
      </c>
      <c r="I722" s="276">
        <f>ROUND(C175,0)</f>
        <v>0</v>
      </c>
      <c r="J722" s="276">
        <f>ROUND(C176,0)</f>
        <v>1360153</v>
      </c>
      <c r="K722" s="276">
        <f>ROUND(C179,0)</f>
        <v>631820</v>
      </c>
      <c r="L722" s="276">
        <f>ROUND(C180,0)</f>
        <v>191094</v>
      </c>
      <c r="M722" s="276">
        <f>ROUND(C183,0)</f>
        <v>286983</v>
      </c>
      <c r="N722" s="276">
        <f>ROUND(C184,0)</f>
        <v>1298278</v>
      </c>
      <c r="O722" s="276">
        <f>ROUND(C185,0)</f>
        <v>0</v>
      </c>
      <c r="P722" s="276">
        <f>ROUND(C188,0)</f>
        <v>0</v>
      </c>
      <c r="Q722" s="276">
        <f>ROUND(C189,0)</f>
        <v>1777614</v>
      </c>
      <c r="R722" s="276">
        <f>ROUND(B195,0)</f>
        <v>1702265</v>
      </c>
      <c r="S722" s="276">
        <f>ROUND(C195,0)</f>
        <v>0</v>
      </c>
      <c r="T722" s="276">
        <f>ROUND(D195,0)</f>
        <v>0</v>
      </c>
      <c r="U722" s="276">
        <f>ROUND(B196,0)</f>
        <v>612325</v>
      </c>
      <c r="V722" s="276">
        <f>ROUND(C196,0)</f>
        <v>0</v>
      </c>
      <c r="W722" s="276">
        <f>ROUND(D196,0)</f>
        <v>0</v>
      </c>
      <c r="X722" s="276">
        <f>ROUND(B197,0)</f>
        <v>69020364</v>
      </c>
      <c r="Y722" s="276">
        <f>ROUND(C197,0)</f>
        <v>132298</v>
      </c>
      <c r="Z722" s="276">
        <f>ROUND(D197,0)</f>
        <v>0</v>
      </c>
      <c r="AA722" s="276">
        <f>ROUND(B198,0)</f>
        <v>3903712</v>
      </c>
      <c r="AB722" s="276">
        <f>ROUND(C198,0)</f>
        <v>142946</v>
      </c>
      <c r="AC722" s="276">
        <f>ROUND(D198,0)</f>
        <v>33046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33888707</v>
      </c>
      <c r="AH722" s="276">
        <f>ROUND(C200,0)</f>
        <v>657514</v>
      </c>
      <c r="AI722" s="276">
        <f>ROUND(D200,0)</f>
        <v>42779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381013</v>
      </c>
      <c r="AQ722" s="276">
        <f>ROUND(C203,0)</f>
        <v>100896</v>
      </c>
      <c r="AR722" s="276">
        <f>ROUND(D203,0)</f>
        <v>179621</v>
      </c>
      <c r="AS722" s="276"/>
      <c r="AT722" s="276"/>
      <c r="AU722" s="276"/>
      <c r="AV722" s="276">
        <f>ROUND(B209,0)</f>
        <v>527663</v>
      </c>
      <c r="AW722" s="276">
        <f>ROUND(C209,0)</f>
        <v>13042</v>
      </c>
      <c r="AX722" s="276">
        <f>ROUND(D209,0)</f>
        <v>0</v>
      </c>
      <c r="AY722" s="276">
        <f>ROUND(B210,0)</f>
        <v>36834879</v>
      </c>
      <c r="AZ722" s="276">
        <f>ROUND(C210,0)</f>
        <v>1959651</v>
      </c>
      <c r="BA722" s="276">
        <f>ROUND(D210,0)</f>
        <v>0</v>
      </c>
      <c r="BB722" s="276">
        <f>ROUND(B211,0)</f>
        <v>3244665</v>
      </c>
      <c r="BC722" s="276">
        <f>ROUND(C211,0)</f>
        <v>114776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28371663</v>
      </c>
      <c r="BI722" s="276">
        <f>ROUND(C213,0)</f>
        <v>2034258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-140164</v>
      </c>
      <c r="BS722" s="276">
        <f>ROUND(D216,0)</f>
        <v>-140164</v>
      </c>
      <c r="BT722" s="276">
        <f>ROUND(C223,0)</f>
        <v>146718590</v>
      </c>
      <c r="BU722" s="276">
        <f>ROUND(C224,0)</f>
        <v>85297352</v>
      </c>
      <c r="BV722" s="276">
        <f>ROUND(C225,0)</f>
        <v>3438715</v>
      </c>
      <c r="BW722" s="276">
        <f>ROUND(C226,0)</f>
        <v>-292548</v>
      </c>
      <c r="BX722" s="276">
        <f>ROUND(C227,0)</f>
        <v>43358280</v>
      </c>
      <c r="BY722" s="276">
        <f>ROUND(C228,0)</f>
        <v>2213953</v>
      </c>
      <c r="BZ722" s="276">
        <f>ROUND(C231,0)</f>
        <v>265</v>
      </c>
      <c r="CA722" s="276">
        <f>ROUND(C233,0)</f>
        <v>141680</v>
      </c>
      <c r="CB722" s="276">
        <f>ROUND(C234,0)</f>
        <v>712753</v>
      </c>
      <c r="CC722" s="276">
        <f>ROUND(C238+C239,0)</f>
        <v>9470471</v>
      </c>
      <c r="CD722" s="276">
        <f>D221</f>
        <v>6852713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063*2017*A</v>
      </c>
      <c r="B726" s="276">
        <f>ROUND(C111,0)</f>
        <v>3134</v>
      </c>
      <c r="C726" s="276">
        <f>ROUND(C112,0)</f>
        <v>0</v>
      </c>
      <c r="D726" s="276">
        <f>ROUND(C113,0)</f>
        <v>461</v>
      </c>
      <c r="E726" s="276">
        <f>ROUND(C114,0)</f>
        <v>437</v>
      </c>
      <c r="F726" s="276">
        <f>ROUND(D111,0)</f>
        <v>11483</v>
      </c>
      <c r="G726" s="276">
        <f>ROUND(D112,0)</f>
        <v>0</v>
      </c>
      <c r="H726" s="276">
        <f>ROUND(D113,0)</f>
        <v>4842</v>
      </c>
      <c r="I726" s="276">
        <f>ROUND(D114,0)</f>
        <v>816</v>
      </c>
      <c r="J726" s="276">
        <f>ROUND(C116,0)</f>
        <v>8</v>
      </c>
      <c r="K726" s="276">
        <f>ROUND(C117,0)</f>
        <v>0</v>
      </c>
      <c r="L726" s="276">
        <f>ROUND(C118,0)</f>
        <v>32</v>
      </c>
      <c r="M726" s="276">
        <f>ROUND(C119,0)</f>
        <v>0</v>
      </c>
      <c r="N726" s="276">
        <f>ROUND(C120,0)</f>
        <v>5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4</v>
      </c>
      <c r="T726" s="276"/>
      <c r="U726" s="276">
        <f>ROUND(C126,0)</f>
        <v>0</v>
      </c>
      <c r="V726" s="276">
        <f>ROUND(C128,0)</f>
        <v>140</v>
      </c>
      <c r="W726" s="276">
        <f>ROUND(C129,0)</f>
        <v>12</v>
      </c>
      <c r="X726" s="276">
        <f>ROUND(B138,0)</f>
        <v>1766</v>
      </c>
      <c r="Y726" s="276">
        <f>ROUND(B139,0)</f>
        <v>7072</v>
      </c>
      <c r="Z726" s="276">
        <f>ROUND(B140,0)</f>
        <v>44589</v>
      </c>
      <c r="AA726" s="276">
        <f>ROUND(B141,0)</f>
        <v>67707395</v>
      </c>
      <c r="AB726" s="276">
        <f>ROUND(B142,0)</f>
        <v>113682624</v>
      </c>
      <c r="AC726" s="276">
        <f>ROUND(C138,0)</f>
        <v>783</v>
      </c>
      <c r="AD726" s="276">
        <f>ROUND(C139,0)</f>
        <v>2851</v>
      </c>
      <c r="AE726" s="276">
        <f>ROUND(C140,0)</f>
        <v>28527</v>
      </c>
      <c r="AF726" s="276">
        <f>ROUND(C141,0)</f>
        <v>27114768</v>
      </c>
      <c r="AG726" s="276">
        <f>ROUND(C142,0)</f>
        <v>72873335</v>
      </c>
      <c r="AH726" s="276">
        <f>ROUND(D138,0)</f>
        <v>585</v>
      </c>
      <c r="AI726" s="276">
        <f>ROUND(D139,0)</f>
        <v>1560</v>
      </c>
      <c r="AJ726" s="276">
        <f>ROUND(D140,0)</f>
        <v>28065</v>
      </c>
      <c r="AK726" s="276">
        <f>ROUND(D141,0)</f>
        <v>23988898</v>
      </c>
      <c r="AL726" s="276">
        <f>ROUND(D142,0)</f>
        <v>82220737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37</v>
      </c>
      <c r="BC726" s="276">
        <f>ROUND(B151,0)</f>
        <v>435</v>
      </c>
      <c r="BD726" s="276">
        <f>ROUND(B152,0)</f>
        <v>1388</v>
      </c>
      <c r="BE726" s="276">
        <f>ROUND(B153,0)</f>
        <v>539276</v>
      </c>
      <c r="BF726" s="276">
        <f>ROUND(B154,0)</f>
        <v>229346</v>
      </c>
      <c r="BG726" s="276">
        <f>ROUND(C150,0)</f>
        <v>254</v>
      </c>
      <c r="BH726" s="276">
        <f>ROUND(C151,0)</f>
        <v>2383</v>
      </c>
      <c r="BI726" s="276">
        <f>ROUND(C152,0)</f>
        <v>38</v>
      </c>
      <c r="BJ726" s="276">
        <f>ROUND(C153,0)</f>
        <v>3782451</v>
      </c>
      <c r="BK726" s="276">
        <f>ROUND(C154,0)</f>
        <v>5387</v>
      </c>
      <c r="BL726" s="276">
        <f>ROUND(D150,0)</f>
        <v>170</v>
      </c>
      <c r="BM726" s="276">
        <f>ROUND(D151,0)</f>
        <v>2024</v>
      </c>
      <c r="BN726" s="276">
        <f>ROUND(D152,0)</f>
        <v>2325</v>
      </c>
      <c r="BO726" s="276">
        <f>ROUND(D153,0)</f>
        <v>2497985</v>
      </c>
      <c r="BP726" s="276">
        <f>ROUND(D154,0)</f>
        <v>389975</v>
      </c>
      <c r="BQ726" s="276">
        <f>ROUND(B157,0)</f>
        <v>25764345</v>
      </c>
      <c r="BR726" s="276">
        <f>ROUND(C157,0)</f>
        <v>11456916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063*2017*A</v>
      </c>
      <c r="B730" s="276">
        <f>ROUND(C250,0)</f>
        <v>3591694</v>
      </c>
      <c r="C730" s="276">
        <f>ROUND(C251,0)</f>
        <v>0</v>
      </c>
      <c r="D730" s="276">
        <f>ROUND(C252,0)</f>
        <v>64456568</v>
      </c>
      <c r="E730" s="276">
        <f>ROUND(C253,0)</f>
        <v>41955381</v>
      </c>
      <c r="F730" s="276">
        <f>ROUND(C254,0)</f>
        <v>0</v>
      </c>
      <c r="G730" s="276">
        <f>ROUND(C255,0)</f>
        <v>2617331</v>
      </c>
      <c r="H730" s="276">
        <f>ROUND(C256,0)</f>
        <v>1121988</v>
      </c>
      <c r="I730" s="276">
        <f>ROUND(C257,0)</f>
        <v>1975364</v>
      </c>
      <c r="J730" s="276">
        <f>ROUND(C258,0)</f>
        <v>547858</v>
      </c>
      <c r="K730" s="276">
        <f>ROUND(C259,0)</f>
        <v>0</v>
      </c>
      <c r="L730" s="276">
        <f>ROUND(C262,0)</f>
        <v>0</v>
      </c>
      <c r="M730" s="276">
        <f>ROUND(C263,0)</f>
        <v>3796047</v>
      </c>
      <c r="N730" s="276">
        <f>ROUND(C264,0)</f>
        <v>0</v>
      </c>
      <c r="O730" s="276">
        <f>ROUND(C267,0)</f>
        <v>1702265</v>
      </c>
      <c r="P730" s="276">
        <f>ROUND(C268,0)</f>
        <v>612325</v>
      </c>
      <c r="Q730" s="276">
        <f>ROUND(C269,0)</f>
        <v>69152662</v>
      </c>
      <c r="R730" s="276">
        <f>ROUND(C270,0)</f>
        <v>4013614</v>
      </c>
      <c r="S730" s="276">
        <f>ROUND(C271,0)</f>
        <v>0</v>
      </c>
      <c r="T730" s="276">
        <f>ROUND(C272,0)</f>
        <v>34503439</v>
      </c>
      <c r="U730" s="276">
        <f>ROUND(C273,0)</f>
        <v>0</v>
      </c>
      <c r="V730" s="276">
        <f>ROUND(C274,0)</f>
        <v>302289</v>
      </c>
      <c r="W730" s="276">
        <f>ROUND(C275,0)</f>
        <v>0</v>
      </c>
      <c r="X730" s="276">
        <f>ROUND(C276,0)</f>
        <v>73100597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13320173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3000000</v>
      </c>
      <c r="AH730" s="276">
        <f>ROUND(C305,0)</f>
        <v>11893171</v>
      </c>
      <c r="AI730" s="276">
        <f>ROUND(C306,0)</f>
        <v>3834896</v>
      </c>
      <c r="AJ730" s="276">
        <f>ROUND(C307,0)</f>
        <v>0</v>
      </c>
      <c r="AK730" s="276">
        <f>ROUND(C308,0)</f>
        <v>0</v>
      </c>
      <c r="AL730" s="276">
        <f>ROUND(C309,0)</f>
        <v>678149</v>
      </c>
      <c r="AM730" s="276">
        <f>ROUND(C310,0)</f>
        <v>0</v>
      </c>
      <c r="AN730" s="276">
        <f>ROUND(C311,0)</f>
        <v>0</v>
      </c>
      <c r="AO730" s="276">
        <f>ROUND(C312,0)</f>
        <v>2021159</v>
      </c>
      <c r="AP730" s="276">
        <f>ROUND(C313,0)</f>
        <v>2117476</v>
      </c>
      <c r="AQ730" s="276">
        <f>ROUND(C316,0)</f>
        <v>0</v>
      </c>
      <c r="AR730" s="276">
        <f>ROUND(C317,0)</f>
        <v>0</v>
      </c>
      <c r="AS730" s="276">
        <f>ROUND(C318,0)</f>
        <v>2927631</v>
      </c>
      <c r="AT730" s="276">
        <f>ROUND(C321,0)</f>
        <v>0</v>
      </c>
      <c r="AU730" s="276">
        <f>ROUND(C322,0)</f>
        <v>0</v>
      </c>
      <c r="AV730" s="276">
        <f>ROUND(C323,0)</f>
        <v>972860</v>
      </c>
      <c r="AW730" s="276">
        <f>ROUND(C324,0)</f>
        <v>0</v>
      </c>
      <c r="AX730" s="276">
        <f>ROUND(C325,0)</f>
        <v>26314959</v>
      </c>
      <c r="AY730" s="276">
        <f>ROUND(C326,0)</f>
        <v>0</v>
      </c>
      <c r="AZ730" s="276">
        <f>ROUND(C327,0)</f>
        <v>2117476</v>
      </c>
      <c r="BA730" s="276">
        <f>ROUND(C328,0)</f>
        <v>0</v>
      </c>
      <c r="BB730" s="276">
        <f>ROUND(C332,0)</f>
        <v>0</v>
      </c>
      <c r="BC730" s="276"/>
      <c r="BD730" s="276"/>
      <c r="BE730" s="276">
        <f>ROUND(C337,0)</f>
        <v>32897338</v>
      </c>
      <c r="BF730" s="276">
        <f>ROUND(C336,0)</f>
        <v>0</v>
      </c>
      <c r="BG730" s="276"/>
      <c r="BH730" s="276"/>
      <c r="BI730" s="276">
        <f>ROUND(CE60,2)</f>
        <v>648.54</v>
      </c>
      <c r="BJ730" s="276">
        <f>ROUND(C359,0)</f>
        <v>125630773</v>
      </c>
      <c r="BK730" s="276">
        <f>ROUND(C360,0)</f>
        <v>269401404</v>
      </c>
      <c r="BL730" s="276">
        <f>ROUND(C364,0)</f>
        <v>280734342</v>
      </c>
      <c r="BM730" s="276">
        <f>ROUND(C365,0)</f>
        <v>854433</v>
      </c>
      <c r="BN730" s="276">
        <f>ROUND(C366,0)</f>
        <v>9470471</v>
      </c>
      <c r="BO730" s="276">
        <f>ROUND(C370,0)</f>
        <v>3725507</v>
      </c>
      <c r="BP730" s="276">
        <f>ROUND(C371,0)</f>
        <v>0</v>
      </c>
      <c r="BQ730" s="276">
        <f>ROUND(C378,0)</f>
        <v>42536887</v>
      </c>
      <c r="BR730" s="276">
        <f>ROUND(C379,0)</f>
        <v>14848109</v>
      </c>
      <c r="BS730" s="276">
        <f>ROUND(C380,0)</f>
        <v>15111132</v>
      </c>
      <c r="BT730" s="276">
        <f>ROUND(C381,0)</f>
        <v>12084308</v>
      </c>
      <c r="BU730" s="276">
        <f>ROUND(C382,0)</f>
        <v>1081322</v>
      </c>
      <c r="BV730" s="276">
        <f>ROUND(C383,0)</f>
        <v>14172670</v>
      </c>
      <c r="BW730" s="276">
        <f>ROUND(C384,0)</f>
        <v>3981563</v>
      </c>
      <c r="BX730" s="276">
        <f>ROUND(C385,0)</f>
        <v>1360153</v>
      </c>
      <c r="BY730" s="276">
        <f>ROUND(C386,0)</f>
        <v>822914</v>
      </c>
      <c r="BZ730" s="276">
        <f>ROUND(C387,0)</f>
        <v>1585261</v>
      </c>
      <c r="CA730" s="276">
        <f>ROUND(C388,0)</f>
        <v>1777614</v>
      </c>
      <c r="CB730" s="276">
        <f>C363</f>
        <v>6852713</v>
      </c>
      <c r="CC730" s="276">
        <f>ROUND(C389,0)</f>
        <v>1624546</v>
      </c>
      <c r="CD730" s="276">
        <f>ROUND(C392,0)</f>
        <v>2147317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063*2017*6010*A</v>
      </c>
      <c r="B734" s="276">
        <f>ROUND(C59,0)</f>
        <v>1668</v>
      </c>
      <c r="C734" s="276">
        <f>ROUND(C60,2)</f>
        <v>19.37</v>
      </c>
      <c r="D734" s="276">
        <f>ROUND(C61,0)</f>
        <v>1419587</v>
      </c>
      <c r="E734" s="276">
        <f>ROUND(C62,0)</f>
        <v>526479</v>
      </c>
      <c r="F734" s="276">
        <f>ROUND(C63,0)</f>
        <v>0</v>
      </c>
      <c r="G734" s="276">
        <f>ROUND(C64,0)</f>
        <v>184335</v>
      </c>
      <c r="H734" s="276">
        <f>ROUND(C65,0)</f>
        <v>0</v>
      </c>
      <c r="I734" s="276">
        <f>ROUND(C66,0)</f>
        <v>517229</v>
      </c>
      <c r="J734" s="276">
        <f>ROUND(C67,0)</f>
        <v>65762</v>
      </c>
      <c r="K734" s="276">
        <f>ROUND(C68,0)</f>
        <v>108022</v>
      </c>
      <c r="L734" s="276">
        <f>ROUND(C69,0)</f>
        <v>2833</v>
      </c>
      <c r="M734" s="276">
        <f>ROUND(C70,0)</f>
        <v>0</v>
      </c>
      <c r="N734" s="276">
        <f>ROUND(C75,0)</f>
        <v>5791352</v>
      </c>
      <c r="O734" s="276">
        <f>ROUND(C73,0)</f>
        <v>5804042</v>
      </c>
      <c r="P734" s="276">
        <f>IF(C76&gt;0,ROUND(C76,0),0)</f>
        <v>5886</v>
      </c>
      <c r="Q734" s="276">
        <f>IF(C77&gt;0,ROUND(C77,0),0)</f>
        <v>3523</v>
      </c>
      <c r="R734" s="276">
        <f>IF(C78&gt;0,ROUND(C78,0),0)</f>
        <v>1888</v>
      </c>
      <c r="S734" s="276">
        <f>IF(C79&gt;0,ROUND(C79,0),0)</f>
        <v>20002</v>
      </c>
      <c r="T734" s="276">
        <f>IF(C80&gt;0,ROUND(C80,2),0)</f>
        <v>19.37</v>
      </c>
      <c r="U734" s="276"/>
      <c r="V734" s="276"/>
      <c r="W734" s="276"/>
      <c r="X734" s="276"/>
      <c r="Y734" s="276">
        <f>IF(M668&lt;&gt;0,ROUND(M668,0),0)</f>
        <v>835445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063*2017*6030*A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063*2017*6070*A</v>
      </c>
      <c r="B736" s="276">
        <f>ROUND(E59,0)</f>
        <v>9815</v>
      </c>
      <c r="C736" s="278">
        <f>ROUND(E60,2)</f>
        <v>96.45</v>
      </c>
      <c r="D736" s="276">
        <f>ROUND(E61,0)</f>
        <v>6911839</v>
      </c>
      <c r="E736" s="276">
        <f>ROUND(E62,0)</f>
        <v>2527254</v>
      </c>
      <c r="F736" s="276">
        <f>ROUND(E63,0)</f>
        <v>20626</v>
      </c>
      <c r="G736" s="276">
        <f>ROUND(E64,0)</f>
        <v>717430</v>
      </c>
      <c r="H736" s="276">
        <f>ROUND(E65,0)</f>
        <v>0</v>
      </c>
      <c r="I736" s="276">
        <f>ROUND(E66,0)</f>
        <v>1604147</v>
      </c>
      <c r="J736" s="276">
        <f>ROUND(E67,0)</f>
        <v>297182</v>
      </c>
      <c r="K736" s="276">
        <f>ROUND(E68,0)</f>
        <v>197511</v>
      </c>
      <c r="L736" s="276">
        <f>ROUND(E69,0)</f>
        <v>32158</v>
      </c>
      <c r="M736" s="276">
        <f>ROUND(E70,0)</f>
        <v>0</v>
      </c>
      <c r="N736" s="276">
        <f>ROUND(E75,0)</f>
        <v>23544021</v>
      </c>
      <c r="O736" s="276">
        <f>ROUND(E73,0)</f>
        <v>22424174</v>
      </c>
      <c r="P736" s="276">
        <f>IF(E76&gt;0,ROUND(E76,0),0)</f>
        <v>23912</v>
      </c>
      <c r="Q736" s="276">
        <f>IF(E77&gt;0,ROUND(E77,0),0)</f>
        <v>26305</v>
      </c>
      <c r="R736" s="276">
        <f>IF(E78&gt;0,ROUND(E78,0),0)</f>
        <v>7672</v>
      </c>
      <c r="S736" s="276">
        <f>IF(E79&gt;0,ROUND(E79,0),0)</f>
        <v>176769</v>
      </c>
      <c r="T736" s="278">
        <f>IF(E80&gt;0,ROUND(E80,2),0)</f>
        <v>96.45</v>
      </c>
      <c r="U736" s="276"/>
      <c r="V736" s="277"/>
      <c r="W736" s="276"/>
      <c r="X736" s="276"/>
      <c r="Y736" s="276">
        <f t="shared" si="21"/>
        <v>4025670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063*2017*6100*A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063*2017*6120*A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063*2017*6140*A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063*2017*6150*A</v>
      </c>
      <c r="B740" s="276">
        <f>ROUND(I59,0)</f>
        <v>4842</v>
      </c>
      <c r="C740" s="278">
        <f>ROUND(I60,2)</f>
        <v>31</v>
      </c>
      <c r="D740" s="276">
        <f>ROUND(I61,0)</f>
        <v>1935499</v>
      </c>
      <c r="E740" s="276">
        <f>ROUND(I62,0)</f>
        <v>716667</v>
      </c>
      <c r="F740" s="276">
        <f>ROUND(I63,0)</f>
        <v>77500</v>
      </c>
      <c r="G740" s="276">
        <f>ROUND(I64,0)</f>
        <v>46947</v>
      </c>
      <c r="H740" s="276">
        <f>ROUND(I65,0)</f>
        <v>-7</v>
      </c>
      <c r="I740" s="276">
        <f>ROUND(I66,0)</f>
        <v>638405</v>
      </c>
      <c r="J740" s="276">
        <f>ROUND(I67,0)</f>
        <v>120403</v>
      </c>
      <c r="K740" s="276">
        <f>ROUND(I68,0)</f>
        <v>263</v>
      </c>
      <c r="L740" s="276">
        <f>ROUND(I69,0)</f>
        <v>11888</v>
      </c>
      <c r="M740" s="276">
        <f>ROUND(I70,0)</f>
        <v>0</v>
      </c>
      <c r="N740" s="276">
        <f>ROUND(I75,0)</f>
        <v>7433235</v>
      </c>
      <c r="O740" s="276">
        <f>ROUND(I73,0)</f>
        <v>6808528</v>
      </c>
      <c r="P740" s="276">
        <f>IF(I76&gt;0,ROUND(I76,0),0)</f>
        <v>17985</v>
      </c>
      <c r="Q740" s="276">
        <f>IF(I77&gt;0,ROUND(I77,0),0)</f>
        <v>23013</v>
      </c>
      <c r="R740" s="276">
        <f>IF(I78&gt;0,ROUND(I78,0),0)</f>
        <v>5770</v>
      </c>
      <c r="S740" s="276">
        <f>IF(I79&gt;0,ROUND(I79,0),0)</f>
        <v>22475</v>
      </c>
      <c r="T740" s="278">
        <f>IF(I80&gt;0,ROUND(I80,2),0)</f>
        <v>31</v>
      </c>
      <c r="U740" s="276"/>
      <c r="V740" s="277"/>
      <c r="W740" s="276"/>
      <c r="X740" s="276"/>
      <c r="Y740" s="276">
        <f t="shared" si="21"/>
        <v>2018851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063*2017*6170*A</v>
      </c>
      <c r="B741" s="276">
        <f>ROUND(J59,0)</f>
        <v>816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063*2017*6200*A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063*2017*6210*A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063*2017*6330*A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063*2017*6400*A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063*2017*7010*A</v>
      </c>
      <c r="B746" s="276">
        <f>ROUND(O59,0)</f>
        <v>437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063*2017*7020*A</v>
      </c>
      <c r="B747" s="276">
        <f>ROUND(P59,0)</f>
        <v>250170</v>
      </c>
      <c r="C747" s="278">
        <f>ROUND(P60,2)</f>
        <v>25.1</v>
      </c>
      <c r="D747" s="276">
        <f>ROUND(P61,0)</f>
        <v>2136613</v>
      </c>
      <c r="E747" s="276">
        <f>ROUND(P62,0)</f>
        <v>796633</v>
      </c>
      <c r="F747" s="276">
        <f>ROUND(P63,0)</f>
        <v>1317877</v>
      </c>
      <c r="G747" s="276">
        <f>ROUND(P64,0)</f>
        <v>889749</v>
      </c>
      <c r="H747" s="276">
        <f>ROUND(P65,0)</f>
        <v>0</v>
      </c>
      <c r="I747" s="276">
        <f>ROUND(P66,0)</f>
        <v>840390</v>
      </c>
      <c r="J747" s="276">
        <f>ROUND(P67,0)</f>
        <v>515276</v>
      </c>
      <c r="K747" s="276">
        <f>ROUND(P68,0)</f>
        <v>57409</v>
      </c>
      <c r="L747" s="276">
        <f>ROUND(P69,0)</f>
        <v>3279</v>
      </c>
      <c r="M747" s="276">
        <f>ROUND(P70,0)</f>
        <v>0</v>
      </c>
      <c r="N747" s="276">
        <f>ROUND(P75,0)</f>
        <v>56819225</v>
      </c>
      <c r="O747" s="276">
        <f>ROUND(P73,0)</f>
        <v>12138088</v>
      </c>
      <c r="P747" s="276">
        <f>IF(P76&gt;0,ROUND(P76,0),0)</f>
        <v>9766</v>
      </c>
      <c r="Q747" s="276">
        <f>IF(P77&gt;0,ROUND(P77,0),0)</f>
        <v>0</v>
      </c>
      <c r="R747" s="276">
        <f>IF(P78&gt;0,ROUND(P78,0),0)</f>
        <v>3133</v>
      </c>
      <c r="S747" s="276">
        <f>IF(P79&gt;0,ROUND(P79,0),0)</f>
        <v>77932</v>
      </c>
      <c r="T747" s="278">
        <f>IF(P80&gt;0,ROUND(P80,2),0)</f>
        <v>25.1</v>
      </c>
      <c r="U747" s="276"/>
      <c r="V747" s="277"/>
      <c r="W747" s="276"/>
      <c r="X747" s="276"/>
      <c r="Y747" s="276">
        <f t="shared" si="21"/>
        <v>2695987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063*2017*7030*A</v>
      </c>
      <c r="B748" s="276">
        <f>ROUND(Q59,0)</f>
        <v>110036</v>
      </c>
      <c r="C748" s="278">
        <f>ROUND(Q60,2)</f>
        <v>3.73</v>
      </c>
      <c r="D748" s="276">
        <f>ROUND(Q61,0)</f>
        <v>415550</v>
      </c>
      <c r="E748" s="276">
        <f>ROUND(Q62,0)</f>
        <v>153613</v>
      </c>
      <c r="F748" s="276">
        <f>ROUND(Q63,0)</f>
        <v>0</v>
      </c>
      <c r="G748" s="276">
        <f>ROUND(Q64,0)</f>
        <v>3627</v>
      </c>
      <c r="H748" s="276">
        <f>ROUND(Q65,0)</f>
        <v>0</v>
      </c>
      <c r="I748" s="276">
        <f>ROUND(Q66,0)</f>
        <v>3942</v>
      </c>
      <c r="J748" s="276">
        <f>ROUND(Q67,0)</f>
        <v>11459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3888705</v>
      </c>
      <c r="O748" s="276">
        <f>ROUND(Q73,0)</f>
        <v>985313</v>
      </c>
      <c r="P748" s="276">
        <f>IF(Q76&gt;0,ROUND(Q76,0),0)</f>
        <v>1302</v>
      </c>
      <c r="Q748" s="276">
        <f>IF(Q77&gt;0,ROUND(Q77,0),0)</f>
        <v>0</v>
      </c>
      <c r="R748" s="276">
        <f>IF(Q78&gt;0,ROUND(Q78,0),0)</f>
        <v>418</v>
      </c>
      <c r="S748" s="276">
        <f>IF(Q79&gt;0,ROUND(Q79,0),0)</f>
        <v>0</v>
      </c>
      <c r="T748" s="278">
        <f>IF(Q80&gt;0,ROUND(Q80,2),0)</f>
        <v>3.73</v>
      </c>
      <c r="U748" s="276"/>
      <c r="V748" s="277"/>
      <c r="W748" s="276"/>
      <c r="X748" s="276"/>
      <c r="Y748" s="276">
        <f t="shared" si="21"/>
        <v>225546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063*2017*7040*A</v>
      </c>
      <c r="B749" s="276">
        <f>ROUND(R59,0)</f>
        <v>0</v>
      </c>
      <c r="C749" s="278">
        <f>ROUND(R60,2)</f>
        <v>0.12</v>
      </c>
      <c r="D749" s="276">
        <f>ROUND(R61,0)</f>
        <v>4929</v>
      </c>
      <c r="E749" s="276">
        <f>ROUND(R62,0)</f>
        <v>1926</v>
      </c>
      <c r="F749" s="276">
        <f>ROUND(R63,0)</f>
        <v>1869852</v>
      </c>
      <c r="G749" s="276">
        <f>ROUND(R64,0)</f>
        <v>110087</v>
      </c>
      <c r="H749" s="276">
        <f>ROUND(R65,0)</f>
        <v>0</v>
      </c>
      <c r="I749" s="276">
        <f>ROUND(R66,0)</f>
        <v>13451</v>
      </c>
      <c r="J749" s="276">
        <f>ROUND(R67,0)</f>
        <v>16217</v>
      </c>
      <c r="K749" s="276">
        <f>ROUND(R68,0)</f>
        <v>7833</v>
      </c>
      <c r="L749" s="276">
        <f>ROUND(R69,0)</f>
        <v>0</v>
      </c>
      <c r="M749" s="276">
        <f>ROUND(R70,0)</f>
        <v>0</v>
      </c>
      <c r="N749" s="276">
        <f>ROUND(R75,0)</f>
        <v>18911399</v>
      </c>
      <c r="O749" s="276">
        <f>ROUND(R73,0)</f>
        <v>7744061</v>
      </c>
      <c r="P749" s="276">
        <f>IF(R76&gt;0,ROUND(R76,0),0)</f>
        <v>198</v>
      </c>
      <c r="Q749" s="276">
        <f>IF(R77&gt;0,ROUND(R77,0),0)</f>
        <v>0</v>
      </c>
      <c r="R749" s="276">
        <f>IF(R78&gt;0,ROUND(R78,0),0)</f>
        <v>64</v>
      </c>
      <c r="S749" s="276">
        <f>IF(R79&gt;0,ROUND(R79,0),0)</f>
        <v>0</v>
      </c>
      <c r="T749" s="278">
        <f>IF(R80&gt;0,ROUND(R80,2),0)</f>
        <v>0.12</v>
      </c>
      <c r="U749" s="276"/>
      <c r="V749" s="277"/>
      <c r="W749" s="276"/>
      <c r="X749" s="276"/>
      <c r="Y749" s="276">
        <f t="shared" si="21"/>
        <v>663089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063*2017*7050*A</v>
      </c>
      <c r="B750" s="276"/>
      <c r="C750" s="278">
        <f>ROUND(S60,2)</f>
        <v>4.3</v>
      </c>
      <c r="D750" s="276">
        <f>ROUND(S61,0)</f>
        <v>176415</v>
      </c>
      <c r="E750" s="276">
        <f>ROUND(S62,0)</f>
        <v>64946</v>
      </c>
      <c r="F750" s="276">
        <f>ROUND(S63,0)</f>
        <v>0</v>
      </c>
      <c r="G750" s="276">
        <f>ROUND(S64,0)</f>
        <v>3161912</v>
      </c>
      <c r="H750" s="276">
        <f>ROUND(S65,0)</f>
        <v>0</v>
      </c>
      <c r="I750" s="276">
        <f>ROUND(S66,0)</f>
        <v>122284</v>
      </c>
      <c r="J750" s="276">
        <f>ROUND(S67,0)</f>
        <v>53536</v>
      </c>
      <c r="K750" s="276">
        <f>ROUND(S68,0)</f>
        <v>45914</v>
      </c>
      <c r="L750" s="276">
        <f>ROUND(S69,0)</f>
        <v>1871</v>
      </c>
      <c r="M750" s="276">
        <f>ROUND(S70,0)</f>
        <v>0</v>
      </c>
      <c r="N750" s="276">
        <f>ROUND(S75,0)</f>
        <v>25645019</v>
      </c>
      <c r="O750" s="276">
        <f>ROUND(S73,0)</f>
        <v>11909066</v>
      </c>
      <c r="P750" s="276">
        <f>IF(S76&gt;0,ROUND(S76,0),0)</f>
        <v>1331</v>
      </c>
      <c r="Q750" s="276">
        <f>IF(S77&gt;0,ROUND(S77,0),0)</f>
        <v>0</v>
      </c>
      <c r="R750" s="276">
        <f>IF(S78&gt;0,ROUND(S78,0),0)</f>
        <v>427</v>
      </c>
      <c r="S750" s="276">
        <f>IF(S79&gt;0,ROUND(S79,0),0)</f>
        <v>2204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1170562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063*2017*7060*A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063*2017*7070*A</v>
      </c>
      <c r="B752" s="276">
        <f>ROUND(U59,0)</f>
        <v>308661</v>
      </c>
      <c r="C752" s="278">
        <f>ROUND(U60,2)</f>
        <v>24.68</v>
      </c>
      <c r="D752" s="276">
        <f>ROUND(U61,0)</f>
        <v>1628788</v>
      </c>
      <c r="E752" s="276">
        <f>ROUND(U62,0)</f>
        <v>598256</v>
      </c>
      <c r="F752" s="276">
        <f>ROUND(U63,0)</f>
        <v>42358</v>
      </c>
      <c r="G752" s="276">
        <f>ROUND(U64,0)</f>
        <v>1346245</v>
      </c>
      <c r="H752" s="276">
        <f>ROUND(U65,0)</f>
        <v>0</v>
      </c>
      <c r="I752" s="276">
        <f>ROUND(U66,0)</f>
        <v>897686</v>
      </c>
      <c r="J752" s="276">
        <f>ROUND(U67,0)</f>
        <v>65587</v>
      </c>
      <c r="K752" s="276">
        <f>ROUND(U68,0)</f>
        <v>48547</v>
      </c>
      <c r="L752" s="276">
        <f>ROUND(U69,0)</f>
        <v>7371</v>
      </c>
      <c r="M752" s="276">
        <f>ROUND(U70,0)</f>
        <v>0</v>
      </c>
      <c r="N752" s="276">
        <f>ROUND(U75,0)</f>
        <v>26256345</v>
      </c>
      <c r="O752" s="276">
        <f>ROUND(U73,0)</f>
        <v>8979184</v>
      </c>
      <c r="P752" s="276">
        <f>IF(U76&gt;0,ROUND(U76,0),0)</f>
        <v>5703</v>
      </c>
      <c r="Q752" s="276">
        <f>IF(U77&gt;0,ROUND(U77,0),0)</f>
        <v>0</v>
      </c>
      <c r="R752" s="276">
        <f>IF(U78&gt;0,ROUND(U78,0),0)</f>
        <v>1830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1304008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063*2017*7110*A</v>
      </c>
      <c r="B753" s="276">
        <f>ROUND(V59,0)</f>
        <v>10274</v>
      </c>
      <c r="C753" s="278">
        <f>ROUND(V60,2)</f>
        <v>1.03</v>
      </c>
      <c r="D753" s="276">
        <f>ROUND(V61,0)</f>
        <v>105075</v>
      </c>
      <c r="E753" s="276">
        <f>ROUND(V62,0)</f>
        <v>38125</v>
      </c>
      <c r="F753" s="276">
        <f>ROUND(V63,0)</f>
        <v>80832</v>
      </c>
      <c r="G753" s="276">
        <f>ROUND(V64,0)</f>
        <v>951</v>
      </c>
      <c r="H753" s="276">
        <f>ROUND(V65,0)</f>
        <v>0</v>
      </c>
      <c r="I753" s="276">
        <f>ROUND(V66,0)</f>
        <v>16644</v>
      </c>
      <c r="J753" s="276">
        <f>ROUND(V67,0)</f>
        <v>5622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5632781</v>
      </c>
      <c r="O753" s="276">
        <f>ROUND(V73,0)</f>
        <v>2072503</v>
      </c>
      <c r="P753" s="276">
        <f>IF(V76&gt;0,ROUND(V76,0),0)</f>
        <v>864</v>
      </c>
      <c r="Q753" s="276">
        <f>IF(V77&gt;0,ROUND(V77,0),0)</f>
        <v>0</v>
      </c>
      <c r="R753" s="276">
        <f>IF(V78&gt;0,ROUND(V78,0),0)</f>
        <v>277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208963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063*2017*7120*A</v>
      </c>
      <c r="B754" s="276">
        <f>ROUND(W59,0)</f>
        <v>38181</v>
      </c>
      <c r="C754" s="278">
        <f>ROUND(W60,2)</f>
        <v>2.04</v>
      </c>
      <c r="D754" s="276">
        <f>ROUND(W61,0)</f>
        <v>178398</v>
      </c>
      <c r="E754" s="276">
        <f>ROUND(W62,0)</f>
        <v>65043</v>
      </c>
      <c r="F754" s="276">
        <f>ROUND(W63,0)</f>
        <v>0</v>
      </c>
      <c r="G754" s="276">
        <f>ROUND(W64,0)</f>
        <v>5142</v>
      </c>
      <c r="H754" s="276">
        <f>ROUND(W65,0)</f>
        <v>0</v>
      </c>
      <c r="I754" s="276">
        <f>ROUND(W66,0)</f>
        <v>127091</v>
      </c>
      <c r="J754" s="276">
        <f>ROUND(W67,0)</f>
        <v>4295</v>
      </c>
      <c r="K754" s="276">
        <f>ROUND(W68,0)</f>
        <v>0</v>
      </c>
      <c r="L754" s="276">
        <f>ROUND(W69,0)</f>
        <v>3100</v>
      </c>
      <c r="M754" s="276">
        <f>ROUND(W70,0)</f>
        <v>0</v>
      </c>
      <c r="N754" s="276">
        <f>ROUND(W75,0)</f>
        <v>6485283</v>
      </c>
      <c r="O754" s="276">
        <f>ROUND(W73,0)</f>
        <v>493739</v>
      </c>
      <c r="P754" s="276">
        <f>IF(W76&gt;0,ROUND(W76,0),0)</f>
        <v>660</v>
      </c>
      <c r="Q754" s="276">
        <f>IF(W77&gt;0,ROUND(W77,0),0)</f>
        <v>0</v>
      </c>
      <c r="R754" s="276">
        <f>IF(W78&gt;0,ROUND(W78,0),0)</f>
        <v>212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233959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063*2017*7130*A</v>
      </c>
      <c r="B755" s="276">
        <f>ROUND(X59,0)</f>
        <v>70233</v>
      </c>
      <c r="C755" s="278">
        <f>ROUND(X60,2)</f>
        <v>6.66</v>
      </c>
      <c r="D755" s="276">
        <f>ROUND(X61,0)</f>
        <v>612934</v>
      </c>
      <c r="E755" s="276">
        <f>ROUND(X62,0)</f>
        <v>226730</v>
      </c>
      <c r="F755" s="276">
        <f>ROUND(X63,0)</f>
        <v>0</v>
      </c>
      <c r="G755" s="276">
        <f>ROUND(X64,0)</f>
        <v>273561</v>
      </c>
      <c r="H755" s="276">
        <f>ROUND(X65,0)</f>
        <v>0</v>
      </c>
      <c r="I755" s="276">
        <f>ROUND(X66,0)</f>
        <v>278739</v>
      </c>
      <c r="J755" s="276">
        <f>ROUND(X67,0)</f>
        <v>196837</v>
      </c>
      <c r="K755" s="276">
        <f>ROUND(X68,0)</f>
        <v>7655</v>
      </c>
      <c r="L755" s="276">
        <f>ROUND(X69,0)</f>
        <v>-100</v>
      </c>
      <c r="M755" s="276">
        <f>ROUND(X70,0)</f>
        <v>0</v>
      </c>
      <c r="N755" s="276">
        <f>ROUND(X75,0)</f>
        <v>44407166</v>
      </c>
      <c r="O755" s="276">
        <f>ROUND(X73,0)</f>
        <v>7399788</v>
      </c>
      <c r="P755" s="276">
        <f>IF(X76&gt;0,ROUND(X76,0),0)</f>
        <v>5944</v>
      </c>
      <c r="Q755" s="276">
        <f>IF(X77&gt;0,ROUND(X77,0),0)</f>
        <v>0</v>
      </c>
      <c r="R755" s="276">
        <f>IF(X78&gt;0,ROUND(X78,0),0)</f>
        <v>1907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1613426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063*2017*7140*A</v>
      </c>
      <c r="B756" s="276">
        <f>ROUND(Y59,0)</f>
        <v>46537</v>
      </c>
      <c r="C756" s="278">
        <f>ROUND(Y60,2)</f>
        <v>24.98</v>
      </c>
      <c r="D756" s="276">
        <f>ROUND(Y61,0)</f>
        <v>1642433</v>
      </c>
      <c r="E756" s="276">
        <f>ROUND(Y62,0)</f>
        <v>607072</v>
      </c>
      <c r="F756" s="276">
        <f>ROUND(Y63,0)</f>
        <v>1964641</v>
      </c>
      <c r="G756" s="276">
        <f>ROUND(Y64,0)</f>
        <v>111253</v>
      </c>
      <c r="H756" s="276">
        <f>ROUND(Y65,0)</f>
        <v>32450</v>
      </c>
      <c r="I756" s="276">
        <f>ROUND(Y66,0)</f>
        <v>585346</v>
      </c>
      <c r="J756" s="276">
        <f>ROUND(Y67,0)</f>
        <v>270295</v>
      </c>
      <c r="K756" s="276">
        <f>ROUND(Y68,0)</f>
        <v>84865</v>
      </c>
      <c r="L756" s="276">
        <f>ROUND(Y69,0)</f>
        <v>10266</v>
      </c>
      <c r="M756" s="276">
        <f>ROUND(Y70,0)</f>
        <v>0</v>
      </c>
      <c r="N756" s="276">
        <f>ROUND(Y75,0)</f>
        <v>30605323</v>
      </c>
      <c r="O756" s="276">
        <f>ROUND(Y73,0)</f>
        <v>3009260</v>
      </c>
      <c r="P756" s="276">
        <f>IF(Y76&gt;0,ROUND(Y76,0),0)</f>
        <v>8961</v>
      </c>
      <c r="Q756" s="276">
        <f>IF(Y77&gt;0,ROUND(Y77,0),0)</f>
        <v>0</v>
      </c>
      <c r="R756" s="276">
        <f>IF(Y78&gt;0,ROUND(Y78,0),0)</f>
        <v>2875</v>
      </c>
      <c r="S756" s="276">
        <f>IF(Y79&gt;0,ROUND(Y79,0),0)</f>
        <v>56351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1558930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063*2017*7150*A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063*2017*7160*A</v>
      </c>
      <c r="B758" s="276">
        <f>ROUND(AA59,0)</f>
        <v>14142</v>
      </c>
      <c r="C758" s="278">
        <f>ROUND(AA60,2)</f>
        <v>3.01</v>
      </c>
      <c r="D758" s="276">
        <f>ROUND(AA61,0)</f>
        <v>220342</v>
      </c>
      <c r="E758" s="276">
        <f>ROUND(AA62,0)</f>
        <v>81157</v>
      </c>
      <c r="F758" s="276">
        <f>ROUND(AA63,0)</f>
        <v>0</v>
      </c>
      <c r="G758" s="276">
        <f>ROUND(AA64,0)</f>
        <v>385053</v>
      </c>
      <c r="H758" s="276">
        <f>ROUND(AA65,0)</f>
        <v>0</v>
      </c>
      <c r="I758" s="276">
        <f>ROUND(AA66,0)</f>
        <v>243809</v>
      </c>
      <c r="J758" s="276">
        <f>ROUND(AA67,0)</f>
        <v>5527</v>
      </c>
      <c r="K758" s="276">
        <f>ROUND(AA68,0)</f>
        <v>0</v>
      </c>
      <c r="L758" s="276">
        <f>ROUND(AA69,0)</f>
        <v>117</v>
      </c>
      <c r="M758" s="276">
        <f>ROUND(AA70,0)</f>
        <v>0</v>
      </c>
      <c r="N758" s="276">
        <f>ROUND(AA75,0)</f>
        <v>6779468</v>
      </c>
      <c r="O758" s="276">
        <f>ROUND(AA73,0)</f>
        <v>658018</v>
      </c>
      <c r="P758" s="276">
        <f>IF(AA76&gt;0,ROUND(AA76,0),0)</f>
        <v>403</v>
      </c>
      <c r="Q758" s="276">
        <f>IF(AA77&gt;0,ROUND(AA77,0),0)</f>
        <v>0</v>
      </c>
      <c r="R758" s="276">
        <f>IF(AA78&gt;0,ROUND(AA78,0),0)</f>
        <v>129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283733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063*2017*7170*A</v>
      </c>
      <c r="B759" s="276"/>
      <c r="C759" s="278">
        <f>ROUND(AB60,2)</f>
        <v>15.62</v>
      </c>
      <c r="D759" s="276">
        <f>ROUND(AB61,0)</f>
        <v>1201022</v>
      </c>
      <c r="E759" s="276">
        <f>ROUND(AB62,0)</f>
        <v>446710</v>
      </c>
      <c r="F759" s="276">
        <f>ROUND(AB63,0)</f>
        <v>17500</v>
      </c>
      <c r="G759" s="276">
        <f>ROUND(AB64,0)</f>
        <v>2100999</v>
      </c>
      <c r="H759" s="276">
        <f>ROUND(AB65,0)</f>
        <v>0</v>
      </c>
      <c r="I759" s="276">
        <f>ROUND(AB66,0)</f>
        <v>428441</v>
      </c>
      <c r="J759" s="276">
        <f>ROUND(AB67,0)</f>
        <v>56669</v>
      </c>
      <c r="K759" s="276">
        <f>ROUND(AB68,0)</f>
        <v>255146</v>
      </c>
      <c r="L759" s="276">
        <f>ROUND(AB69,0)</f>
        <v>40704</v>
      </c>
      <c r="M759" s="276">
        <f>ROUND(AB70,0)</f>
        <v>0</v>
      </c>
      <c r="N759" s="276">
        <f>ROUND(AB75,0)</f>
        <v>29965923</v>
      </c>
      <c r="O759" s="276">
        <f>ROUND(AB73,0)</f>
        <v>15675165</v>
      </c>
      <c r="P759" s="276">
        <f>IF(AB76&gt;0,ROUND(AB76,0),0)</f>
        <v>1239</v>
      </c>
      <c r="Q759" s="276">
        <f>IF(AB77&gt;0,ROUND(AB77,0),0)</f>
        <v>0</v>
      </c>
      <c r="R759" s="276">
        <f>IF(AB78&gt;0,ROUND(AB78,0),0)</f>
        <v>398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1280433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063*2017*7180*A</v>
      </c>
      <c r="B760" s="276">
        <f>ROUND(AC59,0)</f>
        <v>12513</v>
      </c>
      <c r="C760" s="278">
        <f>ROUND(AC60,2)</f>
        <v>14.12</v>
      </c>
      <c r="D760" s="276">
        <f>ROUND(AC61,0)</f>
        <v>882064</v>
      </c>
      <c r="E760" s="276">
        <f>ROUND(AC62,0)</f>
        <v>326941</v>
      </c>
      <c r="F760" s="276">
        <f>ROUND(AC63,0)</f>
        <v>0</v>
      </c>
      <c r="G760" s="276">
        <f>ROUND(AC64,0)</f>
        <v>152640</v>
      </c>
      <c r="H760" s="276">
        <f>ROUND(AC65,0)</f>
        <v>0</v>
      </c>
      <c r="I760" s="276">
        <f>ROUND(AC66,0)</f>
        <v>133326</v>
      </c>
      <c r="J760" s="276">
        <f>ROUND(AC67,0)</f>
        <v>48471</v>
      </c>
      <c r="K760" s="276">
        <f>ROUND(AC68,0)</f>
        <v>84318</v>
      </c>
      <c r="L760" s="276">
        <f>ROUND(AC69,0)</f>
        <v>6953</v>
      </c>
      <c r="M760" s="276">
        <f>ROUND(AC70,0)</f>
        <v>0</v>
      </c>
      <c r="N760" s="276">
        <f>ROUND(AC75,0)</f>
        <v>7464187</v>
      </c>
      <c r="O760" s="276">
        <f>ROUND(AC73,0)</f>
        <v>5898301</v>
      </c>
      <c r="P760" s="276">
        <f>IF(AC76&gt;0,ROUND(AC76,0),0)</f>
        <v>304</v>
      </c>
      <c r="Q760" s="276">
        <f>IF(AC77&gt;0,ROUND(AC77,0),0)</f>
        <v>0</v>
      </c>
      <c r="R760" s="276">
        <f>IF(AC78&gt;0,ROUND(AC78,0),0)</f>
        <v>98</v>
      </c>
      <c r="S760" s="276">
        <f>IF(AC79&gt;0,ROUND(AC79,0),0)</f>
        <v>1491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330936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063*2017*7190*A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063*2017*7200*A</v>
      </c>
      <c r="B762" s="276">
        <f>ROUND(AE59,0)</f>
        <v>33273</v>
      </c>
      <c r="C762" s="278">
        <f>ROUND(AE60,2)</f>
        <v>14.5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38613</v>
      </c>
      <c r="H762" s="276">
        <f>ROUND(AE65,0)</f>
        <v>4691</v>
      </c>
      <c r="I762" s="276">
        <f>ROUND(AE66,0)</f>
        <v>1326047</v>
      </c>
      <c r="J762" s="276">
        <f>ROUND(AE67,0)</f>
        <v>51086</v>
      </c>
      <c r="K762" s="276">
        <f>ROUND(AE68,0)</f>
        <v>40882</v>
      </c>
      <c r="L762" s="276">
        <f>ROUND(AE69,0)</f>
        <v>314</v>
      </c>
      <c r="M762" s="276">
        <f>ROUND(AE70,0)</f>
        <v>0</v>
      </c>
      <c r="N762" s="276">
        <f>ROUND(AE75,0)</f>
        <v>5312843</v>
      </c>
      <c r="O762" s="276">
        <f>ROUND(AE73,0)</f>
        <v>1132158</v>
      </c>
      <c r="P762" s="276">
        <f>IF(AE76&gt;0,ROUND(AE76,0),0)</f>
        <v>6115</v>
      </c>
      <c r="Q762" s="276">
        <f>IF(AE77&gt;0,ROUND(AE77,0),0)</f>
        <v>0</v>
      </c>
      <c r="R762" s="276">
        <f>IF(AE78&gt;0,ROUND(AE78,0),0)</f>
        <v>1962</v>
      </c>
      <c r="S762" s="276">
        <f>IF(AE79&gt;0,ROUND(AE79,0),0)</f>
        <v>8931</v>
      </c>
      <c r="T762" s="278">
        <f>IF(AE80&gt;0,ROUND(AE80,2),0)</f>
        <v>14.5</v>
      </c>
      <c r="U762" s="276"/>
      <c r="V762" s="277"/>
      <c r="W762" s="276"/>
      <c r="X762" s="276"/>
      <c r="Y762" s="276">
        <f t="shared" si="21"/>
        <v>600285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063*2017*7220*A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063*2017*7230*A</v>
      </c>
      <c r="B764" s="276">
        <f>ROUND(AG59,0)</f>
        <v>27237</v>
      </c>
      <c r="C764" s="278">
        <f>ROUND(AG60,2)</f>
        <v>49.8</v>
      </c>
      <c r="D764" s="276">
        <f>ROUND(AG61,0)</f>
        <v>3315589</v>
      </c>
      <c r="E764" s="276">
        <f>ROUND(AG62,0)</f>
        <v>1219563</v>
      </c>
      <c r="F764" s="276">
        <f>ROUND(AG63,0)</f>
        <v>5862529</v>
      </c>
      <c r="G764" s="276">
        <f>ROUND(AG64,0)</f>
        <v>876059</v>
      </c>
      <c r="H764" s="276">
        <f>ROUND(AG65,0)</f>
        <v>0</v>
      </c>
      <c r="I764" s="276">
        <f>ROUND(AG66,0)</f>
        <v>989686</v>
      </c>
      <c r="J764" s="276">
        <f>ROUND(AG67,0)</f>
        <v>128524</v>
      </c>
      <c r="K764" s="276">
        <f>ROUND(AG68,0)</f>
        <v>0</v>
      </c>
      <c r="L764" s="276">
        <f>ROUND(AG69,0)</f>
        <v>16009</v>
      </c>
      <c r="M764" s="276">
        <f>ROUND(AG70,0)</f>
        <v>0</v>
      </c>
      <c r="N764" s="276">
        <f>ROUND(AG75,0)</f>
        <v>54109550</v>
      </c>
      <c r="O764" s="276">
        <f>ROUND(AG73,0)</f>
        <v>10602164</v>
      </c>
      <c r="P764" s="276">
        <f>IF(AG76&gt;0,ROUND(AG76,0),0)</f>
        <v>15933</v>
      </c>
      <c r="Q764" s="276">
        <f>IF(AG77&gt;0,ROUND(AG77,0),0)</f>
        <v>2529</v>
      </c>
      <c r="R764" s="276">
        <f>IF(AG78&gt;0,ROUND(AG78,0),0)</f>
        <v>5112</v>
      </c>
      <c r="S764" s="276">
        <f>IF(AG79&gt;0,ROUND(AG79,0),0)</f>
        <v>148033</v>
      </c>
      <c r="T764" s="278">
        <f>IF(AG80&gt;0,ROUND(AG80,2),0)</f>
        <v>49.8</v>
      </c>
      <c r="U764" s="276"/>
      <c r="V764" s="277"/>
      <c r="W764" s="276"/>
      <c r="X764" s="276"/>
      <c r="Y764" s="276">
        <f t="shared" si="21"/>
        <v>3495158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063*2017*7240*A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063*2017*7250*A</v>
      </c>
      <c r="B766" s="276">
        <f>ROUND(AI59,0)</f>
        <v>3076</v>
      </c>
      <c r="C766" s="278">
        <f>ROUND(AI60,2)</f>
        <v>8.16</v>
      </c>
      <c r="D766" s="276">
        <f>ROUND(AI61,0)</f>
        <v>794751</v>
      </c>
      <c r="E766" s="276">
        <f>ROUND(AI62,0)</f>
        <v>298127</v>
      </c>
      <c r="F766" s="276">
        <f>ROUND(AI63,0)</f>
        <v>0</v>
      </c>
      <c r="G766" s="276">
        <f>ROUND(AI64,0)</f>
        <v>70641</v>
      </c>
      <c r="H766" s="276">
        <f>ROUND(AI65,0)</f>
        <v>0</v>
      </c>
      <c r="I766" s="276">
        <f>ROUND(AI66,0)</f>
        <v>490</v>
      </c>
      <c r="J766" s="276">
        <f>ROUND(AI67,0)</f>
        <v>21672</v>
      </c>
      <c r="K766" s="276">
        <f>ROUND(AI68,0)</f>
        <v>44</v>
      </c>
      <c r="L766" s="276">
        <f>ROUND(AI69,0)</f>
        <v>0</v>
      </c>
      <c r="M766" s="276">
        <f>ROUND(AI70,0)</f>
        <v>0</v>
      </c>
      <c r="N766" s="276">
        <f>ROUND(AI75,0)</f>
        <v>4651608</v>
      </c>
      <c r="O766" s="276">
        <f>ROUND(AI73,0)</f>
        <v>5369</v>
      </c>
      <c r="P766" s="276">
        <f>IF(AI76&gt;0,ROUND(AI76,0),0)</f>
        <v>3092</v>
      </c>
      <c r="Q766" s="276">
        <f>IF(AI77&gt;0,ROUND(AI77,0),0)</f>
        <v>0</v>
      </c>
      <c r="R766" s="276">
        <f>IF(AI78&gt;0,ROUND(AI78,0),0)</f>
        <v>992</v>
      </c>
      <c r="S766" s="276">
        <f>IF(AI79&gt;0,ROUND(AI79,0),0)</f>
        <v>0</v>
      </c>
      <c r="T766" s="278">
        <f>IF(AI80&gt;0,ROUND(AI80,2),0)</f>
        <v>8.16</v>
      </c>
      <c r="U766" s="276"/>
      <c r="V766" s="277"/>
      <c r="W766" s="276"/>
      <c r="X766" s="276"/>
      <c r="Y766" s="276">
        <f t="shared" si="21"/>
        <v>389126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063*2017*7260*A</v>
      </c>
      <c r="B767" s="276">
        <f>ROUND(AJ59,0)</f>
        <v>0</v>
      </c>
      <c r="C767" s="278">
        <f>ROUND(AJ60,2)</f>
        <v>0</v>
      </c>
      <c r="D767" s="276">
        <f>ROUND(AJ61,0)</f>
        <v>0</v>
      </c>
      <c r="E767" s="276">
        <f>ROUND(AJ62,0)</f>
        <v>0</v>
      </c>
      <c r="F767" s="276">
        <f>ROUND(AJ63,0)</f>
        <v>0</v>
      </c>
      <c r="G767" s="276">
        <f>ROUND(AJ64,0)</f>
        <v>0</v>
      </c>
      <c r="H767" s="276">
        <f>ROUND(AJ65,0)</f>
        <v>0</v>
      </c>
      <c r="I767" s="276">
        <f>ROUND(AJ66,0)</f>
        <v>0</v>
      </c>
      <c r="J767" s="276">
        <f>ROUND(AJ67,0)</f>
        <v>0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0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0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063*2017*7310*A</v>
      </c>
      <c r="B768" s="276">
        <f>ROUND(AK59,0)</f>
        <v>17858</v>
      </c>
      <c r="C768" s="278">
        <f>ROUND(AK60,2)</f>
        <v>3.63</v>
      </c>
      <c r="D768" s="276">
        <f>ROUND(AK61,0)</f>
        <v>0</v>
      </c>
      <c r="E768" s="276">
        <f>ROUND(AK62,0)</f>
        <v>0</v>
      </c>
      <c r="F768" s="276">
        <f>ROUND(AK63,0)</f>
        <v>1548</v>
      </c>
      <c r="G768" s="276">
        <f>ROUND(AK64,0)</f>
        <v>7456</v>
      </c>
      <c r="H768" s="276">
        <f>ROUND(AK65,0)</f>
        <v>0</v>
      </c>
      <c r="I768" s="276">
        <f>ROUND(AK66,0)</f>
        <v>486187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1606662</v>
      </c>
      <c r="O768" s="276">
        <f>ROUND(AK73,0)</f>
        <v>663025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74365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063*2017*7320*A</v>
      </c>
      <c r="B769" s="276">
        <f>ROUND(AL59,0)</f>
        <v>6984</v>
      </c>
      <c r="C769" s="278">
        <f>ROUND(AL60,2)</f>
        <v>2.1800000000000002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827</v>
      </c>
      <c r="H769" s="276">
        <f>ROUND(AL65,0)</f>
        <v>0</v>
      </c>
      <c r="I769" s="276">
        <f>ROUND(AL66,0)</f>
        <v>276094</v>
      </c>
      <c r="J769" s="276">
        <f>ROUND(AL67,0)</f>
        <v>2154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1021527</v>
      </c>
      <c r="O769" s="276">
        <f>ROUND(AL73,0)</f>
        <v>453364</v>
      </c>
      <c r="P769" s="276">
        <f>IF(AL76&gt;0,ROUND(AL76,0),0)</f>
        <v>331</v>
      </c>
      <c r="Q769" s="276">
        <f>IF(AL77&gt;0,ROUND(AL77,0),0)</f>
        <v>0</v>
      </c>
      <c r="R769" s="276">
        <f>IF(AL78&gt;0,ROUND(AL78,0),0)</f>
        <v>106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57467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063*2017*7330*A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063*2017*7340*A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063*2017*7350*A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12800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7673984</v>
      </c>
      <c r="O772" s="276">
        <f>ROUND(AO73,0)</f>
        <v>750244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224179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063*2017*7380*A</v>
      </c>
      <c r="B773" s="276">
        <f>ROUND(AP59,0)</f>
        <v>4169</v>
      </c>
      <c r="C773" s="278">
        <f>ROUND(AP60,2)</f>
        <v>84.22</v>
      </c>
      <c r="D773" s="276">
        <f>ROUND(AP61,0)</f>
        <v>6178440</v>
      </c>
      <c r="E773" s="276">
        <f>ROUND(AP62,0)</f>
        <v>1459601</v>
      </c>
      <c r="F773" s="276">
        <f>ROUND(AP63,0)</f>
        <v>2867763</v>
      </c>
      <c r="G773" s="276">
        <f>ROUND(AP64,0)</f>
        <v>563099</v>
      </c>
      <c r="H773" s="276">
        <f>ROUND(AP65,0)</f>
        <v>44500</v>
      </c>
      <c r="I773" s="276">
        <f>ROUND(AP66,0)</f>
        <v>537046</v>
      </c>
      <c r="J773" s="276">
        <f>ROUND(AP67,0)</f>
        <v>188972</v>
      </c>
      <c r="K773" s="276">
        <f>ROUND(AP68,0)</f>
        <v>113137</v>
      </c>
      <c r="L773" s="276">
        <f>ROUND(AP69,0)</f>
        <v>827245</v>
      </c>
      <c r="M773" s="276">
        <f>ROUND(AP70,0)</f>
        <v>156016</v>
      </c>
      <c r="N773" s="276">
        <f>ROUND(AP75,0)</f>
        <v>15221317</v>
      </c>
      <c r="O773" s="276">
        <f>ROUND(AP73,0)</f>
        <v>0</v>
      </c>
      <c r="P773" s="276">
        <f>IF(AP76&gt;0,ROUND(AP76,0),0)</f>
        <v>29042</v>
      </c>
      <c r="Q773" s="276">
        <f>IF(AP77&gt;0,ROUND(AP77,0),0)</f>
        <v>90</v>
      </c>
      <c r="R773" s="276">
        <f>IF(AP78&gt;0,ROUND(AP78,0),0)</f>
        <v>9318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2239757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063*2017*7390*A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063*2017*7400*A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063*2017*7410*A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063*2017*7420*A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063*2017*7430*A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063*2017*7490*A</v>
      </c>
      <c r="B779" s="276"/>
      <c r="C779" s="278">
        <f>ROUND(AV60,2)</f>
        <v>11.65</v>
      </c>
      <c r="D779" s="276">
        <f>ROUND(AV61,0)</f>
        <v>951338</v>
      </c>
      <c r="E779" s="276">
        <f>ROUND(AV62,0)</f>
        <v>349487</v>
      </c>
      <c r="F779" s="276">
        <f>ROUND(AV63,0)</f>
        <v>12000</v>
      </c>
      <c r="G779" s="276">
        <f>ROUND(AV64,0)</f>
        <v>144414</v>
      </c>
      <c r="H779" s="276">
        <f>ROUND(AV65,0)</f>
        <v>0</v>
      </c>
      <c r="I779" s="276">
        <f>ROUND(AV66,0)</f>
        <v>442814</v>
      </c>
      <c r="J779" s="276">
        <f>ROUND(AV67,0)</f>
        <v>51491</v>
      </c>
      <c r="K779" s="276">
        <f>ROUND(AV68,0)</f>
        <v>13985</v>
      </c>
      <c r="L779" s="276">
        <f>ROUND(AV69,0)</f>
        <v>600</v>
      </c>
      <c r="M779" s="276">
        <f>ROUND(AV70,0)</f>
        <v>0</v>
      </c>
      <c r="N779" s="276">
        <f>ROUND(AV75,0)</f>
        <v>5805254</v>
      </c>
      <c r="O779" s="276">
        <f>ROUND(AV73,0)</f>
        <v>25219</v>
      </c>
      <c r="P779" s="276">
        <f>IF(AV76&gt;0,ROUND(AV76,0),0)</f>
        <v>6445</v>
      </c>
      <c r="Q779" s="276">
        <f>IF(AV77&gt;0,ROUND(AV77,0),0)</f>
        <v>0</v>
      </c>
      <c r="R779" s="276">
        <f>IF(AV78&gt;0,ROUND(AV78,0),0)</f>
        <v>2068</v>
      </c>
      <c r="S779" s="276">
        <f>IF(AV79&gt;0,ROUND(AV79,0),0)</f>
        <v>13681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534207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063*2017*8200*A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063*2017*8310*A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063*2017*8320*A</v>
      </c>
      <c r="B782" s="276">
        <f>ROUND(AY59,0)</f>
        <v>55460</v>
      </c>
      <c r="C782" s="278">
        <f>ROUND(AY60,2)</f>
        <v>18.93</v>
      </c>
      <c r="D782" s="276">
        <f>ROUND(AY61,0)</f>
        <v>844774</v>
      </c>
      <c r="E782" s="276">
        <f>ROUND(AY62,0)</f>
        <v>310213</v>
      </c>
      <c r="F782" s="276">
        <f>ROUND(AY63,0)</f>
        <v>0</v>
      </c>
      <c r="G782" s="276">
        <f>ROUND(AY64,0)</f>
        <v>389491</v>
      </c>
      <c r="H782" s="276">
        <f>ROUND(AY65,0)</f>
        <v>0</v>
      </c>
      <c r="I782" s="276">
        <f>ROUND(AY66,0)</f>
        <v>25163</v>
      </c>
      <c r="J782" s="276">
        <f>ROUND(AY67,0)</f>
        <v>58088</v>
      </c>
      <c r="K782" s="276">
        <f>ROUND(AY68,0)</f>
        <v>0</v>
      </c>
      <c r="L782" s="276">
        <f>ROUND(AY69,0)</f>
        <v>2058</v>
      </c>
      <c r="M782" s="276">
        <f>ROUND(AY70,0)</f>
        <v>349489</v>
      </c>
      <c r="N782" s="276"/>
      <c r="O782" s="276"/>
      <c r="P782" s="276">
        <f>IF(AY76&gt;0,ROUND(AY76,0),0)</f>
        <v>7362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063*2017*8330*A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063*2017*8350*A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13015</v>
      </c>
      <c r="H784" s="276">
        <f>ROUND(BA65,0)</f>
        <v>0</v>
      </c>
      <c r="I784" s="276">
        <f>ROUND(BA66,0)</f>
        <v>393424</v>
      </c>
      <c r="J784" s="276">
        <f>ROUND(BA67,0)</f>
        <v>7535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1158</v>
      </c>
      <c r="Q784" s="276">
        <f>IF(BA77&gt;0,ROUND(BA77,0),0)</f>
        <v>0</v>
      </c>
      <c r="R784" s="276">
        <f>IF(BA78&gt;0,ROUND(BA78,0),0)</f>
        <v>372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063*2017*8360*A</v>
      </c>
      <c r="B785" s="276"/>
      <c r="C785" s="278">
        <f>ROUND(BB60,2)</f>
        <v>4.03</v>
      </c>
      <c r="D785" s="276">
        <f>ROUND(BB61,0)</f>
        <v>304330</v>
      </c>
      <c r="E785" s="276">
        <f>ROUND(BB62,0)</f>
        <v>111673</v>
      </c>
      <c r="F785" s="276">
        <f>ROUND(BB63,0)</f>
        <v>0</v>
      </c>
      <c r="G785" s="276">
        <f>ROUND(BB64,0)</f>
        <v>3013</v>
      </c>
      <c r="H785" s="276">
        <f>ROUND(BB65,0)</f>
        <v>0</v>
      </c>
      <c r="I785" s="276">
        <f>ROUND(BB66,0)</f>
        <v>2327</v>
      </c>
      <c r="J785" s="276">
        <f>ROUND(BB67,0)</f>
        <v>2024</v>
      </c>
      <c r="K785" s="276">
        <f>ROUND(BB68,0)</f>
        <v>0</v>
      </c>
      <c r="L785" s="276">
        <f>ROUND(BB69,0)</f>
        <v>-123</v>
      </c>
      <c r="M785" s="276">
        <f>ROUND(BB70,0)</f>
        <v>0</v>
      </c>
      <c r="N785" s="276"/>
      <c r="O785" s="276"/>
      <c r="P785" s="276">
        <f>IF(BB76&gt;0,ROUND(BB76,0),0)</f>
        <v>311</v>
      </c>
      <c r="Q785" s="276">
        <f>IF(BB77&gt;0,ROUND(BB77,0),0)</f>
        <v>0</v>
      </c>
      <c r="R785" s="276">
        <f>IF(BB78&gt;0,ROUND(BB78,0),0)</f>
        <v>100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063*2017*8370*A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063*2017*8420*A</v>
      </c>
      <c r="B787" s="276"/>
      <c r="C787" s="278">
        <f>ROUND(BD60,2)</f>
        <v>8.17</v>
      </c>
      <c r="D787" s="276">
        <f>ROUND(BD61,0)</f>
        <v>399098</v>
      </c>
      <c r="E787" s="276">
        <f>ROUND(BD62,0)</f>
        <v>145625</v>
      </c>
      <c r="F787" s="276">
        <f>ROUND(BD63,0)</f>
        <v>0</v>
      </c>
      <c r="G787" s="276">
        <f>ROUND(BD64,0)</f>
        <v>-2832</v>
      </c>
      <c r="H787" s="276">
        <f>ROUND(BD65,0)</f>
        <v>0</v>
      </c>
      <c r="I787" s="276">
        <f>ROUND(BD66,0)</f>
        <v>78184</v>
      </c>
      <c r="J787" s="276">
        <f>ROUND(BD67,0)</f>
        <v>16969</v>
      </c>
      <c r="K787" s="276">
        <f>ROUND(BD68,0)</f>
        <v>191</v>
      </c>
      <c r="L787" s="276">
        <f>ROUND(BD69,0)</f>
        <v>5622</v>
      </c>
      <c r="M787" s="276">
        <f>ROUND(BD70,0)</f>
        <v>0</v>
      </c>
      <c r="N787" s="276"/>
      <c r="O787" s="276"/>
      <c r="P787" s="276">
        <f>IF(BD76&gt;0,ROUND(BD76,0),0)</f>
        <v>2441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063*2017*8430*A</v>
      </c>
      <c r="B788" s="276">
        <f>ROUND(BE59,0)</f>
        <v>296139</v>
      </c>
      <c r="C788" s="278">
        <f>ROUND(BE60,2)</f>
        <v>18.34</v>
      </c>
      <c r="D788" s="276">
        <f>ROUND(BE61,0)</f>
        <v>1042576</v>
      </c>
      <c r="E788" s="276">
        <f>ROUND(BE62,0)</f>
        <v>382357</v>
      </c>
      <c r="F788" s="276">
        <f>ROUND(BE63,0)</f>
        <v>0</v>
      </c>
      <c r="G788" s="276">
        <f>ROUND(BE64,0)</f>
        <v>36219</v>
      </c>
      <c r="H788" s="276">
        <f>ROUND(BE65,0)</f>
        <v>855540</v>
      </c>
      <c r="I788" s="276">
        <f>ROUND(BE66,0)</f>
        <v>313225</v>
      </c>
      <c r="J788" s="276">
        <f>ROUND(BE67,0)</f>
        <v>274514</v>
      </c>
      <c r="K788" s="276">
        <f>ROUND(BE68,0)</f>
        <v>17019</v>
      </c>
      <c r="L788" s="276">
        <f>ROUND(BE69,0)</f>
        <v>15127</v>
      </c>
      <c r="M788" s="276">
        <f>ROUND(BE70,0)</f>
        <v>0</v>
      </c>
      <c r="N788" s="276"/>
      <c r="O788" s="276"/>
      <c r="P788" s="276">
        <f>IF(BE76&gt;0,ROUND(BE76,0),0)</f>
        <v>26845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063*2017*8460*A</v>
      </c>
      <c r="B789" s="276"/>
      <c r="C789" s="278">
        <f>ROUND(BF60,2)</f>
        <v>26.07</v>
      </c>
      <c r="D789" s="276">
        <f>ROUND(BF61,0)</f>
        <v>1029361</v>
      </c>
      <c r="E789" s="276">
        <f>ROUND(BF62,0)</f>
        <v>377681</v>
      </c>
      <c r="F789" s="276">
        <f>ROUND(BF63,0)</f>
        <v>0</v>
      </c>
      <c r="G789" s="276">
        <f>ROUND(BF64,0)</f>
        <v>168284</v>
      </c>
      <c r="H789" s="276">
        <f>ROUND(BF65,0)</f>
        <v>0</v>
      </c>
      <c r="I789" s="276">
        <f>ROUND(BF66,0)</f>
        <v>69152</v>
      </c>
      <c r="J789" s="276">
        <f>ROUND(BF67,0)</f>
        <v>16864</v>
      </c>
      <c r="K789" s="276">
        <f>ROUND(BF68,0)</f>
        <v>0</v>
      </c>
      <c r="L789" s="276">
        <f>ROUND(BF69,0)</f>
        <v>1388</v>
      </c>
      <c r="M789" s="276">
        <f>ROUND(BF70,0)</f>
        <v>845</v>
      </c>
      <c r="N789" s="276"/>
      <c r="O789" s="276"/>
      <c r="P789" s="276">
        <f>IF(BF76&gt;0,ROUND(BF76,0),0)</f>
        <v>2350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063*2017*8470*A</v>
      </c>
      <c r="B790" s="276"/>
      <c r="C790" s="278">
        <f>ROUND(BG60,2)</f>
        <v>2.2200000000000002</v>
      </c>
      <c r="D790" s="276">
        <f>ROUND(BG61,0)</f>
        <v>95461</v>
      </c>
      <c r="E790" s="276">
        <f>ROUND(BG62,0)</f>
        <v>34973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1965</v>
      </c>
      <c r="J790" s="276">
        <f>ROUND(BG67,0)</f>
        <v>1698</v>
      </c>
      <c r="K790" s="276">
        <f>ROUND(BG68,0)</f>
        <v>5804</v>
      </c>
      <c r="L790" s="276">
        <f>ROUND(BG69,0)</f>
        <v>44143</v>
      </c>
      <c r="M790" s="276">
        <f>ROUND(BG70,0)</f>
        <v>0</v>
      </c>
      <c r="N790" s="276"/>
      <c r="O790" s="276"/>
      <c r="P790" s="276">
        <f>IF(BG76&gt;0,ROUND(BG76,0),0)</f>
        <v>261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063*2017*8480*A</v>
      </c>
      <c r="B791" s="276"/>
      <c r="C791" s="278">
        <f>ROUND(BH60,2)</f>
        <v>14.22</v>
      </c>
      <c r="D791" s="276">
        <f>ROUND(BH61,0)</f>
        <v>1026421</v>
      </c>
      <c r="E791" s="276">
        <f>ROUND(BH62,0)</f>
        <v>381943</v>
      </c>
      <c r="F791" s="276">
        <f>ROUND(BH63,0)</f>
        <v>227905</v>
      </c>
      <c r="G791" s="276">
        <f>ROUND(BH64,0)</f>
        <v>82468</v>
      </c>
      <c r="H791" s="276">
        <f>ROUND(BH65,0)</f>
        <v>144148</v>
      </c>
      <c r="I791" s="276">
        <f>ROUND(BH66,0)</f>
        <v>794154</v>
      </c>
      <c r="J791" s="276">
        <f>ROUND(BH67,0)</f>
        <v>687093</v>
      </c>
      <c r="K791" s="276">
        <f>ROUND(BH68,0)</f>
        <v>250752</v>
      </c>
      <c r="L791" s="276">
        <f>ROUND(BH69,0)</f>
        <v>87357</v>
      </c>
      <c r="M791" s="276">
        <f>ROUND(BH70,0)</f>
        <v>0</v>
      </c>
      <c r="N791" s="276"/>
      <c r="O791" s="276"/>
      <c r="P791" s="276">
        <f>IF(BH76&gt;0,ROUND(BH76,0),0)</f>
        <v>3573</v>
      </c>
      <c r="Q791" s="276">
        <f>IF(BH77&gt;0,ROUND(BH77,0),0)</f>
        <v>0</v>
      </c>
      <c r="R791" s="276">
        <f>IF(BH78&gt;0,ROUND(BH78,0),0)</f>
        <v>1146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063*2017*8490*A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063*2017*8510*A</v>
      </c>
      <c r="B793" s="276"/>
      <c r="C793" s="278">
        <f>ROUND(BJ60,2)</f>
        <v>8.35</v>
      </c>
      <c r="D793" s="276">
        <f>ROUND(BJ61,0)</f>
        <v>646784</v>
      </c>
      <c r="E793" s="276">
        <f>ROUND(BJ62,0)</f>
        <v>241225</v>
      </c>
      <c r="F793" s="276">
        <f>ROUND(BJ63,0)</f>
        <v>156980</v>
      </c>
      <c r="G793" s="276">
        <f>ROUND(BJ64,0)</f>
        <v>14687</v>
      </c>
      <c r="H793" s="276">
        <f>ROUND(BJ65,0)</f>
        <v>0</v>
      </c>
      <c r="I793" s="276">
        <f>ROUND(BJ66,0)</f>
        <v>58586</v>
      </c>
      <c r="J793" s="276">
        <f>ROUND(BJ67,0)</f>
        <v>28977</v>
      </c>
      <c r="K793" s="276">
        <f>ROUND(BJ68,0)</f>
        <v>0</v>
      </c>
      <c r="L793" s="276">
        <f>ROUND(BJ69,0)</f>
        <v>5903</v>
      </c>
      <c r="M793" s="276">
        <f>ROUND(BJ70,0)</f>
        <v>0</v>
      </c>
      <c r="N793" s="276"/>
      <c r="O793" s="276"/>
      <c r="P793" s="276">
        <f>IF(BJ76&gt;0,ROUND(BJ76,0),0)</f>
        <v>2429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063*2017*8530*A</v>
      </c>
      <c r="B794" s="276"/>
      <c r="C794" s="278">
        <f>ROUND(BK60,2)</f>
        <v>23.17</v>
      </c>
      <c r="D794" s="276">
        <f>ROUND(BK61,0)</f>
        <v>1058869</v>
      </c>
      <c r="E794" s="276">
        <f>ROUND(BK62,0)</f>
        <v>389435</v>
      </c>
      <c r="F794" s="276">
        <f>ROUND(BK63,0)</f>
        <v>225388</v>
      </c>
      <c r="G794" s="276">
        <f>ROUND(BK64,0)</f>
        <v>9602</v>
      </c>
      <c r="H794" s="276">
        <f>ROUND(BK65,0)</f>
        <v>0</v>
      </c>
      <c r="I794" s="276">
        <f>ROUND(BK66,0)</f>
        <v>498002</v>
      </c>
      <c r="J794" s="276">
        <f>ROUND(BK67,0)</f>
        <v>32937</v>
      </c>
      <c r="K794" s="276">
        <f>ROUND(BK68,0)</f>
        <v>713</v>
      </c>
      <c r="L794" s="276">
        <f>ROUND(BK69,0)</f>
        <v>9129</v>
      </c>
      <c r="M794" s="276">
        <f>ROUND(BK70,0)</f>
        <v>0</v>
      </c>
      <c r="N794" s="276"/>
      <c r="O794" s="276"/>
      <c r="P794" s="276">
        <f>IF(BK76&gt;0,ROUND(BK76,0),0)</f>
        <v>3894</v>
      </c>
      <c r="Q794" s="276">
        <f>IF(BK77&gt;0,ROUND(BK77,0),0)</f>
        <v>0</v>
      </c>
      <c r="R794" s="276">
        <f>IF(BK78&gt;0,ROUND(BK78,0),0)</f>
        <v>1249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063*2017*8560*A</v>
      </c>
      <c r="B795" s="276"/>
      <c r="C795" s="278">
        <f>ROUND(BL60,2)</f>
        <v>20.29</v>
      </c>
      <c r="D795" s="276">
        <f>ROUND(BL61,0)</f>
        <v>866997</v>
      </c>
      <c r="E795" s="276">
        <f>ROUND(BL62,0)</f>
        <v>316712</v>
      </c>
      <c r="F795" s="276">
        <f>ROUND(BL63,0)</f>
        <v>0</v>
      </c>
      <c r="G795" s="276">
        <f>ROUND(BL64,0)</f>
        <v>57028</v>
      </c>
      <c r="H795" s="276">
        <f>ROUND(BL65,0)</f>
        <v>0</v>
      </c>
      <c r="I795" s="276">
        <f>ROUND(BL66,0)</f>
        <v>69051</v>
      </c>
      <c r="J795" s="276">
        <f>ROUND(BL67,0)</f>
        <v>15089</v>
      </c>
      <c r="K795" s="276">
        <f>ROUND(BL68,0)</f>
        <v>0</v>
      </c>
      <c r="L795" s="276">
        <f>ROUND(BL69,0)</f>
        <v>214</v>
      </c>
      <c r="M795" s="276">
        <f>ROUND(BL70,0)</f>
        <v>0</v>
      </c>
      <c r="N795" s="276"/>
      <c r="O795" s="276"/>
      <c r="P795" s="276">
        <f>IF(BL76&gt;0,ROUND(BL76,0),0)</f>
        <v>1251</v>
      </c>
      <c r="Q795" s="276">
        <f>IF(BL77&gt;0,ROUND(BL77,0),0)</f>
        <v>0</v>
      </c>
      <c r="R795" s="276">
        <f>IF(BL78&gt;0,ROUND(BL78,0),0)</f>
        <v>401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063*2017*8590*A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063*2017*8610*A</v>
      </c>
      <c r="B797" s="276"/>
      <c r="C797" s="278">
        <f>ROUND(BN60,2)</f>
        <v>13.76</v>
      </c>
      <c r="D797" s="276">
        <f>ROUND(BN61,0)</f>
        <v>1542364</v>
      </c>
      <c r="E797" s="276">
        <f>ROUND(BN62,0)</f>
        <v>552923</v>
      </c>
      <c r="F797" s="276">
        <f>ROUND(BN63,0)</f>
        <v>307465</v>
      </c>
      <c r="G797" s="276">
        <f>ROUND(BN64,0)</f>
        <v>38821</v>
      </c>
      <c r="H797" s="276">
        <f>ROUND(BN65,0)</f>
        <v>0</v>
      </c>
      <c r="I797" s="276">
        <f>ROUND(BN66,0)</f>
        <v>274167</v>
      </c>
      <c r="J797" s="276">
        <f>ROUND(BN67,0)</f>
        <v>542675</v>
      </c>
      <c r="K797" s="276">
        <f>ROUND(BN68,0)</f>
        <v>4468</v>
      </c>
      <c r="L797" s="276">
        <f>ROUND(BN69,0)</f>
        <v>1909612</v>
      </c>
      <c r="M797" s="276">
        <f>ROUND(BN70,0)</f>
        <v>2839085</v>
      </c>
      <c r="N797" s="276"/>
      <c r="O797" s="276"/>
      <c r="P797" s="276">
        <f>IF(BN76&gt;0,ROUND(BN76,0),0)</f>
        <v>82910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063*2017*8620*A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063*2017*8630*A</v>
      </c>
      <c r="B799" s="276"/>
      <c r="C799" s="278">
        <f>ROUND(BP60,2)</f>
        <v>1.49</v>
      </c>
      <c r="D799" s="276">
        <f>ROUND(BP61,0)</f>
        <v>124282</v>
      </c>
      <c r="E799" s="276">
        <f>ROUND(BP62,0)</f>
        <v>45479</v>
      </c>
      <c r="F799" s="276">
        <f>ROUND(BP63,0)</f>
        <v>0</v>
      </c>
      <c r="G799" s="276">
        <f>ROUND(BP64,0)</f>
        <v>8256</v>
      </c>
      <c r="H799" s="276">
        <f>ROUND(BP65,0)</f>
        <v>0</v>
      </c>
      <c r="I799" s="276">
        <f>ROUND(BP66,0)</f>
        <v>42669</v>
      </c>
      <c r="J799" s="276">
        <f>ROUND(BP67,0)</f>
        <v>2408</v>
      </c>
      <c r="K799" s="276">
        <f>ROUND(BP68,0)</f>
        <v>0</v>
      </c>
      <c r="L799" s="276">
        <f>ROUND(BP69,0)</f>
        <v>98731</v>
      </c>
      <c r="M799" s="276">
        <f>ROUND(BP70,0)</f>
        <v>0</v>
      </c>
      <c r="N799" s="276"/>
      <c r="O799" s="276"/>
      <c r="P799" s="276">
        <f>IF(BP76&gt;0,ROUND(BP76,0),0)</f>
        <v>370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063*2017*8640*A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063*2017*8650*A</v>
      </c>
      <c r="B801" s="276"/>
      <c r="C801" s="278">
        <f>ROUND(BR60,2)</f>
        <v>2.96</v>
      </c>
      <c r="D801" s="276">
        <f>ROUND(BR61,0)</f>
        <v>248996</v>
      </c>
      <c r="E801" s="276">
        <f>ROUND(BR62,0)</f>
        <v>91878</v>
      </c>
      <c r="F801" s="276">
        <f>ROUND(BR63,0)</f>
        <v>45568</v>
      </c>
      <c r="G801" s="276">
        <f>ROUND(BR64,0)</f>
        <v>12634</v>
      </c>
      <c r="H801" s="276">
        <f>ROUND(BR65,0)</f>
        <v>0</v>
      </c>
      <c r="I801" s="276">
        <f>ROUND(BR66,0)</f>
        <v>21097</v>
      </c>
      <c r="J801" s="276">
        <f>ROUND(BR67,0)</f>
        <v>8381</v>
      </c>
      <c r="K801" s="276">
        <f>ROUND(BR68,0)</f>
        <v>0</v>
      </c>
      <c r="L801" s="276">
        <f>ROUND(BR69,0)</f>
        <v>52155</v>
      </c>
      <c r="M801" s="276">
        <f>ROUND(BR70,0)</f>
        <v>0</v>
      </c>
      <c r="N801" s="276"/>
      <c r="O801" s="276"/>
      <c r="P801" s="276">
        <f>IF(BR76&gt;0,ROUND(BR76,0),0)</f>
        <v>1288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063*2017*8660*A</v>
      </c>
      <c r="B802" s="276"/>
      <c r="C802" s="278">
        <f>ROUND(BS60,2)</f>
        <v>1</v>
      </c>
      <c r="D802" s="276">
        <f>ROUND(BS61,0)</f>
        <v>52396</v>
      </c>
      <c r="E802" s="276">
        <f>ROUND(BS62,0)</f>
        <v>19529</v>
      </c>
      <c r="F802" s="276">
        <f>ROUND(BS63,0)</f>
        <v>0</v>
      </c>
      <c r="G802" s="276">
        <f>ROUND(BS64,0)</f>
        <v>6816</v>
      </c>
      <c r="H802" s="276">
        <f>ROUND(BS65,0)</f>
        <v>0</v>
      </c>
      <c r="I802" s="276">
        <f>ROUND(BS66,0)</f>
        <v>330</v>
      </c>
      <c r="J802" s="276">
        <f>ROUND(BS67,0)</f>
        <v>5199</v>
      </c>
      <c r="K802" s="276">
        <f>ROUND(BS68,0)</f>
        <v>0</v>
      </c>
      <c r="L802" s="276">
        <f>ROUND(BS69,0)</f>
        <v>1581</v>
      </c>
      <c r="M802" s="276">
        <f>ROUND(BS70,0)</f>
        <v>0</v>
      </c>
      <c r="N802" s="276"/>
      <c r="O802" s="276"/>
      <c r="P802" s="276">
        <f>IF(BS76&gt;0,ROUND(BS76,0),0)</f>
        <v>749</v>
      </c>
      <c r="Q802" s="276">
        <f>IF(BS77&gt;0,ROUND(BS77,0),0)</f>
        <v>0</v>
      </c>
      <c r="R802" s="276">
        <f>IF(BS78&gt;0,ROUND(BS78,0),0)</f>
        <v>240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063*2017*8670*A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063*2017*8680*A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063*2017*8690*A</v>
      </c>
      <c r="B805" s="276"/>
      <c r="C805" s="278">
        <f>ROUND(BV60,2)</f>
        <v>17.760000000000002</v>
      </c>
      <c r="D805" s="276">
        <f>ROUND(BV61,0)</f>
        <v>812320</v>
      </c>
      <c r="E805" s="276">
        <f>ROUND(BV62,0)</f>
        <v>310828</v>
      </c>
      <c r="F805" s="276">
        <f>ROUND(BV63,0)</f>
        <v>0</v>
      </c>
      <c r="G805" s="276">
        <f>ROUND(BV64,0)</f>
        <v>22651</v>
      </c>
      <c r="H805" s="276">
        <f>ROUND(BV65,0)</f>
        <v>0</v>
      </c>
      <c r="I805" s="276">
        <f>ROUND(BV66,0)</f>
        <v>906801</v>
      </c>
      <c r="J805" s="276">
        <f>ROUND(BV67,0)</f>
        <v>84788</v>
      </c>
      <c r="K805" s="276">
        <f>ROUND(BV68,0)</f>
        <v>156</v>
      </c>
      <c r="L805" s="276">
        <f>ROUND(BV69,0)</f>
        <v>5760</v>
      </c>
      <c r="M805" s="276">
        <f>ROUND(BV70,0)</f>
        <v>0</v>
      </c>
      <c r="N805" s="276"/>
      <c r="O805" s="276"/>
      <c r="P805" s="276">
        <f>IF(BV76&gt;0,ROUND(BV76,0),0)</f>
        <v>10871</v>
      </c>
      <c r="Q805" s="276">
        <f>IF(BV77&gt;0,ROUND(BV77,0),0)</f>
        <v>0</v>
      </c>
      <c r="R805" s="276">
        <f>IF(BV78&gt;0,ROUND(BV78,0),0)</f>
        <v>3488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063*2017*8700*A</v>
      </c>
      <c r="B806" s="276"/>
      <c r="C806" s="278">
        <f>ROUND(BW60,2)</f>
        <v>2.0099999999999998</v>
      </c>
      <c r="D806" s="276">
        <f>ROUND(BW61,0)</f>
        <v>116049</v>
      </c>
      <c r="E806" s="276">
        <f>ROUND(BW62,0)</f>
        <v>42209</v>
      </c>
      <c r="F806" s="276">
        <f>ROUND(BW63,0)</f>
        <v>0</v>
      </c>
      <c r="G806" s="276">
        <f>ROUND(BW64,0)</f>
        <v>16148</v>
      </c>
      <c r="H806" s="276">
        <f>ROUND(BW65,0)</f>
        <v>0</v>
      </c>
      <c r="I806" s="276">
        <f>ROUND(BW66,0)</f>
        <v>50361</v>
      </c>
      <c r="J806" s="276">
        <f>ROUND(BW67,0)</f>
        <v>2941</v>
      </c>
      <c r="K806" s="276">
        <f>ROUND(BW68,0)</f>
        <v>1000</v>
      </c>
      <c r="L806" s="276">
        <f>ROUND(BW69,0)</f>
        <v>2250</v>
      </c>
      <c r="M806" s="276">
        <f>ROUND(BW70,0)</f>
        <v>0</v>
      </c>
      <c r="N806" s="276"/>
      <c r="O806" s="276"/>
      <c r="P806" s="276">
        <f>IF(BW76&gt;0,ROUND(BW76,0),0)</f>
        <v>452</v>
      </c>
      <c r="Q806" s="276">
        <f>IF(BW77&gt;0,ROUND(BW77,0),0)</f>
        <v>0</v>
      </c>
      <c r="R806" s="276">
        <f>IF(BW78&gt;0,ROUND(BW78,0),0)</f>
        <v>145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063*2017*8710*A</v>
      </c>
      <c r="B807" s="276"/>
      <c r="C807" s="278">
        <f>ROUND(BX60,2)</f>
        <v>0.34</v>
      </c>
      <c r="D807" s="276">
        <f>ROUND(BX61,0)</f>
        <v>36363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063*2017*8720*A</v>
      </c>
      <c r="B808" s="276"/>
      <c r="C808" s="278">
        <f>ROUND(BY60,2)</f>
        <v>14.95</v>
      </c>
      <c r="D808" s="276">
        <f>ROUND(BY61,0)</f>
        <v>1221545</v>
      </c>
      <c r="E808" s="276">
        <f>ROUND(BY62,0)</f>
        <v>453351</v>
      </c>
      <c r="F808" s="276">
        <f>ROUND(BY63,0)</f>
        <v>0</v>
      </c>
      <c r="G808" s="276">
        <f>ROUND(BY64,0)</f>
        <v>9606</v>
      </c>
      <c r="H808" s="276">
        <f>ROUND(BY65,0)</f>
        <v>0</v>
      </c>
      <c r="I808" s="276">
        <f>ROUND(BY66,0)</f>
        <v>33134</v>
      </c>
      <c r="J808" s="276">
        <f>ROUND(BY67,0)</f>
        <v>3592</v>
      </c>
      <c r="K808" s="276">
        <f>ROUND(BY68,0)</f>
        <v>0</v>
      </c>
      <c r="L808" s="276">
        <f>ROUND(BY69,0)</f>
        <v>22121</v>
      </c>
      <c r="M808" s="276">
        <f>ROUND(BY70,0)</f>
        <v>0</v>
      </c>
      <c r="N808" s="276"/>
      <c r="O808" s="276"/>
      <c r="P808" s="276">
        <f>IF(BY76&gt;0,ROUND(BY76,0),0)</f>
        <v>552</v>
      </c>
      <c r="Q808" s="276">
        <f>IF(BY77&gt;0,ROUND(BY77,0),0)</f>
        <v>0</v>
      </c>
      <c r="R808" s="276">
        <f>IF(BY78&gt;0,ROUND(BY78,0),0)</f>
        <v>177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063*2017*8730*A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063*2017*8740*A</v>
      </c>
      <c r="B810" s="276"/>
      <c r="C810" s="278">
        <f>ROUND(CA60,2)</f>
        <v>4.13</v>
      </c>
      <c r="D810" s="276">
        <f>ROUND(CA61,0)</f>
        <v>0</v>
      </c>
      <c r="E810" s="276">
        <f>ROUND(CA62,0)</f>
        <v>135745</v>
      </c>
      <c r="F810" s="276">
        <f>ROUND(CA63,0)</f>
        <v>0</v>
      </c>
      <c r="G810" s="276">
        <f>ROUND(CA64,0)</f>
        <v>7361</v>
      </c>
      <c r="H810" s="276">
        <f>ROUND(CA65,0)</f>
        <v>0</v>
      </c>
      <c r="I810" s="276">
        <f>ROUND(CA66,0)</f>
        <v>31584</v>
      </c>
      <c r="J810" s="276">
        <f>ROUND(CA67,0)</f>
        <v>12754</v>
      </c>
      <c r="K810" s="276">
        <f>ROUND(CA68,0)</f>
        <v>14519</v>
      </c>
      <c r="L810" s="276">
        <f>ROUND(CA69,0)</f>
        <v>-348</v>
      </c>
      <c r="M810" s="276">
        <f>ROUND(CA70,0)</f>
        <v>0</v>
      </c>
      <c r="N810" s="276"/>
      <c r="O810" s="276"/>
      <c r="P810" s="276">
        <f>IF(CA76&gt;0,ROUND(CA76,0),0)</f>
        <v>1656</v>
      </c>
      <c r="Q810" s="276">
        <f>IF(CA77&gt;0,ROUND(CA77,0),0)</f>
        <v>0</v>
      </c>
      <c r="R810" s="276">
        <f>IF(CA78&gt;0,ROUND(CA78,0),0)</f>
        <v>531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063*2017*8770*A</v>
      </c>
      <c r="B811" s="276"/>
      <c r="C811" s="278">
        <f>ROUND(CB60,2)</f>
        <v>0</v>
      </c>
      <c r="D811" s="276">
        <f>ROUND(CB61,0)</f>
        <v>356295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063*2017*8790*A</v>
      </c>
      <c r="B812" s="276"/>
      <c r="C812" s="278">
        <f>ROUND(CC60,2)</f>
        <v>0</v>
      </c>
      <c r="D812" s="276">
        <f>ROUND(CC61,0)</f>
        <v>0</v>
      </c>
      <c r="E812" s="276">
        <f>ROUND(CC62,0)</f>
        <v>0</v>
      </c>
      <c r="F812" s="276">
        <f>ROUND(CC63,0)</f>
        <v>0</v>
      </c>
      <c r="G812" s="276">
        <f>ROUND(CC64,0)</f>
        <v>0</v>
      </c>
      <c r="H812" s="276">
        <f>ROUND(CC65,0)</f>
        <v>0</v>
      </c>
      <c r="I812" s="276">
        <f>ROUND(CC66,0)</f>
        <v>0</v>
      </c>
      <c r="J812" s="276">
        <f>ROUND(CC67,0)</f>
        <v>0</v>
      </c>
      <c r="K812" s="276">
        <f>ROUND(CC68,0)</f>
        <v>0</v>
      </c>
      <c r="L812" s="276">
        <f>ROUND(CC69,0)</f>
        <v>-1602742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063*2017*9000*A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4185789</v>
      </c>
      <c r="V813" s="277">
        <f>ROUND(CD70,0)</f>
        <v>380072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648.54000000000008</v>
      </c>
      <c r="D815" s="277">
        <f t="shared" si="22"/>
        <v>42536887</v>
      </c>
      <c r="E815" s="277">
        <f t="shared" si="22"/>
        <v>14848109</v>
      </c>
      <c r="F815" s="277">
        <f t="shared" si="22"/>
        <v>15111132</v>
      </c>
      <c r="G815" s="277">
        <f t="shared" si="22"/>
        <v>12084308</v>
      </c>
      <c r="H815" s="277">
        <f t="shared" si="22"/>
        <v>1081322</v>
      </c>
      <c r="I815" s="277">
        <f t="shared" si="22"/>
        <v>14172670</v>
      </c>
      <c r="J815" s="277">
        <f t="shared" si="22"/>
        <v>3981563</v>
      </c>
      <c r="K815" s="277">
        <f t="shared" si="22"/>
        <v>1360153</v>
      </c>
      <c r="L815" s="277">
        <f>SUM(L734:L813)+SUM(U734:U813)</f>
        <v>5810335</v>
      </c>
      <c r="M815" s="277">
        <f>SUM(M734:M813)+SUM(V734:V813)</f>
        <v>3725507</v>
      </c>
      <c r="N815" s="277">
        <f t="shared" ref="N815:Y815" si="23">SUM(N734:N813)</f>
        <v>395032177</v>
      </c>
      <c r="O815" s="277">
        <f t="shared" si="23"/>
        <v>125630773</v>
      </c>
      <c r="P815" s="277">
        <f t="shared" si="23"/>
        <v>296139</v>
      </c>
      <c r="Q815" s="277">
        <f t="shared" si="23"/>
        <v>55460</v>
      </c>
      <c r="R815" s="277">
        <f t="shared" si="23"/>
        <v>54505</v>
      </c>
      <c r="S815" s="277">
        <f t="shared" si="23"/>
        <v>527869</v>
      </c>
      <c r="T815" s="281">
        <f t="shared" si="23"/>
        <v>248.23</v>
      </c>
      <c r="U815" s="277">
        <f t="shared" si="23"/>
        <v>4185789</v>
      </c>
      <c r="V815" s="277">
        <f t="shared" si="23"/>
        <v>380072</v>
      </c>
      <c r="W815" s="277">
        <f t="shared" si="23"/>
        <v>0</v>
      </c>
      <c r="X815" s="277">
        <f t="shared" si="23"/>
        <v>0</v>
      </c>
      <c r="Y815" s="277">
        <f t="shared" si="23"/>
        <v>26064082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648.54000000000008</v>
      </c>
      <c r="D816" s="277">
        <f>CE61</f>
        <v>42536887</v>
      </c>
      <c r="E816" s="277">
        <f>CE62</f>
        <v>14848109</v>
      </c>
      <c r="F816" s="277">
        <f>CE63</f>
        <v>15111132</v>
      </c>
      <c r="G816" s="277">
        <f>CE64</f>
        <v>12084308</v>
      </c>
      <c r="H816" s="280">
        <f>CE65</f>
        <v>1081322</v>
      </c>
      <c r="I816" s="280">
        <f>CE66</f>
        <v>14172670</v>
      </c>
      <c r="J816" s="280">
        <f>CE67</f>
        <v>3981563</v>
      </c>
      <c r="K816" s="280">
        <f>CE68</f>
        <v>1360153</v>
      </c>
      <c r="L816" s="280">
        <f>CE69</f>
        <v>5810335</v>
      </c>
      <c r="M816" s="280">
        <f>CE70</f>
        <v>3725507</v>
      </c>
      <c r="N816" s="277">
        <f>CE75</f>
        <v>395032177</v>
      </c>
      <c r="O816" s="277">
        <f>CE73</f>
        <v>125630773</v>
      </c>
      <c r="P816" s="277">
        <f>CE76</f>
        <v>296139</v>
      </c>
      <c r="Q816" s="277">
        <f>CE77</f>
        <v>55460</v>
      </c>
      <c r="R816" s="277">
        <f>CE78</f>
        <v>54505</v>
      </c>
      <c r="S816" s="277">
        <f>CE79</f>
        <v>527869</v>
      </c>
      <c r="T816" s="281">
        <f>CE80</f>
        <v>248.23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26064082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42536887</v>
      </c>
      <c r="E817" s="180">
        <f>C379</f>
        <v>14848109</v>
      </c>
      <c r="F817" s="180">
        <f>C380</f>
        <v>15111132</v>
      </c>
      <c r="G817" s="240">
        <f>C381</f>
        <v>12084308</v>
      </c>
      <c r="H817" s="240">
        <f>C382</f>
        <v>1081322</v>
      </c>
      <c r="I817" s="240">
        <f>C383</f>
        <v>14172670</v>
      </c>
      <c r="J817" s="240">
        <f>C384</f>
        <v>3981563</v>
      </c>
      <c r="K817" s="240">
        <f>C385</f>
        <v>1360153</v>
      </c>
      <c r="L817" s="240">
        <f>C386+C387+C388+C389</f>
        <v>5810335</v>
      </c>
      <c r="M817" s="240">
        <f>C370</f>
        <v>3725507</v>
      </c>
      <c r="N817" s="180">
        <f>D361</f>
        <v>395032177</v>
      </c>
      <c r="O817" s="180">
        <f>C359</f>
        <v>125630773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Q35" sqref="Q35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Grays Harbor Community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H-063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915 Anderson Drive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Aberdeen, WA  98520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F40" sqref="F40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H-63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Grays Harbor Community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Grays Harbor   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Tom Jensen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Niall Foley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Michael Bruce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(360) 532-8330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(360) 537-5039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3424</v>
      </c>
      <c r="G23" s="21">
        <f>data!D111</f>
        <v>11088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348</v>
      </c>
      <c r="G25" s="21">
        <f>data!D113</f>
        <v>3863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400</v>
      </c>
      <c r="G26" s="13">
        <f>data!D114</f>
        <v>818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8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32</v>
      </c>
      <c r="E32" s="49" t="s">
        <v>1045</v>
      </c>
      <c r="F32" s="24"/>
      <c r="G32" s="21">
        <f>data!C125</f>
        <v>4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5</v>
      </c>
      <c r="E34" s="49" t="s">
        <v>291</v>
      </c>
      <c r="F34" s="24"/>
      <c r="G34" s="21">
        <f>data!E127</f>
        <v>49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140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12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Grays Harbor Community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1730</v>
      </c>
      <c r="C7" s="48">
        <f>data!B139</f>
        <v>6247</v>
      </c>
      <c r="D7" s="48">
        <f>data!B140</f>
        <v>73389</v>
      </c>
      <c r="E7" s="48">
        <f>data!B141</f>
        <v>74372777</v>
      </c>
      <c r="F7" s="48">
        <f>data!B142</f>
        <v>110113744</v>
      </c>
      <c r="G7" s="48">
        <f>data!B141+data!B142</f>
        <v>184486521</v>
      </c>
    </row>
    <row r="8" spans="1:13" ht="20.100000000000001" customHeight="1" x14ac:dyDescent="0.25">
      <c r="A8" s="23" t="s">
        <v>297</v>
      </c>
      <c r="B8" s="48">
        <f>data!C138</f>
        <v>1111</v>
      </c>
      <c r="C8" s="48">
        <f>data!C139</f>
        <v>2913</v>
      </c>
      <c r="D8" s="48">
        <f>data!C140</f>
        <v>45936</v>
      </c>
      <c r="E8" s="48">
        <f>data!C141</f>
        <v>26786122</v>
      </c>
      <c r="F8" s="48">
        <f>data!C142</f>
        <v>66617995</v>
      </c>
      <c r="G8" s="48">
        <f>data!C141+data!C142</f>
        <v>93404117</v>
      </c>
    </row>
    <row r="9" spans="1:13" ht="20.100000000000001" customHeight="1" x14ac:dyDescent="0.25">
      <c r="A9" s="23" t="s">
        <v>1058</v>
      </c>
      <c r="B9" s="48">
        <f>data!D138</f>
        <v>583</v>
      </c>
      <c r="C9" s="48">
        <f>data!D139</f>
        <v>1928</v>
      </c>
      <c r="D9" s="48">
        <f>data!D140</f>
        <v>47831</v>
      </c>
      <c r="E9" s="48">
        <f>data!D141</f>
        <v>15095583</v>
      </c>
      <c r="F9" s="48">
        <f>data!D142</f>
        <v>69559075</v>
      </c>
      <c r="G9" s="48">
        <f>data!D141+data!D142</f>
        <v>84654658</v>
      </c>
    </row>
    <row r="10" spans="1:13" ht="20.100000000000001" customHeight="1" x14ac:dyDescent="0.25">
      <c r="A10" s="111" t="s">
        <v>203</v>
      </c>
      <c r="B10" s="48">
        <f>data!E138</f>
        <v>3424</v>
      </c>
      <c r="C10" s="48">
        <f>data!E139</f>
        <v>11088</v>
      </c>
      <c r="D10" s="48">
        <f>data!E140</f>
        <v>167156</v>
      </c>
      <c r="E10" s="48">
        <f>data!E141</f>
        <v>116254482</v>
      </c>
      <c r="F10" s="48">
        <f>data!E142</f>
        <v>246290814</v>
      </c>
      <c r="G10" s="48">
        <f>data!E141+data!E142</f>
        <v>362545296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3</v>
      </c>
      <c r="C25" s="48">
        <f>data!B151</f>
        <v>39</v>
      </c>
      <c r="D25" s="48">
        <f>data!B152</f>
        <v>1573</v>
      </c>
      <c r="E25" s="48">
        <f>data!B153</f>
        <v>38296</v>
      </c>
      <c r="F25" s="48">
        <f>data!B154</f>
        <v>233755</v>
      </c>
      <c r="G25" s="48">
        <f>data!B153+data!B154</f>
        <v>272051</v>
      </c>
    </row>
    <row r="26" spans="1:7" ht="20.100000000000001" customHeight="1" x14ac:dyDescent="0.25">
      <c r="A26" s="23" t="s">
        <v>297</v>
      </c>
      <c r="B26" s="48">
        <f>data!C150</f>
        <v>226</v>
      </c>
      <c r="C26" s="48">
        <f>data!C151</f>
        <v>2511</v>
      </c>
      <c r="D26" s="48">
        <f>data!C152</f>
        <v>140</v>
      </c>
      <c r="E26" s="48">
        <f>data!C153</f>
        <v>3710220</v>
      </c>
      <c r="F26" s="48">
        <f>data!C154</f>
        <v>20778</v>
      </c>
      <c r="G26" s="48">
        <f>data!C153+data!C154</f>
        <v>3730998</v>
      </c>
    </row>
    <row r="27" spans="1:7" ht="20.100000000000001" customHeight="1" x14ac:dyDescent="0.25">
      <c r="A27" s="23" t="s">
        <v>1058</v>
      </c>
      <c r="B27" s="48">
        <f>data!D150</f>
        <v>119</v>
      </c>
      <c r="C27" s="48">
        <f>data!D151</f>
        <v>1313</v>
      </c>
      <c r="D27" s="48">
        <f>data!D152</f>
        <v>1783</v>
      </c>
      <c r="E27" s="48">
        <f>data!D153</f>
        <v>1982368</v>
      </c>
      <c r="F27" s="48">
        <f>data!D154</f>
        <v>264923</v>
      </c>
      <c r="G27" s="48">
        <f>data!D153+data!D154</f>
        <v>2247291</v>
      </c>
    </row>
    <row r="28" spans="1:7" ht="20.100000000000001" customHeight="1" x14ac:dyDescent="0.25">
      <c r="A28" s="111" t="s">
        <v>203</v>
      </c>
      <c r="B28" s="48">
        <f>data!E150</f>
        <v>348</v>
      </c>
      <c r="C28" s="48">
        <f>data!E151</f>
        <v>3863</v>
      </c>
      <c r="D28" s="48">
        <f>data!E152</f>
        <v>3496</v>
      </c>
      <c r="E28" s="48">
        <f>data!E153</f>
        <v>5730884</v>
      </c>
      <c r="F28" s="48">
        <f>data!E154</f>
        <v>519456</v>
      </c>
      <c r="G28" s="48">
        <f>data!E153+data!E154</f>
        <v>6250340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12472355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9005684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topLeftCell="A1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Grays Harbor Community Hospital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2294237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359014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698250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7189171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20713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2089404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599630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456090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13706509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184556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885270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1069826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823844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206491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1030335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205573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1075806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1281379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4164877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4164877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Grays Harbor Community Hospital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1702265</v>
      </c>
      <c r="D7" s="21">
        <f>data!C195</f>
        <v>0</v>
      </c>
      <c r="E7" s="21">
        <f>data!D195</f>
        <v>0</v>
      </c>
      <c r="F7" s="21">
        <f>data!E195</f>
        <v>1702265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612325</v>
      </c>
      <c r="D8" s="21">
        <f>data!C196</f>
        <v>0</v>
      </c>
      <c r="E8" s="21">
        <f>data!D196</f>
        <v>0</v>
      </c>
      <c r="F8" s="21">
        <f>data!E196</f>
        <v>612325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69152662</v>
      </c>
      <c r="D9" s="21">
        <f>data!C197</f>
        <v>17008</v>
      </c>
      <c r="E9" s="21">
        <f>data!D197</f>
        <v>0</v>
      </c>
      <c r="F9" s="21">
        <f>data!E197</f>
        <v>69169670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4013612</v>
      </c>
      <c r="D10" s="21">
        <f>data!C198</f>
        <v>99160</v>
      </c>
      <c r="E10" s="21">
        <f>data!D198</f>
        <v>0</v>
      </c>
      <c r="F10" s="21">
        <f>data!E198</f>
        <v>4112772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34503442</v>
      </c>
      <c r="D12" s="21">
        <f>data!C200</f>
        <v>173122</v>
      </c>
      <c r="E12" s="21">
        <f>data!D200</f>
        <v>0</v>
      </c>
      <c r="F12" s="21">
        <f>data!E200</f>
        <v>34676564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302288</v>
      </c>
      <c r="D15" s="21">
        <f>data!C203</f>
        <v>403850</v>
      </c>
      <c r="E15" s="21">
        <f>data!D203</f>
        <v>0</v>
      </c>
      <c r="F15" s="21">
        <f>data!E203</f>
        <v>706138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110286594</v>
      </c>
      <c r="D16" s="21">
        <f>data!C204</f>
        <v>693140</v>
      </c>
      <c r="E16" s="21">
        <f>data!D204</f>
        <v>0</v>
      </c>
      <c r="F16" s="21">
        <f>data!E204</f>
        <v>110979734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540705</v>
      </c>
      <c r="D24" s="21">
        <f>data!C209</f>
        <v>-313</v>
      </c>
      <c r="E24" s="21">
        <f>data!D209</f>
        <v>0</v>
      </c>
      <c r="F24" s="21">
        <f>data!E209</f>
        <v>540392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38794530</v>
      </c>
      <c r="D25" s="21">
        <f>data!C210</f>
        <v>1955786</v>
      </c>
      <c r="E25" s="21">
        <f>data!D210</f>
        <v>0</v>
      </c>
      <c r="F25" s="21">
        <f>data!E210</f>
        <v>40750316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3359441</v>
      </c>
      <c r="D26" s="21">
        <f>data!C211</f>
        <v>109853</v>
      </c>
      <c r="E26" s="21">
        <f>data!D211</f>
        <v>0</v>
      </c>
      <c r="F26" s="21">
        <f>data!E211</f>
        <v>3469294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30405921</v>
      </c>
      <c r="D28" s="21">
        <f>data!C213</f>
        <v>1326955</v>
      </c>
      <c r="E28" s="21">
        <f>data!D213</f>
        <v>0</v>
      </c>
      <c r="F28" s="21">
        <f>data!E213</f>
        <v>31732876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73100597</v>
      </c>
      <c r="D32" s="21">
        <f>data!C217</f>
        <v>3392281</v>
      </c>
      <c r="E32" s="21">
        <f>data!D217</f>
        <v>0</v>
      </c>
      <c r="F32" s="21">
        <f>data!E217</f>
        <v>76492878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Grays Harbor Community Hospital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4609166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142155639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75344070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3112916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121799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46323084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198957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267256465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775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152658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592878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745536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197145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5289727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278098039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100" zoomScale="75" workbookViewId="0">
      <selection activeCell="C28" sqref="C28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Grays Harbor Community Hospital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2792685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72031352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46258236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807376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157469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1918385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436339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31885370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241486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241486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1702265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612325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69169670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4112772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34676564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706138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110979734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76492878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34486856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15585133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15585133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82198845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Grays Harbor Community Hospital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45126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16818712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3926502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946715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2378963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24116018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2029400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2029400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36543051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36543051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36543051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19510378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19510378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82198847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Grays Harbor Community Hospital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121985366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246810270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368795636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4609166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267256465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745536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5486872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278098039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90697597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3534907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3534907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94232504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42231982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13706509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22754817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11004704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1116252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5049381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3283497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1069826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1030335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1281379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4164877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728361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107421920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-13189416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802458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-12386958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-12386958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81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Grays Harbor Community Hospital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1547</v>
      </c>
      <c r="D9" s="14">
        <f>data!D59</f>
        <v>0</v>
      </c>
      <c r="E9" s="14">
        <f>data!E59</f>
        <v>7871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3863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16.36</v>
      </c>
      <c r="D10" s="26">
        <f>data!D60</f>
        <v>0</v>
      </c>
      <c r="E10" s="26">
        <f>data!E60</f>
        <v>62.31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25.03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1496162</v>
      </c>
      <c r="D11" s="14">
        <f>data!D61</f>
        <v>0</v>
      </c>
      <c r="E11" s="14">
        <f>data!E61</f>
        <v>4615601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1782368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568757</v>
      </c>
      <c r="D12" s="14">
        <f>data!D62</f>
        <v>0</v>
      </c>
      <c r="E12" s="14">
        <f>data!E62</f>
        <v>2515106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686006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3012250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66610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195775</v>
      </c>
      <c r="D14" s="14">
        <f>data!D64</f>
        <v>0</v>
      </c>
      <c r="E14" s="14">
        <f>data!E64</f>
        <v>421291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37756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5536</v>
      </c>
      <c r="H15" s="14">
        <f>data!H65</f>
        <v>0</v>
      </c>
      <c r="I15" s="14">
        <f>data!I65</f>
        <v>-6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48403</v>
      </c>
      <c r="D16" s="14">
        <f>data!D66</f>
        <v>0</v>
      </c>
      <c r="E16" s="14">
        <f>data!E66</f>
        <v>198962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218251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65867</v>
      </c>
      <c r="D17" s="14">
        <f>data!D67</f>
        <v>0</v>
      </c>
      <c r="E17" s="14">
        <f>data!E67</f>
        <v>227878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122564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51680</v>
      </c>
      <c r="D18" s="14">
        <f>data!D68</f>
        <v>0</v>
      </c>
      <c r="E18" s="14">
        <f>data!E68</f>
        <v>81280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128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740</v>
      </c>
      <c r="D19" s="14">
        <f>data!D69</f>
        <v>0</v>
      </c>
      <c r="E19" s="14">
        <f>data!E69</f>
        <v>12272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1770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2427384</v>
      </c>
      <c r="D21" s="14">
        <f>data!D71</f>
        <v>0</v>
      </c>
      <c r="E21" s="14">
        <f>data!E71</f>
        <v>11084640</v>
      </c>
      <c r="F21" s="14">
        <f>data!F71</f>
        <v>0</v>
      </c>
      <c r="G21" s="14">
        <f>data!G71</f>
        <v>5536</v>
      </c>
      <c r="H21" s="14">
        <f>data!H71</f>
        <v>0</v>
      </c>
      <c r="I21" s="14">
        <f>data!I71</f>
        <v>2915447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1011185</v>
      </c>
      <c r="D23" s="48">
        <f>+data!M669</f>
        <v>0</v>
      </c>
      <c r="E23" s="48">
        <f>+data!M670</f>
        <v>4215489</v>
      </c>
      <c r="F23" s="48">
        <f>+data!M671</f>
        <v>0</v>
      </c>
      <c r="G23" s="48">
        <f>+data!M672</f>
        <v>67396</v>
      </c>
      <c r="H23" s="48">
        <f>+data!M673</f>
        <v>0</v>
      </c>
      <c r="I23" s="48">
        <f>+data!M674</f>
        <v>1954447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5316346</v>
      </c>
      <c r="D24" s="14">
        <f>data!D73</f>
        <v>0</v>
      </c>
      <c r="E24" s="14">
        <f>data!E73</f>
        <v>17930010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5730884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14208</v>
      </c>
      <c r="D25" s="14">
        <f>data!D74</f>
        <v>0</v>
      </c>
      <c r="E25" s="14">
        <f>data!E74</f>
        <v>1186786</v>
      </c>
      <c r="F25" s="14">
        <f>data!F74</f>
        <v>0</v>
      </c>
      <c r="G25" s="14">
        <f>data!G74</f>
        <v>2019294</v>
      </c>
      <c r="H25" s="14">
        <f>data!H74</f>
        <v>0</v>
      </c>
      <c r="I25" s="14">
        <f>data!I74</f>
        <v>519456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5330554</v>
      </c>
      <c r="D26" s="14">
        <f>data!D75</f>
        <v>0</v>
      </c>
      <c r="E26" s="14">
        <f>data!E75</f>
        <v>19116796</v>
      </c>
      <c r="F26" s="14">
        <f>data!F75</f>
        <v>0</v>
      </c>
      <c r="G26" s="14">
        <f>data!G75</f>
        <v>2019294</v>
      </c>
      <c r="H26" s="14">
        <f>data!H75</f>
        <v>0</v>
      </c>
      <c r="I26" s="14">
        <f>data!I75</f>
        <v>6250340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5886</v>
      </c>
      <c r="D28" s="14">
        <f>data!D76</f>
        <v>0</v>
      </c>
      <c r="E28" s="14">
        <f>data!E76</f>
        <v>15592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17985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3276</v>
      </c>
      <c r="D29" s="14">
        <f>data!D77</f>
        <v>0</v>
      </c>
      <c r="E29" s="14">
        <f>data!E77</f>
        <v>28598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11814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1863</v>
      </c>
      <c r="D30" s="14">
        <f>data!D78</f>
        <v>0</v>
      </c>
      <c r="E30" s="14">
        <f>data!E78</f>
        <v>4935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5692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24400</v>
      </c>
      <c r="D31" s="14">
        <f>data!D79</f>
        <v>0</v>
      </c>
      <c r="E31" s="14">
        <f>data!E79</f>
        <v>167806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25564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16.36</v>
      </c>
      <c r="D32" s="84">
        <f>data!D80</f>
        <v>0</v>
      </c>
      <c r="E32" s="84">
        <f>data!E80</f>
        <v>62.31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25.03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Grays Harbor Community Hospital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818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850</v>
      </c>
      <c r="I41" s="14">
        <f>data!P59</f>
        <v>236621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21.74</v>
      </c>
      <c r="I42" s="26">
        <f>data!P60</f>
        <v>22.16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2014525</v>
      </c>
      <c r="I43" s="14">
        <f>data!P61</f>
        <v>2031288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769486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6522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60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245447</v>
      </c>
      <c r="I46" s="14">
        <f>data!P64</f>
        <v>582600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1195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57246</v>
      </c>
      <c r="I48" s="14">
        <f>data!P66</f>
        <v>170099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2664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51402</v>
      </c>
      <c r="I49" s="14">
        <f>data!P67</f>
        <v>312083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7301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3480</v>
      </c>
      <c r="I50" s="14">
        <f>data!P68</f>
        <v>2129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6101</v>
      </c>
      <c r="I51" s="14">
        <f>data!P69</f>
        <v>1550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11220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2384723</v>
      </c>
      <c r="I53" s="14">
        <f>data!P71</f>
        <v>3869235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67729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795156</v>
      </c>
      <c r="I55" s="48">
        <f>+data!M681</f>
        <v>2769584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1504409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3751729</v>
      </c>
      <c r="I56" s="14">
        <f>data!P73</f>
        <v>12124022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442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572493</v>
      </c>
      <c r="I57" s="14">
        <f>data!P74</f>
        <v>36148126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1504851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4324222</v>
      </c>
      <c r="I58" s="14">
        <f>data!P75</f>
        <v>48272148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410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7910</v>
      </c>
      <c r="I60" s="14">
        <f>data!P76</f>
        <v>9766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2550</v>
      </c>
      <c r="I61" s="14">
        <f>data!P77</f>
        <v>2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130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2504</v>
      </c>
      <c r="I62" s="14">
        <f>data!P78</f>
        <v>3091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60814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22.16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Grays Harbor Community Hospital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88854</v>
      </c>
      <c r="D73" s="48">
        <f>data!R59</f>
        <v>0</v>
      </c>
      <c r="E73" s="212"/>
      <c r="F73" s="212"/>
      <c r="G73" s="14">
        <f>data!U59</f>
        <v>294997</v>
      </c>
      <c r="H73" s="14">
        <f>data!V59</f>
        <v>9462</v>
      </c>
      <c r="I73" s="14">
        <f>data!W59</f>
        <v>32966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2.36</v>
      </c>
      <c r="D74" s="26">
        <f>data!R60</f>
        <v>0</v>
      </c>
      <c r="E74" s="26">
        <f>data!S60</f>
        <v>4</v>
      </c>
      <c r="F74" s="26">
        <f>data!T60</f>
        <v>0</v>
      </c>
      <c r="G74" s="26">
        <f>data!U60</f>
        <v>25.32</v>
      </c>
      <c r="H74" s="26">
        <f>data!V60</f>
        <v>5.6</v>
      </c>
      <c r="I74" s="26">
        <f>data!W60</f>
        <v>1.39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273286</v>
      </c>
      <c r="D75" s="14">
        <f>data!R61</f>
        <v>0</v>
      </c>
      <c r="E75" s="14">
        <f>data!S61</f>
        <v>190725</v>
      </c>
      <c r="F75" s="14">
        <f>data!T61</f>
        <v>0</v>
      </c>
      <c r="G75" s="14">
        <f>data!U61</f>
        <v>1710302</v>
      </c>
      <c r="H75" s="14">
        <f>data!V61</f>
        <v>319794</v>
      </c>
      <c r="I75" s="14">
        <f>data!W61</f>
        <v>118820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108110</v>
      </c>
      <c r="D76" s="14">
        <f>data!R62</f>
        <v>0</v>
      </c>
      <c r="E76" s="14">
        <f>data!S62</f>
        <v>72485</v>
      </c>
      <c r="F76" s="14">
        <f>data!T62</f>
        <v>0</v>
      </c>
      <c r="G76" s="14">
        <f>data!U62</f>
        <v>652440</v>
      </c>
      <c r="H76" s="14">
        <f>data!V62</f>
        <v>50050</v>
      </c>
      <c r="I76" s="14">
        <f>data!W62</f>
        <v>45517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2024271</v>
      </c>
      <c r="E77" s="14">
        <f>data!S63</f>
        <v>0</v>
      </c>
      <c r="F77" s="14">
        <f>data!T63</f>
        <v>0</v>
      </c>
      <c r="G77" s="14">
        <f>data!U63</f>
        <v>26557</v>
      </c>
      <c r="H77" s="14">
        <f>data!V63</f>
        <v>20136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18912</v>
      </c>
      <c r="D78" s="14">
        <f>data!R64</f>
        <v>79641</v>
      </c>
      <c r="E78" s="14">
        <f>data!S64</f>
        <v>2755925</v>
      </c>
      <c r="F78" s="14">
        <f>data!T64</f>
        <v>0</v>
      </c>
      <c r="G78" s="14">
        <f>data!U64</f>
        <v>1371591</v>
      </c>
      <c r="H78" s="14">
        <f>data!V64</f>
        <v>0</v>
      </c>
      <c r="I78" s="14">
        <f>data!W64</f>
        <v>5559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1814</v>
      </c>
      <c r="D80" s="14">
        <f>data!R66</f>
        <v>8529</v>
      </c>
      <c r="E80" s="14">
        <f>data!S66</f>
        <v>56921</v>
      </c>
      <c r="F80" s="14">
        <f>data!T66</f>
        <v>0</v>
      </c>
      <c r="G80" s="14">
        <f>data!U66</f>
        <v>778119</v>
      </c>
      <c r="H80" s="14">
        <f>data!V66</f>
        <v>44423</v>
      </c>
      <c r="I80" s="14">
        <f>data!W66</f>
        <v>142846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11448</v>
      </c>
      <c r="D81" s="14">
        <f>data!R67</f>
        <v>9255</v>
      </c>
      <c r="E81" s="14">
        <f>data!S67</f>
        <v>53850</v>
      </c>
      <c r="F81" s="14">
        <f>data!T67</f>
        <v>0</v>
      </c>
      <c r="G81" s="14">
        <f>data!U67</f>
        <v>61530</v>
      </c>
      <c r="H81" s="14">
        <f>data!V67</f>
        <v>5615</v>
      </c>
      <c r="I81" s="14">
        <f>data!W67</f>
        <v>4289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9160</v>
      </c>
      <c r="E82" s="14">
        <f>data!S68</f>
        <v>70568</v>
      </c>
      <c r="F82" s="14">
        <f>data!T68</f>
        <v>0</v>
      </c>
      <c r="G82" s="14">
        <f>data!U68</f>
        <v>40596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3650</v>
      </c>
      <c r="E83" s="14">
        <f>data!S69</f>
        <v>2531</v>
      </c>
      <c r="F83" s="14">
        <f>data!T69</f>
        <v>0</v>
      </c>
      <c r="G83" s="14">
        <f>data!U69</f>
        <v>569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413570</v>
      </c>
      <c r="D85" s="14">
        <f>data!R71</f>
        <v>2134506</v>
      </c>
      <c r="E85" s="14">
        <f>data!S71</f>
        <v>3203005</v>
      </c>
      <c r="F85" s="14">
        <f>data!T71</f>
        <v>0</v>
      </c>
      <c r="G85" s="14">
        <f>data!U71</f>
        <v>4641704</v>
      </c>
      <c r="H85" s="14">
        <f>data!V71</f>
        <v>440018</v>
      </c>
      <c r="I85" s="14">
        <f>data!W71</f>
        <v>317031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229384</v>
      </c>
      <c r="D87" s="48">
        <f>+data!M683</f>
        <v>736533</v>
      </c>
      <c r="E87" s="48">
        <f>+data!M684</f>
        <v>1321361</v>
      </c>
      <c r="F87" s="48">
        <f>+data!M685</f>
        <v>0</v>
      </c>
      <c r="G87" s="48">
        <f>+data!M686</f>
        <v>1616662</v>
      </c>
      <c r="H87" s="48">
        <f>+data!M687</f>
        <v>256689</v>
      </c>
      <c r="I87" s="48">
        <f>+data!M688</f>
        <v>242550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1074320</v>
      </c>
      <c r="D88" s="14">
        <f>data!R73</f>
        <v>7313792</v>
      </c>
      <c r="E88" s="14">
        <f>data!S73</f>
        <v>11378383</v>
      </c>
      <c r="F88" s="14">
        <f>data!T73</f>
        <v>0</v>
      </c>
      <c r="G88" s="14">
        <f>data!U73</f>
        <v>8508680</v>
      </c>
      <c r="H88" s="14">
        <f>data!V73</f>
        <v>1820172</v>
      </c>
      <c r="I88" s="14">
        <f>data!W73</f>
        <v>356031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2011424</v>
      </c>
      <c r="D89" s="14">
        <f>data!R74</f>
        <v>8768538</v>
      </c>
      <c r="E89" s="14">
        <f>data!S74</f>
        <v>11478230</v>
      </c>
      <c r="F89" s="14">
        <f>data!T74</f>
        <v>0</v>
      </c>
      <c r="G89" s="14">
        <f>data!U74</f>
        <v>17399246</v>
      </c>
      <c r="H89" s="14">
        <f>data!V74</f>
        <v>3476992</v>
      </c>
      <c r="I89" s="14">
        <f>data!W74</f>
        <v>5232733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3085744</v>
      </c>
      <c r="D90" s="14">
        <f>data!R75</f>
        <v>16082330</v>
      </c>
      <c r="E90" s="14">
        <f>data!S75</f>
        <v>22856613</v>
      </c>
      <c r="F90" s="14">
        <f>data!T75</f>
        <v>0</v>
      </c>
      <c r="G90" s="14">
        <f>data!U75</f>
        <v>25907926</v>
      </c>
      <c r="H90" s="14">
        <f>data!V75</f>
        <v>5297164</v>
      </c>
      <c r="I90" s="14">
        <f>data!W75</f>
        <v>5588764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1302</v>
      </c>
      <c r="D92" s="14">
        <f>data!R76</f>
        <v>198</v>
      </c>
      <c r="E92" s="14">
        <f>data!S76</f>
        <v>1331</v>
      </c>
      <c r="F92" s="14">
        <f>data!T76</f>
        <v>0</v>
      </c>
      <c r="G92" s="14">
        <f>data!U76</f>
        <v>5703</v>
      </c>
      <c r="H92" s="14">
        <f>data!V76</f>
        <v>864</v>
      </c>
      <c r="I92" s="14">
        <f>data!W76</f>
        <v>660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412</v>
      </c>
      <c r="D94" s="14">
        <f>data!R78</f>
        <v>63</v>
      </c>
      <c r="E94" s="14">
        <f>data!S78</f>
        <v>421</v>
      </c>
      <c r="F94" s="14">
        <f>data!T78</f>
        <v>0</v>
      </c>
      <c r="G94" s="14">
        <f>data!U78</f>
        <v>1805</v>
      </c>
      <c r="H94" s="14">
        <f>data!V78</f>
        <v>273</v>
      </c>
      <c r="I94" s="14">
        <f>data!W78</f>
        <v>209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2000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2.36</v>
      </c>
      <c r="D96" s="84">
        <f>data!R80</f>
        <v>0</v>
      </c>
      <c r="E96" s="84">
        <f>data!S80</f>
        <v>4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Grays Harbor Community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72238</v>
      </c>
      <c r="D105" s="14">
        <f>data!Y59</f>
        <v>47081</v>
      </c>
      <c r="E105" s="14">
        <f>data!Z59</f>
        <v>0</v>
      </c>
      <c r="F105" s="14">
        <f>data!AA59</f>
        <v>13626</v>
      </c>
      <c r="G105" s="212"/>
      <c r="H105" s="14">
        <f>data!AC59</f>
        <v>16978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6.62</v>
      </c>
      <c r="D106" s="26">
        <f>data!Y60</f>
        <v>16.32</v>
      </c>
      <c r="E106" s="26">
        <f>data!Z60</f>
        <v>0</v>
      </c>
      <c r="F106" s="26">
        <f>data!AA60</f>
        <v>2.93</v>
      </c>
      <c r="G106" s="26">
        <f>data!AB60</f>
        <v>13.89</v>
      </c>
      <c r="H106" s="26">
        <f>data!AC60</f>
        <v>12.59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612486</v>
      </c>
      <c r="D107" s="14">
        <f>data!Y61</f>
        <v>1237405</v>
      </c>
      <c r="E107" s="14">
        <f>data!Z61</f>
        <v>0</v>
      </c>
      <c r="F107" s="14">
        <f>data!AA61</f>
        <v>281994</v>
      </c>
      <c r="G107" s="14">
        <f>data!AB61</f>
        <v>1125697</v>
      </c>
      <c r="H107" s="14">
        <f>data!AC61</f>
        <v>872829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235560</v>
      </c>
      <c r="D108" s="14">
        <f>data!Y62</f>
        <v>477619</v>
      </c>
      <c r="E108" s="14">
        <f>data!Z62</f>
        <v>0</v>
      </c>
      <c r="F108" s="14">
        <f>data!AA62</f>
        <v>107787</v>
      </c>
      <c r="G108" s="14">
        <f>data!AB62</f>
        <v>427567</v>
      </c>
      <c r="H108" s="14">
        <f>data!AC62</f>
        <v>330718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1802081</v>
      </c>
      <c r="E109" s="14">
        <f>data!Z63</f>
        <v>0</v>
      </c>
      <c r="F109" s="14">
        <f>data!AA63</f>
        <v>0</v>
      </c>
      <c r="G109" s="14">
        <f>data!AB63</f>
        <v>332417</v>
      </c>
      <c r="H109" s="14">
        <f>data!AC63</f>
        <v>12400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262670</v>
      </c>
      <c r="D110" s="14">
        <f>data!Y64</f>
        <v>81154</v>
      </c>
      <c r="E110" s="14">
        <f>data!Z64</f>
        <v>0</v>
      </c>
      <c r="F110" s="14">
        <f>data!AA64</f>
        <v>281493</v>
      </c>
      <c r="G110" s="14">
        <f>data!AB64</f>
        <v>2246839</v>
      </c>
      <c r="H110" s="14">
        <f>data!AC64</f>
        <v>174416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34633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245805</v>
      </c>
      <c r="D112" s="14">
        <f>data!Y66</f>
        <v>409923</v>
      </c>
      <c r="E112" s="14">
        <f>data!Z66</f>
        <v>0</v>
      </c>
      <c r="F112" s="14">
        <f>data!AA66</f>
        <v>183780</v>
      </c>
      <c r="G112" s="14">
        <f>data!AB66</f>
        <v>246577</v>
      </c>
      <c r="H112" s="14">
        <f>data!AC66</f>
        <v>41257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158935</v>
      </c>
      <c r="D113" s="14">
        <f>data!Y67</f>
        <v>238798</v>
      </c>
      <c r="E113" s="14">
        <f>data!Z67</f>
        <v>0</v>
      </c>
      <c r="F113" s="14">
        <f>data!AA67</f>
        <v>4804</v>
      </c>
      <c r="G113" s="14">
        <f>data!AB67</f>
        <v>46107</v>
      </c>
      <c r="H113" s="14">
        <f>data!AC67</f>
        <v>51717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4666</v>
      </c>
      <c r="D114" s="14">
        <f>data!Y68</f>
        <v>92248</v>
      </c>
      <c r="E114" s="14">
        <f>data!Z68</f>
        <v>0</v>
      </c>
      <c r="F114" s="14">
        <f>data!AA68</f>
        <v>0</v>
      </c>
      <c r="G114" s="14">
        <f>data!AB68</f>
        <v>189773</v>
      </c>
      <c r="H114" s="14">
        <f>data!AC68</f>
        <v>53333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10439</v>
      </c>
      <c r="E115" s="14">
        <f>data!Z69</f>
        <v>0</v>
      </c>
      <c r="F115" s="14">
        <f>data!AA69</f>
        <v>0</v>
      </c>
      <c r="G115" s="14">
        <f>data!AB69</f>
        <v>35473</v>
      </c>
      <c r="H115" s="14">
        <f>data!AC69</f>
        <v>1377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1520122</v>
      </c>
      <c r="D117" s="14">
        <f>data!Y71</f>
        <v>4384300</v>
      </c>
      <c r="E117" s="14">
        <f>data!Z71</f>
        <v>0</v>
      </c>
      <c r="F117" s="14">
        <f>data!AA71</f>
        <v>859858</v>
      </c>
      <c r="G117" s="14">
        <f>data!AB71</f>
        <v>4650450</v>
      </c>
      <c r="H117" s="14">
        <f>data!AC71</f>
        <v>1538047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1963710</v>
      </c>
      <c r="D119" s="48">
        <f>+data!M690</f>
        <v>1807500</v>
      </c>
      <c r="E119" s="48">
        <f>+data!M691</f>
        <v>0</v>
      </c>
      <c r="F119" s="48">
        <f>+data!M692</f>
        <v>314708</v>
      </c>
      <c r="G119" s="48">
        <f>+data!M693</f>
        <v>1638926</v>
      </c>
      <c r="H119" s="48">
        <f>+data!M694</f>
        <v>410804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7881971</v>
      </c>
      <c r="D120" s="14">
        <f>data!Y73</f>
        <v>2795811</v>
      </c>
      <c r="E120" s="14">
        <f>data!Z73</f>
        <v>0</v>
      </c>
      <c r="F120" s="14">
        <f>data!AA73</f>
        <v>571557</v>
      </c>
      <c r="G120" s="14">
        <f>data!AB73</f>
        <v>14926240</v>
      </c>
      <c r="H120" s="14">
        <f>data!AC73</f>
        <v>5883684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39221069</v>
      </c>
      <c r="D121" s="14">
        <f>data!Y74</f>
        <v>26606861</v>
      </c>
      <c r="E121" s="14">
        <f>data!Z74</f>
        <v>0</v>
      </c>
      <c r="F121" s="14">
        <f>data!AA74</f>
        <v>5509581</v>
      </c>
      <c r="G121" s="14">
        <f>data!AB74</f>
        <v>16017583</v>
      </c>
      <c r="H121" s="14">
        <f>data!AC74</f>
        <v>1247779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47103040</v>
      </c>
      <c r="D122" s="14">
        <f>data!Y75</f>
        <v>29402672</v>
      </c>
      <c r="E122" s="14">
        <f>data!Z75</f>
        <v>0</v>
      </c>
      <c r="F122" s="14">
        <f>data!AA75</f>
        <v>6081138</v>
      </c>
      <c r="G122" s="14">
        <f>data!AB75</f>
        <v>30943823</v>
      </c>
      <c r="H122" s="14">
        <f>data!AC75</f>
        <v>7131463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5944</v>
      </c>
      <c r="D124" s="14">
        <f>data!Y76</f>
        <v>8961</v>
      </c>
      <c r="E124" s="14">
        <f>data!Z76</f>
        <v>0</v>
      </c>
      <c r="F124" s="14">
        <f>data!AA76</f>
        <v>403</v>
      </c>
      <c r="G124" s="14">
        <f>data!AB76</f>
        <v>1239</v>
      </c>
      <c r="H124" s="14">
        <f>data!AC76</f>
        <v>304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1881</v>
      </c>
      <c r="D126" s="14">
        <f>data!Y78</f>
        <v>2836</v>
      </c>
      <c r="E126" s="14">
        <f>data!Z78</f>
        <v>0</v>
      </c>
      <c r="F126" s="14">
        <f>data!AA78</f>
        <v>128</v>
      </c>
      <c r="G126" s="14">
        <f>data!AB78</f>
        <v>392</v>
      </c>
      <c r="H126" s="14">
        <f>data!AC78</f>
        <v>96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54856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78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Grays Harbor Community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50020</v>
      </c>
      <c r="D137" s="14">
        <f>data!AF59</f>
        <v>0</v>
      </c>
      <c r="E137" s="14">
        <f>data!AG59</f>
        <v>26181</v>
      </c>
      <c r="F137" s="14">
        <f>data!AH59</f>
        <v>0</v>
      </c>
      <c r="G137" s="14">
        <f>data!AI59</f>
        <v>2671</v>
      </c>
      <c r="H137" s="14">
        <f>data!AJ59</f>
        <v>0</v>
      </c>
      <c r="I137" s="14">
        <f>data!AK59</f>
        <v>15059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14.41</v>
      </c>
      <c r="D138" s="26">
        <f>data!AF60</f>
        <v>0</v>
      </c>
      <c r="E138" s="26">
        <f>data!AG60</f>
        <v>41.77</v>
      </c>
      <c r="F138" s="26">
        <f>data!AH60</f>
        <v>0</v>
      </c>
      <c r="G138" s="26">
        <f>data!AI60</f>
        <v>6.68</v>
      </c>
      <c r="H138" s="26">
        <f>data!AJ60</f>
        <v>0</v>
      </c>
      <c r="I138" s="26">
        <f>data!AK60</f>
        <v>2.72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3207841</v>
      </c>
      <c r="F139" s="14">
        <f>data!AH61</f>
        <v>0</v>
      </c>
      <c r="G139" s="14">
        <f>data!AI61</f>
        <v>696936</v>
      </c>
      <c r="H139" s="14">
        <f>data!AJ61</f>
        <v>0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1216127</v>
      </c>
      <c r="F140" s="14">
        <f>data!AH62</f>
        <v>0</v>
      </c>
      <c r="G140" s="14">
        <f>data!AI62</f>
        <v>265195</v>
      </c>
      <c r="H140" s="14">
        <f>data!AJ62</f>
        <v>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740737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26641</v>
      </c>
      <c r="D142" s="14">
        <f>data!AF64</f>
        <v>0</v>
      </c>
      <c r="E142" s="14">
        <f>data!AG64</f>
        <v>819412</v>
      </c>
      <c r="F142" s="14">
        <f>data!AH64</f>
        <v>0</v>
      </c>
      <c r="G142" s="14">
        <f>data!AI64</f>
        <v>79439</v>
      </c>
      <c r="H142" s="14">
        <f>data!AJ64</f>
        <v>0</v>
      </c>
      <c r="I142" s="14">
        <f>data!AK64</f>
        <v>1471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1550618</v>
      </c>
      <c r="D144" s="14">
        <f>data!AF66</f>
        <v>0</v>
      </c>
      <c r="E144" s="14">
        <f>data!AG66</f>
        <v>555981</v>
      </c>
      <c r="F144" s="14">
        <f>data!AH66</f>
        <v>0</v>
      </c>
      <c r="G144" s="14">
        <f>data!AI66</f>
        <v>685</v>
      </c>
      <c r="H144" s="14">
        <f>data!AJ66</f>
        <v>0</v>
      </c>
      <c r="I144" s="14">
        <f>data!AK66</f>
        <v>281125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39738</v>
      </c>
      <c r="D145" s="14">
        <f>data!AF67</f>
        <v>0</v>
      </c>
      <c r="E145" s="14">
        <f>data!AG67</f>
        <v>126044</v>
      </c>
      <c r="F145" s="14">
        <f>data!AH67</f>
        <v>0</v>
      </c>
      <c r="G145" s="14">
        <f>data!AI67</f>
        <v>21646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44770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44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6192</v>
      </c>
      <c r="F147" s="14">
        <f>data!AH69</f>
        <v>0</v>
      </c>
      <c r="G147" s="14">
        <f>data!AI69</f>
        <v>218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1661767</v>
      </c>
      <c r="D149" s="14">
        <f>data!AF71</f>
        <v>0</v>
      </c>
      <c r="E149" s="14">
        <f>data!AG71</f>
        <v>6672334</v>
      </c>
      <c r="F149" s="14">
        <f>data!AH71</f>
        <v>0</v>
      </c>
      <c r="G149" s="14">
        <f>data!AI71</f>
        <v>1064163</v>
      </c>
      <c r="H149" s="14">
        <f>data!AJ71</f>
        <v>0</v>
      </c>
      <c r="I149" s="14">
        <f>data!AK71</f>
        <v>282596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728209</v>
      </c>
      <c r="D151" s="48">
        <f>+data!M697</f>
        <v>0</v>
      </c>
      <c r="E151" s="48">
        <f>+data!M698</f>
        <v>3517847</v>
      </c>
      <c r="F151" s="48">
        <f>+data!M699</f>
        <v>0</v>
      </c>
      <c r="G151" s="48">
        <f>+data!M700</f>
        <v>472499</v>
      </c>
      <c r="H151" s="48">
        <f>+data!M701</f>
        <v>0</v>
      </c>
      <c r="I151" s="48">
        <f>+data!M702</f>
        <v>64823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1063027</v>
      </c>
      <c r="D152" s="14">
        <f>data!AF73</f>
        <v>0</v>
      </c>
      <c r="E152" s="14">
        <f>data!AG73</f>
        <v>8072204</v>
      </c>
      <c r="F152" s="14">
        <f>data!AH73</f>
        <v>0</v>
      </c>
      <c r="G152" s="14">
        <f>data!AI73</f>
        <v>6388</v>
      </c>
      <c r="H152" s="14">
        <f>data!AJ73</f>
        <v>0</v>
      </c>
      <c r="I152" s="14">
        <f>data!AK73</f>
        <v>467237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2025075</v>
      </c>
      <c r="D153" s="14">
        <f>data!AF74</f>
        <v>0</v>
      </c>
      <c r="E153" s="14">
        <f>data!AG74</f>
        <v>34330175</v>
      </c>
      <c r="F153" s="14">
        <f>data!AH74</f>
        <v>0</v>
      </c>
      <c r="G153" s="14">
        <f>data!AI74</f>
        <v>4369553</v>
      </c>
      <c r="H153" s="14">
        <f>data!AJ74</f>
        <v>0</v>
      </c>
      <c r="I153" s="14">
        <f>data!AK74</f>
        <v>631098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3088102</v>
      </c>
      <c r="D154" s="14">
        <f>data!AF75</f>
        <v>0</v>
      </c>
      <c r="E154" s="14">
        <f>data!AG75</f>
        <v>42402379</v>
      </c>
      <c r="F154" s="14">
        <f>data!AH75</f>
        <v>0</v>
      </c>
      <c r="G154" s="14">
        <f>data!AI75</f>
        <v>4375941</v>
      </c>
      <c r="H154" s="14">
        <f>data!AJ75</f>
        <v>0</v>
      </c>
      <c r="I154" s="14">
        <f>data!AK75</f>
        <v>1098335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6115</v>
      </c>
      <c r="D156" s="14">
        <f>data!AF76</f>
        <v>0</v>
      </c>
      <c r="E156" s="14">
        <f>data!AG76</f>
        <v>15933</v>
      </c>
      <c r="F156" s="14">
        <f>data!AH76</f>
        <v>0</v>
      </c>
      <c r="G156" s="14">
        <f>data!AI76</f>
        <v>3092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1939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1935</v>
      </c>
      <c r="D158" s="14">
        <f>data!AF78</f>
        <v>0</v>
      </c>
      <c r="E158" s="14">
        <f>data!AG78</f>
        <v>5043</v>
      </c>
      <c r="F158" s="14">
        <f>data!AH78</f>
        <v>0</v>
      </c>
      <c r="G158" s="14">
        <f>data!AI78</f>
        <v>979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8154</v>
      </c>
      <c r="D159" s="14">
        <f>data!AF79</f>
        <v>0</v>
      </c>
      <c r="E159" s="14">
        <f>data!AG79</f>
        <v>141334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14.41</v>
      </c>
      <c r="D160" s="26">
        <f>data!AF80</f>
        <v>0</v>
      </c>
      <c r="E160" s="26">
        <f>data!AG80</f>
        <v>41.77</v>
      </c>
      <c r="F160" s="26">
        <f>data!AH80</f>
        <v>0</v>
      </c>
      <c r="G160" s="26">
        <f>data!AI80</f>
        <v>6.68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Grays Harbor Community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6245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51914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2.48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86.23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9518973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1474635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398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9656139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2383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527421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67841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434767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-7675084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2151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199848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221907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655459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-116558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439699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14530581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101147</v>
      </c>
      <c r="D183" s="48">
        <f>+data!M704</f>
        <v>0</v>
      </c>
      <c r="E183" s="48">
        <f>+data!M705</f>
        <v>0</v>
      </c>
      <c r="F183" s="48">
        <f>+data!M706</f>
        <v>246913</v>
      </c>
      <c r="G183" s="48">
        <f>+data!M707</f>
        <v>3144107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616970</v>
      </c>
      <c r="D184" s="14">
        <f>data!AM73</f>
        <v>0</v>
      </c>
      <c r="E184" s="14">
        <f>data!AN73</f>
        <v>0</v>
      </c>
      <c r="F184" s="14">
        <f>data!AO73</f>
        <v>2693894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749164</v>
      </c>
      <c r="D185" s="14">
        <f>data!AM74</f>
        <v>0</v>
      </c>
      <c r="E185" s="14">
        <f>data!AN74</f>
        <v>0</v>
      </c>
      <c r="F185" s="14">
        <f>data!AO74</f>
        <v>4758788</v>
      </c>
      <c r="G185" s="14">
        <f>data!AP74</f>
        <v>15723895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1366134</v>
      </c>
      <c r="D186" s="14">
        <f>data!AM75</f>
        <v>0</v>
      </c>
      <c r="E186" s="14">
        <f>data!AN75</f>
        <v>0</v>
      </c>
      <c r="F186" s="14">
        <f>data!AO75</f>
        <v>7452682</v>
      </c>
      <c r="G186" s="14">
        <f>data!AP75</f>
        <v>15723895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331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29042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43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105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9192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Grays Harbor Community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48222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10.6</v>
      </c>
      <c r="G202" s="26">
        <f>data!AW60</f>
        <v>0</v>
      </c>
      <c r="H202" s="26">
        <f>data!AX60</f>
        <v>0</v>
      </c>
      <c r="I202" s="26">
        <f>data!AY60</f>
        <v>14.77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880048</v>
      </c>
      <c r="G203" s="14">
        <f>data!AW61</f>
        <v>0</v>
      </c>
      <c r="H203" s="14">
        <f>data!AX61</f>
        <v>0</v>
      </c>
      <c r="I203" s="14">
        <f>data!AY61</f>
        <v>683653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339401</v>
      </c>
      <c r="G204" s="14">
        <f>data!AW62</f>
        <v>0</v>
      </c>
      <c r="H204" s="14">
        <f>data!AX62</f>
        <v>0</v>
      </c>
      <c r="I204" s="14">
        <f>data!AY62</f>
        <v>251544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13800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131823</v>
      </c>
      <c r="G206" s="14">
        <f>data!AW64</f>
        <v>0</v>
      </c>
      <c r="H206" s="14">
        <f>data!AX64</f>
        <v>0</v>
      </c>
      <c r="I206" s="14">
        <f>data!AY64</f>
        <v>318576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594821</v>
      </c>
      <c r="G208" s="14">
        <f>data!AW66</f>
        <v>0</v>
      </c>
      <c r="H208" s="14">
        <f>data!AX66</f>
        <v>0</v>
      </c>
      <c r="I208" s="14">
        <f>data!AY66</f>
        <v>15718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50842</v>
      </c>
      <c r="G209" s="14">
        <f>data!AW67</f>
        <v>0</v>
      </c>
      <c r="H209" s="14">
        <f>data!AX67</f>
        <v>0</v>
      </c>
      <c r="I209" s="14">
        <f>data!AY67</f>
        <v>55744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14203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2589</v>
      </c>
      <c r="G211" s="14">
        <f>data!AW69</f>
        <v>0</v>
      </c>
      <c r="H211" s="14">
        <f>data!AX69</f>
        <v>0</v>
      </c>
      <c r="I211" s="14">
        <f>data!AY69</f>
        <v>1282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-252737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2027527</v>
      </c>
      <c r="G213" s="14">
        <f>data!AW71</f>
        <v>0</v>
      </c>
      <c r="H213" s="14">
        <f>data!AX71</f>
        <v>0</v>
      </c>
      <c r="I213" s="14">
        <f>data!AY71</f>
        <v>1073780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712196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197605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6791681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6989286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6445</v>
      </c>
      <c r="G220" s="14">
        <f>data!AW76</f>
        <v>0</v>
      </c>
      <c r="H220" s="14">
        <f>data!AX76</f>
        <v>0</v>
      </c>
      <c r="I220" s="85">
        <f>data!AY76</f>
        <v>7362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2040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16170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Grays Harbor Community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296139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1.48</v>
      </c>
      <c r="F234" s="26">
        <f>data!BC60</f>
        <v>0</v>
      </c>
      <c r="G234" s="26">
        <f>data!BD60</f>
        <v>6.65</v>
      </c>
      <c r="H234" s="26">
        <f>data!BE60</f>
        <v>16.28</v>
      </c>
      <c r="I234" s="26">
        <f>data!BF60</f>
        <v>25.97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78933</v>
      </c>
      <c r="F235" s="14">
        <f>data!BC61</f>
        <v>0</v>
      </c>
      <c r="G235" s="14">
        <f>data!BD61</f>
        <v>321769</v>
      </c>
      <c r="H235" s="14">
        <f>data!BE61</f>
        <v>934638</v>
      </c>
      <c r="I235" s="14">
        <f>data!BF61</f>
        <v>1038414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43807</v>
      </c>
      <c r="F236" s="14">
        <f>data!BC62</f>
        <v>0</v>
      </c>
      <c r="G236" s="14">
        <f>data!BD62</f>
        <v>124126</v>
      </c>
      <c r="H236" s="14">
        <f>data!BE62</f>
        <v>357989</v>
      </c>
      <c r="I236" s="14">
        <f>data!BF62</f>
        <v>394108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16211</v>
      </c>
      <c r="E238" s="14">
        <f>data!BB64</f>
        <v>565</v>
      </c>
      <c r="F238" s="14">
        <f>data!BC64</f>
        <v>0</v>
      </c>
      <c r="G238" s="14">
        <f>data!BD64</f>
        <v>24194</v>
      </c>
      <c r="H238" s="14">
        <f>data!BE64</f>
        <v>12594</v>
      </c>
      <c r="I238" s="14">
        <f>data!BF64</f>
        <v>144368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866575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347896</v>
      </c>
      <c r="E240" s="14">
        <f>data!BB66</f>
        <v>379</v>
      </c>
      <c r="F240" s="14">
        <f>data!BC66</f>
        <v>0</v>
      </c>
      <c r="G240" s="14">
        <f>data!BD66</f>
        <v>15034</v>
      </c>
      <c r="H240" s="14">
        <f>data!BE66</f>
        <v>345226</v>
      </c>
      <c r="I240" s="14">
        <f>data!BF66</f>
        <v>63227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7525</v>
      </c>
      <c r="E241" s="14">
        <f>data!BB67</f>
        <v>2021</v>
      </c>
      <c r="F241" s="14">
        <f>data!BC67</f>
        <v>0</v>
      </c>
      <c r="G241" s="14">
        <f>data!BD67</f>
        <v>17065</v>
      </c>
      <c r="H241" s="14">
        <f>data!BE67</f>
        <v>250398</v>
      </c>
      <c r="I241" s="14">
        <f>data!BF67</f>
        <v>15271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88</v>
      </c>
      <c r="H242" s="14">
        <f>data!BE68</f>
        <v>19297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16789</v>
      </c>
      <c r="H243" s="14">
        <f>data!BE69</f>
        <v>3551</v>
      </c>
      <c r="I243" s="14">
        <f>data!BF69</f>
        <v>29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-845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371632</v>
      </c>
      <c r="E245" s="14">
        <f>data!BB71</f>
        <v>125705</v>
      </c>
      <c r="F245" s="14">
        <f>data!BC71</f>
        <v>0</v>
      </c>
      <c r="G245" s="14">
        <f>data!BD71</f>
        <v>519065</v>
      </c>
      <c r="H245" s="14">
        <f>data!BE71</f>
        <v>2790268</v>
      </c>
      <c r="I245" s="14">
        <f>data!BF71</f>
        <v>1654572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1158</v>
      </c>
      <c r="E252" s="85">
        <f>data!BB76</f>
        <v>311</v>
      </c>
      <c r="F252" s="85">
        <f>data!BC76</f>
        <v>0</v>
      </c>
      <c r="G252" s="85">
        <f>data!BD76</f>
        <v>2441</v>
      </c>
      <c r="H252" s="85">
        <f>data!BE76</f>
        <v>26845</v>
      </c>
      <c r="I252" s="85">
        <f>data!BF76</f>
        <v>2350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367</v>
      </c>
      <c r="E254" s="85">
        <f>data!BB78</f>
        <v>98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Grays Harbor Community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1.62</v>
      </c>
      <c r="D266" s="26">
        <f>data!BH60</f>
        <v>10.72</v>
      </c>
      <c r="E266" s="26">
        <f>data!BI60</f>
        <v>0</v>
      </c>
      <c r="F266" s="26">
        <f>data!BJ60</f>
        <v>7.32</v>
      </c>
      <c r="G266" s="26">
        <f>data!BK60</f>
        <v>10.23</v>
      </c>
      <c r="H266" s="26">
        <f>data!BL60</f>
        <v>16.95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71565</v>
      </c>
      <c r="D267" s="14">
        <f>data!BH61</f>
        <v>803350</v>
      </c>
      <c r="E267" s="14">
        <f>data!BI61</f>
        <v>0</v>
      </c>
      <c r="F267" s="14">
        <f>data!BJ61</f>
        <v>589484</v>
      </c>
      <c r="G267" s="14">
        <f>data!BK61</f>
        <v>495589</v>
      </c>
      <c r="H267" s="14">
        <f>data!BL61</f>
        <v>757361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26998</v>
      </c>
      <c r="D268" s="14">
        <f>data!BH62</f>
        <v>308169</v>
      </c>
      <c r="E268" s="14">
        <f>data!BI62</f>
        <v>0</v>
      </c>
      <c r="F268" s="14">
        <f>data!BJ62</f>
        <v>221069</v>
      </c>
      <c r="G268" s="14">
        <f>data!BK62</f>
        <v>187785</v>
      </c>
      <c r="H268" s="14">
        <f>data!BL62</f>
        <v>291086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156211</v>
      </c>
      <c r="E269" s="14">
        <f>data!BI63</f>
        <v>0</v>
      </c>
      <c r="F269" s="14">
        <f>data!BJ63</f>
        <v>194599</v>
      </c>
      <c r="G269" s="14">
        <f>data!BK63</f>
        <v>84425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28033</v>
      </c>
      <c r="E270" s="14">
        <f>data!BI64</f>
        <v>0</v>
      </c>
      <c r="F270" s="14">
        <f>data!BJ64</f>
        <v>6994</v>
      </c>
      <c r="G270" s="14">
        <f>data!BK64</f>
        <v>2593</v>
      </c>
      <c r="H270" s="14">
        <f>data!BL64</f>
        <v>42645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141673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1365</v>
      </c>
      <c r="D272" s="14">
        <f>data!BH66</f>
        <v>981401</v>
      </c>
      <c r="E272" s="14">
        <f>data!BI66</f>
        <v>0</v>
      </c>
      <c r="F272" s="14">
        <f>data!BJ66</f>
        <v>75244</v>
      </c>
      <c r="G272" s="14">
        <f>data!BK66</f>
        <v>3417034</v>
      </c>
      <c r="H272" s="14">
        <f>data!BL66</f>
        <v>53242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1696</v>
      </c>
      <c r="D273" s="14">
        <f>data!BH67</f>
        <v>316006</v>
      </c>
      <c r="E273" s="14">
        <f>data!BI67</f>
        <v>0</v>
      </c>
      <c r="F273" s="14">
        <f>data!BJ67</f>
        <v>25288</v>
      </c>
      <c r="G273" s="14">
        <f>data!BK67</f>
        <v>45392</v>
      </c>
      <c r="H273" s="14">
        <f>data!BL67</f>
        <v>12880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3421</v>
      </c>
      <c r="D274" s="14">
        <f>data!BH68</f>
        <v>198449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34743</v>
      </c>
      <c r="D275" s="14">
        <f>data!BH69</f>
        <v>57324</v>
      </c>
      <c r="E275" s="14">
        <f>data!BI69</f>
        <v>0</v>
      </c>
      <c r="F275" s="14">
        <f>data!BJ69</f>
        <v>12393</v>
      </c>
      <c r="G275" s="14">
        <f>data!BK69</f>
        <v>-531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139788</v>
      </c>
      <c r="D277" s="14">
        <f>data!BH71</f>
        <v>2990616</v>
      </c>
      <c r="E277" s="14">
        <f>data!BI71</f>
        <v>0</v>
      </c>
      <c r="F277" s="14">
        <f>data!BJ71</f>
        <v>1125071</v>
      </c>
      <c r="G277" s="14">
        <f>data!BK71</f>
        <v>4232287</v>
      </c>
      <c r="H277" s="14">
        <f>data!BL71</f>
        <v>1157214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261</v>
      </c>
      <c r="D284" s="85">
        <f>data!BH76</f>
        <v>3573</v>
      </c>
      <c r="E284" s="85">
        <f>data!BI76</f>
        <v>0</v>
      </c>
      <c r="F284" s="85">
        <f>data!BJ76</f>
        <v>2429</v>
      </c>
      <c r="G284" s="85">
        <f>data!BK76</f>
        <v>3894</v>
      </c>
      <c r="H284" s="85">
        <f>data!BL76</f>
        <v>1251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1131</v>
      </c>
      <c r="E286" s="85">
        <f>data!BI78</f>
        <v>0</v>
      </c>
      <c r="F286" s="213" t="str">
        <f>IF(data!BJ78&gt;0,data!BJ78,"")</f>
        <v>x</v>
      </c>
      <c r="G286" s="85">
        <f>data!BK78</f>
        <v>1232</v>
      </c>
      <c r="H286" s="85">
        <f>data!BL78</f>
        <v>396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Grays Harbor Community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8.6199999999999992</v>
      </c>
      <c r="D298" s="26">
        <f>data!BO60</f>
        <v>0</v>
      </c>
      <c r="E298" s="26">
        <f>data!BP60</f>
        <v>1.01</v>
      </c>
      <c r="F298" s="26">
        <f>data!BQ60</f>
        <v>0</v>
      </c>
      <c r="G298" s="26">
        <f>data!BR60</f>
        <v>3.05</v>
      </c>
      <c r="H298" s="26">
        <f>data!BS60</f>
        <v>1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952972</v>
      </c>
      <c r="D299" s="14">
        <f>data!BO61</f>
        <v>0</v>
      </c>
      <c r="E299" s="14">
        <f>data!BP61</f>
        <v>95843</v>
      </c>
      <c r="F299" s="14">
        <f>data!BQ61</f>
        <v>0</v>
      </c>
      <c r="G299" s="14">
        <f>data!BR61</f>
        <v>259339</v>
      </c>
      <c r="H299" s="14">
        <f>data!BS61</f>
        <v>52145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368376</v>
      </c>
      <c r="D300" s="14">
        <f>data!BO62</f>
        <v>0</v>
      </c>
      <c r="E300" s="14">
        <f>data!BP62</f>
        <v>35780</v>
      </c>
      <c r="F300" s="14">
        <f>data!BQ62</f>
        <v>0</v>
      </c>
      <c r="G300" s="14">
        <f>data!BR62</f>
        <v>96998</v>
      </c>
      <c r="H300" s="14">
        <f>data!BS62</f>
        <v>20210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4288417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69086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21851</v>
      </c>
      <c r="D302" s="14">
        <f>data!BO64</f>
        <v>0</v>
      </c>
      <c r="E302" s="14">
        <f>data!BP64</f>
        <v>3402</v>
      </c>
      <c r="F302" s="14">
        <f>data!BQ64</f>
        <v>0</v>
      </c>
      <c r="G302" s="14">
        <f>data!BR64</f>
        <v>4587</v>
      </c>
      <c r="H302" s="14">
        <f>data!BS64</f>
        <v>3875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68211</v>
      </c>
      <c r="D304" s="14">
        <f>data!BO66</f>
        <v>0</v>
      </c>
      <c r="E304" s="14">
        <f>data!BP66</f>
        <v>21171</v>
      </c>
      <c r="F304" s="14">
        <f>data!BQ66</f>
        <v>0</v>
      </c>
      <c r="G304" s="14">
        <f>data!BR66</f>
        <v>31402</v>
      </c>
      <c r="H304" s="14">
        <f>data!BS66</f>
        <v>68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540777</v>
      </c>
      <c r="D305" s="14">
        <f>data!BO67</f>
        <v>0</v>
      </c>
      <c r="E305" s="14">
        <f>data!BP67</f>
        <v>2404</v>
      </c>
      <c r="F305" s="14">
        <f>data!BQ67</f>
        <v>0</v>
      </c>
      <c r="G305" s="14">
        <f>data!BR67</f>
        <v>8370</v>
      </c>
      <c r="H305" s="14">
        <f>data!BS67</f>
        <v>5192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-54678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1426677</v>
      </c>
      <c r="D307" s="14">
        <f>data!BO69</f>
        <v>0</v>
      </c>
      <c r="E307" s="14">
        <f>data!BP69</f>
        <v>77180</v>
      </c>
      <c r="F307" s="14">
        <f>data!BQ69</f>
        <v>0</v>
      </c>
      <c r="G307" s="14">
        <f>data!BR69</f>
        <v>13744</v>
      </c>
      <c r="H307" s="14">
        <f>data!BS69</f>
        <v>91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-2941366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4671237</v>
      </c>
      <c r="D309" s="14">
        <f>data!BO71</f>
        <v>0</v>
      </c>
      <c r="E309" s="14">
        <f>data!BP71</f>
        <v>235780</v>
      </c>
      <c r="F309" s="14">
        <f>data!BQ71</f>
        <v>0</v>
      </c>
      <c r="G309" s="14">
        <f>data!BR71</f>
        <v>483526</v>
      </c>
      <c r="H309" s="14">
        <f>data!BS71</f>
        <v>81581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82910</v>
      </c>
      <c r="D316" s="85">
        <f>data!BO76</f>
        <v>0</v>
      </c>
      <c r="E316" s="85">
        <f>data!BP76</f>
        <v>370</v>
      </c>
      <c r="F316" s="85">
        <f>data!BQ76</f>
        <v>0</v>
      </c>
      <c r="G316" s="85">
        <f>data!BR76</f>
        <v>1288</v>
      </c>
      <c r="H316" s="85">
        <f>data!BS76</f>
        <v>749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237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Grays Harbor Community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7.36</v>
      </c>
      <c r="E330" s="26">
        <f>data!BW60</f>
        <v>2.0099999999999998</v>
      </c>
      <c r="F330" s="26">
        <f>data!BX60</f>
        <v>0.41</v>
      </c>
      <c r="G330" s="26">
        <f>data!BY60</f>
        <v>18.27</v>
      </c>
      <c r="H330" s="26">
        <f>data!BZ60</f>
        <v>0</v>
      </c>
      <c r="I330" s="26">
        <f>data!CA60</f>
        <v>2.58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241822</v>
      </c>
      <c r="E331" s="86">
        <f>data!BW61</f>
        <v>115956</v>
      </c>
      <c r="F331" s="86">
        <f>data!BX61</f>
        <v>35937</v>
      </c>
      <c r="G331" s="86">
        <f>data!BY61</f>
        <v>1499049</v>
      </c>
      <c r="H331" s="86">
        <f>data!BZ61</f>
        <v>0</v>
      </c>
      <c r="I331" s="86">
        <f>data!CA61</f>
        <v>217083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93776</v>
      </c>
      <c r="E332" s="86">
        <f>data!BW62</f>
        <v>43101</v>
      </c>
      <c r="F332" s="86">
        <f>data!BX62</f>
        <v>0</v>
      </c>
      <c r="G332" s="86">
        <f>data!BY62</f>
        <v>417357</v>
      </c>
      <c r="H332" s="86">
        <f>data!BZ62</f>
        <v>0</v>
      </c>
      <c r="I332" s="86">
        <f>data!CA62</f>
        <v>81664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247761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13156</v>
      </c>
      <c r="E334" s="86">
        <f>data!BW64</f>
        <v>4609</v>
      </c>
      <c r="F334" s="86">
        <f>data!BX64</f>
        <v>53</v>
      </c>
      <c r="G334" s="86">
        <f>data!BY64</f>
        <v>2703</v>
      </c>
      <c r="H334" s="86">
        <f>data!BZ64</f>
        <v>0</v>
      </c>
      <c r="I334" s="86">
        <f>data!CA64</f>
        <v>3976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834930</v>
      </c>
      <c r="E336" s="86">
        <f>data!BW66</f>
        <v>55483</v>
      </c>
      <c r="F336" s="86">
        <f>data!BX66</f>
        <v>0</v>
      </c>
      <c r="G336" s="86">
        <f>data!BY66</f>
        <v>82286</v>
      </c>
      <c r="H336" s="86">
        <f>data!BZ66</f>
        <v>0</v>
      </c>
      <c r="I336" s="86">
        <f>data!CA66</f>
        <v>43001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85217</v>
      </c>
      <c r="E337" s="86">
        <f>data!BW67</f>
        <v>2937</v>
      </c>
      <c r="F337" s="86">
        <f>data!BX67</f>
        <v>0</v>
      </c>
      <c r="G337" s="86">
        <f>data!BY67</f>
        <v>7498</v>
      </c>
      <c r="H337" s="86">
        <f>data!BZ67</f>
        <v>0</v>
      </c>
      <c r="I337" s="86">
        <f>data!CA67</f>
        <v>12741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143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15840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-441</v>
      </c>
      <c r="E339" s="86">
        <f>data!BW69</f>
        <v>58</v>
      </c>
      <c r="F339" s="86">
        <f>data!BX69</f>
        <v>0</v>
      </c>
      <c r="G339" s="86">
        <f>data!BY69</f>
        <v>14975</v>
      </c>
      <c r="H339" s="86">
        <f>data!BZ69</f>
        <v>0</v>
      </c>
      <c r="I339" s="86">
        <f>data!CA69</f>
        <v>-4881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-5200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1516364</v>
      </c>
      <c r="E341" s="14">
        <f>data!BW71</f>
        <v>222144</v>
      </c>
      <c r="F341" s="14">
        <f>data!BX71</f>
        <v>35990</v>
      </c>
      <c r="G341" s="14">
        <f>data!BY71</f>
        <v>2023868</v>
      </c>
      <c r="H341" s="14">
        <f>data!BZ71</f>
        <v>0</v>
      </c>
      <c r="I341" s="14">
        <f>data!CA71</f>
        <v>364224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10871</v>
      </c>
      <c r="E348" s="85">
        <f>data!BW76</f>
        <v>452</v>
      </c>
      <c r="F348" s="85">
        <f>data!BX76</f>
        <v>0</v>
      </c>
      <c r="G348" s="85">
        <f>data!BY76</f>
        <v>552</v>
      </c>
      <c r="H348" s="85">
        <f>data!BZ76</f>
        <v>0</v>
      </c>
      <c r="I348" s="85">
        <f>data!CA76</f>
        <v>1656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3441</v>
      </c>
      <c r="E350" s="85">
        <f>data!BW78</f>
        <v>143</v>
      </c>
      <c r="F350" s="85">
        <f>data!BX78</f>
        <v>0</v>
      </c>
      <c r="G350" s="85">
        <f>data!BY78</f>
        <v>175</v>
      </c>
      <c r="H350" s="85">
        <f>data!BZ78</f>
        <v>0</v>
      </c>
      <c r="I350" s="85">
        <f>data!CA78</f>
        <v>523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Grays Harbor Community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559.81000000000006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42231982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13706509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22754817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11004704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1116252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5049381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3283497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1069826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4811041</v>
      </c>
      <c r="F371" s="219"/>
      <c r="G371" s="219"/>
      <c r="H371" s="219"/>
      <c r="I371" s="86">
        <f>data!CE69</f>
        <v>7204954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218201</v>
      </c>
      <c r="F372" s="220"/>
      <c r="G372" s="220"/>
      <c r="H372" s="220"/>
      <c r="I372" s="14">
        <f>-data!CE70</f>
        <v>-3534907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4592840</v>
      </c>
      <c r="F373" s="219"/>
      <c r="G373" s="219"/>
      <c r="H373" s="219"/>
      <c r="I373" s="14">
        <f>data!CE71</f>
        <v>103887015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121985366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246810270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368795636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296139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48222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53768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501176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195.08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Grays Harbor Community Hospital Year End Report</dc:title>
  <dc:subject>2018 Grays Harbor Community Hospital Year End Report</dc:subject>
  <dc:creator>Washington State Dept of Health - HSQA - Community Health Systems</dc:creator>
  <cp:keywords>hospital financial reports</cp:keywords>
  <cp:lastModifiedBy>Huyck, Randall  (DOH)</cp:lastModifiedBy>
  <cp:lastPrinted>2019-05-02T01:48:06Z</cp:lastPrinted>
  <dcterms:created xsi:type="dcterms:W3CDTF">1999-06-02T22:01:56Z</dcterms:created>
  <dcterms:modified xsi:type="dcterms:W3CDTF">2019-06-04T15:38:44Z</dcterms:modified>
</cp:coreProperties>
</file>