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07BF43F6-EC10-4782-998C-AB2D2428748A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0" i="1" l="1"/>
  <c r="AG80" i="1"/>
  <c r="AC80" i="1"/>
  <c r="AB80" i="1"/>
  <c r="V80" i="1"/>
  <c r="S80" i="1"/>
  <c r="Q80" i="1"/>
  <c r="AL80" i="1"/>
  <c r="AK80" i="1"/>
  <c r="AI80" i="1"/>
  <c r="AE80" i="1"/>
  <c r="AA80" i="1"/>
  <c r="Y80" i="1"/>
  <c r="X80" i="1"/>
  <c r="W80" i="1"/>
  <c r="U80" i="1"/>
  <c r="P80" i="1"/>
  <c r="O80" i="1"/>
  <c r="I80" i="1"/>
  <c r="E80" i="1"/>
  <c r="C80" i="1"/>
  <c r="C189" i="1" l="1"/>
  <c r="C363" i="1" l="1"/>
  <c r="C253" i="1" l="1"/>
  <c r="C250" i="1" l="1"/>
  <c r="C200" i="1" l="1"/>
  <c r="O76" i="1" l="1"/>
  <c r="E76" i="1" s="1"/>
  <c r="E59" i="1" l="1"/>
  <c r="AP77" i="1" l="1"/>
  <c r="AV79" i="1" l="1"/>
  <c r="E79" i="1"/>
  <c r="Y79" i="1"/>
  <c r="P79" i="1"/>
  <c r="C615" i="10" l="1"/>
  <c r="E550" i="10"/>
  <c r="E546" i="10"/>
  <c r="H545" i="10"/>
  <c r="F545" i="10"/>
  <c r="E545" i="10"/>
  <c r="E544" i="10"/>
  <c r="E540" i="10"/>
  <c r="H540" i="10"/>
  <c r="F539" i="10"/>
  <c r="E539" i="10"/>
  <c r="H539" i="10"/>
  <c r="H538" i="10"/>
  <c r="E538" i="10"/>
  <c r="F538" i="10"/>
  <c r="E537" i="10"/>
  <c r="H537" i="10"/>
  <c r="H536" i="10"/>
  <c r="F536" i="10"/>
  <c r="E536" i="10"/>
  <c r="E535" i="10"/>
  <c r="E534" i="10"/>
  <c r="F534" i="10"/>
  <c r="H533" i="10"/>
  <c r="F533" i="10"/>
  <c r="E533" i="10"/>
  <c r="E532" i="10"/>
  <c r="E531" i="10"/>
  <c r="E530" i="10"/>
  <c r="F530" i="10"/>
  <c r="E529" i="10"/>
  <c r="F529" i="10"/>
  <c r="F528" i="10"/>
  <c r="E528" i="10"/>
  <c r="H527" i="10"/>
  <c r="F527" i="10"/>
  <c r="E527" i="10"/>
  <c r="F526" i="10"/>
  <c r="E526" i="10"/>
  <c r="H525" i="10"/>
  <c r="F525" i="10"/>
  <c r="E525" i="10"/>
  <c r="E524" i="10"/>
  <c r="E523" i="10"/>
  <c r="H523" i="10"/>
  <c r="E522" i="10"/>
  <c r="F522" i="10"/>
  <c r="F521" i="10"/>
  <c r="E520" i="10"/>
  <c r="F520" i="10"/>
  <c r="H519" i="10"/>
  <c r="F519" i="10"/>
  <c r="E519" i="10"/>
  <c r="E518" i="10"/>
  <c r="F517" i="10"/>
  <c r="E517" i="10"/>
  <c r="E516" i="10"/>
  <c r="F516" i="10"/>
  <c r="F514" i="10"/>
  <c r="E514" i="10"/>
  <c r="H513" i="10"/>
  <c r="F513" i="10"/>
  <c r="E511" i="10"/>
  <c r="F510" i="10"/>
  <c r="E510" i="10"/>
  <c r="F509" i="10"/>
  <c r="E509" i="10"/>
  <c r="F508" i="10"/>
  <c r="E508" i="10"/>
  <c r="H508" i="10"/>
  <c r="H507" i="10"/>
  <c r="F507" i="10"/>
  <c r="E507" i="10"/>
  <c r="E506" i="10"/>
  <c r="F505" i="10"/>
  <c r="E505" i="10"/>
  <c r="H505" i="10"/>
  <c r="E504" i="10"/>
  <c r="F504" i="10"/>
  <c r="E503" i="10"/>
  <c r="F502" i="10"/>
  <c r="E502" i="10"/>
  <c r="H501" i="10"/>
  <c r="F501" i="10"/>
  <c r="E501" i="10"/>
  <c r="F500" i="10"/>
  <c r="E500" i="10"/>
  <c r="H500" i="10"/>
  <c r="H499" i="10"/>
  <c r="F499" i="10"/>
  <c r="E499" i="10"/>
  <c r="E498" i="10"/>
  <c r="E497" i="10"/>
  <c r="H497" i="10"/>
  <c r="E496" i="10"/>
  <c r="F496" i="10"/>
  <c r="G493" i="10"/>
  <c r="E493" i="10"/>
  <c r="C493" i="10"/>
  <c r="A493" i="10"/>
  <c r="B474" i="10"/>
  <c r="B472" i="10"/>
  <c r="C459" i="10"/>
  <c r="B459" i="10"/>
  <c r="B455" i="10"/>
  <c r="B454" i="10"/>
  <c r="B453" i="10"/>
  <c r="C446" i="10"/>
  <c r="C444" i="10"/>
  <c r="C439" i="10"/>
  <c r="C438" i="10"/>
  <c r="B437" i="10"/>
  <c r="B435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7" i="10"/>
  <c r="B436" i="10" s="1"/>
  <c r="C366" i="10"/>
  <c r="C364" i="10"/>
  <c r="C445" i="10" s="1"/>
  <c r="D329" i="10"/>
  <c r="D328" i="10"/>
  <c r="D330" i="10" s="1"/>
  <c r="D319" i="10"/>
  <c r="D314" i="10"/>
  <c r="D290" i="10"/>
  <c r="C282" i="10"/>
  <c r="D283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272" i="10" s="1"/>
  <c r="B473" i="10" s="1"/>
  <c r="E199" i="10"/>
  <c r="C472" i="10" s="1"/>
  <c r="E198" i="10"/>
  <c r="C471" i="10" s="1"/>
  <c r="E197" i="10"/>
  <c r="C470" i="10" s="1"/>
  <c r="E196" i="10"/>
  <c r="C469" i="10" s="1"/>
  <c r="E195" i="10"/>
  <c r="C267" i="10" s="1"/>
  <c r="B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O76" i="10"/>
  <c r="E76" i="10" s="1"/>
  <c r="CE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D71" i="10"/>
  <c r="C575" i="10" s="1"/>
  <c r="CE70" i="10"/>
  <c r="CE69" i="10"/>
  <c r="C440" i="10" s="1"/>
  <c r="CE68" i="10"/>
  <c r="C434" i="10" s="1"/>
  <c r="AE68" i="10"/>
  <c r="CE66" i="10"/>
  <c r="AE66" i="10"/>
  <c r="CE65" i="10"/>
  <c r="C382" i="10" s="1"/>
  <c r="B431" i="10" s="1"/>
  <c r="AE64" i="10"/>
  <c r="S64" i="10"/>
  <c r="CE63" i="10"/>
  <c r="C380" i="10" s="1"/>
  <c r="B429" i="10" s="1"/>
  <c r="E61" i="10"/>
  <c r="CE61" i="10" s="1"/>
  <c r="C378" i="10" s="1"/>
  <c r="CE60" i="10"/>
  <c r="H612" i="10" s="1"/>
  <c r="V59" i="10"/>
  <c r="E515" i="10" s="1"/>
  <c r="B53" i="10"/>
  <c r="CE51" i="10"/>
  <c r="B49" i="10"/>
  <c r="CE47" i="10"/>
  <c r="D367" i="10" l="1"/>
  <c r="C448" i="10" s="1"/>
  <c r="J48" i="10"/>
  <c r="J62" i="10" s="1"/>
  <c r="C385" i="10"/>
  <c r="B434" i="10" s="1"/>
  <c r="K48" i="10"/>
  <c r="K62" i="10" s="1"/>
  <c r="V48" i="10"/>
  <c r="V62" i="10" s="1"/>
  <c r="AF48" i="10"/>
  <c r="AF62" i="10" s="1"/>
  <c r="AQ48" i="10"/>
  <c r="AQ62" i="10" s="1"/>
  <c r="BC48" i="10"/>
  <c r="BC62" i="10" s="1"/>
  <c r="BP48" i="10"/>
  <c r="BP62" i="10" s="1"/>
  <c r="CB48" i="10"/>
  <c r="CB62" i="10" s="1"/>
  <c r="D242" i="10"/>
  <c r="B448" i="10" s="1"/>
  <c r="C473" i="10"/>
  <c r="H48" i="10"/>
  <c r="H62" i="10" s="1"/>
  <c r="AD48" i="10"/>
  <c r="AD62" i="10" s="1"/>
  <c r="AN48" i="10"/>
  <c r="AN62" i="10" s="1"/>
  <c r="AZ48" i="10"/>
  <c r="AZ62" i="10" s="1"/>
  <c r="BL48" i="10"/>
  <c r="BL62" i="10" s="1"/>
  <c r="W48" i="10"/>
  <c r="W62" i="10" s="1"/>
  <c r="AR48" i="10"/>
  <c r="AR62" i="10" s="1"/>
  <c r="BR48" i="10"/>
  <c r="BR62" i="10" s="1"/>
  <c r="C48" i="10"/>
  <c r="C62" i="10" s="1"/>
  <c r="X48" i="10"/>
  <c r="X62" i="10" s="1"/>
  <c r="AU48" i="10"/>
  <c r="AU62" i="10" s="1"/>
  <c r="BS48" i="10"/>
  <c r="BS62" i="10" s="1"/>
  <c r="D48" i="10"/>
  <c r="D62" i="10" s="1"/>
  <c r="O48" i="10"/>
  <c r="O62" i="10" s="1"/>
  <c r="Z48" i="10"/>
  <c r="Z62" i="10" s="1"/>
  <c r="AJ48" i="10"/>
  <c r="AJ62" i="10" s="1"/>
  <c r="AV48" i="10"/>
  <c r="AV62" i="10" s="1"/>
  <c r="BH48" i="10"/>
  <c r="BH62" i="10" s="1"/>
  <c r="BT48" i="10"/>
  <c r="BT62" i="10" s="1"/>
  <c r="C429" i="10"/>
  <c r="S48" i="10"/>
  <c r="S62" i="10" s="1"/>
  <c r="AE48" i="10"/>
  <c r="AE62" i="10" s="1"/>
  <c r="BB48" i="10"/>
  <c r="BB62" i="10" s="1"/>
  <c r="CA48" i="10"/>
  <c r="CA62" i="10" s="1"/>
  <c r="BF48" i="10"/>
  <c r="BF62" i="10" s="1"/>
  <c r="C447" i="10"/>
  <c r="N48" i="10"/>
  <c r="N62" i="10" s="1"/>
  <c r="AI48" i="10"/>
  <c r="AI62" i="10" s="1"/>
  <c r="BG48" i="10"/>
  <c r="BG62" i="10" s="1"/>
  <c r="F48" i="10"/>
  <c r="F62" i="10" s="1"/>
  <c r="P48" i="10"/>
  <c r="P62" i="10" s="1"/>
  <c r="AA48" i="10"/>
  <c r="AA62" i="10" s="1"/>
  <c r="AL48" i="10"/>
  <c r="AL62" i="10" s="1"/>
  <c r="AX48" i="10"/>
  <c r="AX62" i="10" s="1"/>
  <c r="BJ48" i="10"/>
  <c r="BJ62" i="10" s="1"/>
  <c r="BV48" i="10"/>
  <c r="BV62" i="10" s="1"/>
  <c r="CE75" i="10"/>
  <c r="C465" i="10" s="1"/>
  <c r="C269" i="10"/>
  <c r="B470" i="10" s="1"/>
  <c r="C431" i="10"/>
  <c r="BX48" i="10"/>
  <c r="BX62" i="10" s="1"/>
  <c r="T48" i="10"/>
  <c r="T62" i="10" s="1"/>
  <c r="AP48" i="10"/>
  <c r="AP62" i="10" s="1"/>
  <c r="BN48" i="10"/>
  <c r="BN62" i="10" s="1"/>
  <c r="L48" i="10"/>
  <c r="L62" i="10" s="1"/>
  <c r="AH48" i="10"/>
  <c r="AH62" i="10" s="1"/>
  <c r="E217" i="10"/>
  <c r="C478" i="10" s="1"/>
  <c r="D339" i="10"/>
  <c r="C482" i="10" s="1"/>
  <c r="G48" i="10"/>
  <c r="G62" i="10" s="1"/>
  <c r="R48" i="10"/>
  <c r="R62" i="10" s="1"/>
  <c r="AB48" i="10"/>
  <c r="AB62" i="10" s="1"/>
  <c r="AM48" i="10"/>
  <c r="AM62" i="10" s="1"/>
  <c r="AY48" i="10"/>
  <c r="AY62" i="10" s="1"/>
  <c r="BK48" i="10"/>
  <c r="BK62" i="10" s="1"/>
  <c r="BW48" i="10"/>
  <c r="BW62" i="10" s="1"/>
  <c r="C274" i="10"/>
  <c r="B475" i="10" s="1"/>
  <c r="B427" i="10"/>
  <c r="C276" i="10"/>
  <c r="B478" i="10" s="1"/>
  <c r="D612" i="10"/>
  <c r="CF76" i="10"/>
  <c r="AI52" i="10" s="1"/>
  <c r="AI67" i="10" s="1"/>
  <c r="BA52" i="10"/>
  <c r="BA67" i="10" s="1"/>
  <c r="AT48" i="10"/>
  <c r="AT62" i="10" s="1"/>
  <c r="BD48" i="10"/>
  <c r="BD62" i="10" s="1"/>
  <c r="BO48" i="10"/>
  <c r="BO62" i="10" s="1"/>
  <c r="BZ48" i="10"/>
  <c r="BZ62" i="10" s="1"/>
  <c r="F518" i="10"/>
  <c r="CE64" i="10"/>
  <c r="CF77" i="10"/>
  <c r="C360" i="10"/>
  <c r="B464" i="10" s="1"/>
  <c r="F497" i="10"/>
  <c r="C458" i="10"/>
  <c r="C370" i="10"/>
  <c r="D463" i="10"/>
  <c r="F503" i="10"/>
  <c r="H503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D464" i="10"/>
  <c r="E204" i="10"/>
  <c r="C476" i="10" s="1"/>
  <c r="C468" i="10"/>
  <c r="C268" i="10"/>
  <c r="B469" i="10" s="1"/>
  <c r="B438" i="10"/>
  <c r="B440" i="10" s="1"/>
  <c r="F531" i="10"/>
  <c r="C427" i="10"/>
  <c r="F515" i="10"/>
  <c r="C432" i="10"/>
  <c r="C383" i="10"/>
  <c r="B432" i="10" s="1"/>
  <c r="C359" i="10"/>
  <c r="C463" i="10"/>
  <c r="D438" i="10"/>
  <c r="F523" i="10"/>
  <c r="F544" i="10"/>
  <c r="C270" i="10"/>
  <c r="B471" i="10" s="1"/>
  <c r="F498" i="10"/>
  <c r="F524" i="10"/>
  <c r="F511" i="10"/>
  <c r="H529" i="10"/>
  <c r="F535" i="10"/>
  <c r="H506" i="10"/>
  <c r="F506" i="10"/>
  <c r="H532" i="10"/>
  <c r="F532" i="10"/>
  <c r="H504" i="10"/>
  <c r="F512" i="10"/>
  <c r="F540" i="10"/>
  <c r="F550" i="10"/>
  <c r="F537" i="10"/>
  <c r="F546" i="10"/>
  <c r="F493" i="1"/>
  <c r="D493" i="1"/>
  <c r="B493" i="1"/>
  <c r="B575" i="1"/>
  <c r="AW52" i="10" l="1"/>
  <c r="AW67" i="10" s="1"/>
  <c r="BJ52" i="10"/>
  <c r="BJ67" i="10" s="1"/>
  <c r="BJ71" i="10" s="1"/>
  <c r="CE62" i="10"/>
  <c r="Z52" i="10"/>
  <c r="Z67" i="10" s="1"/>
  <c r="Z71" i="10" s="1"/>
  <c r="K612" i="10"/>
  <c r="AR52" i="10"/>
  <c r="AR67" i="10" s="1"/>
  <c r="AR71" i="10" s="1"/>
  <c r="C709" i="10" s="1"/>
  <c r="AI71" i="10"/>
  <c r="C700" i="10" s="1"/>
  <c r="C379" i="10"/>
  <c r="C428" i="10"/>
  <c r="C691" i="10"/>
  <c r="C519" i="10"/>
  <c r="G519" i="10" s="1"/>
  <c r="C555" i="10"/>
  <c r="C617" i="10"/>
  <c r="D275" i="10"/>
  <c r="Q52" i="10"/>
  <c r="Q67" i="10" s="1"/>
  <c r="Q71" i="10" s="1"/>
  <c r="U52" i="10"/>
  <c r="U67" i="10" s="1"/>
  <c r="U71" i="10" s="1"/>
  <c r="X52" i="10"/>
  <c r="X67" i="10" s="1"/>
  <c r="X71" i="10" s="1"/>
  <c r="CB52" i="10"/>
  <c r="CB67" i="10" s="1"/>
  <c r="CB71" i="10" s="1"/>
  <c r="BK52" i="10"/>
  <c r="BK67" i="10" s="1"/>
  <c r="BK71" i="10" s="1"/>
  <c r="D361" i="10"/>
  <c r="B463" i="10"/>
  <c r="AW71" i="10"/>
  <c r="BP52" i="10"/>
  <c r="BP67" i="10" s="1"/>
  <c r="BP71" i="10" s="1"/>
  <c r="AB52" i="10"/>
  <c r="AB67" i="10" s="1"/>
  <c r="AB71" i="10" s="1"/>
  <c r="AD52" i="10"/>
  <c r="AD67" i="10" s="1"/>
  <c r="AD71" i="10" s="1"/>
  <c r="AF52" i="10"/>
  <c r="AF67" i="10" s="1"/>
  <c r="AF71" i="10" s="1"/>
  <c r="V52" i="10"/>
  <c r="V67" i="10" s="1"/>
  <c r="V71" i="10" s="1"/>
  <c r="AH52" i="10"/>
  <c r="AH67" i="10" s="1"/>
  <c r="AH71" i="10" s="1"/>
  <c r="BE52" i="10"/>
  <c r="BE67" i="10" s="1"/>
  <c r="BE71" i="10" s="1"/>
  <c r="G52" i="10"/>
  <c r="G67" i="10" s="1"/>
  <c r="G71" i="10" s="1"/>
  <c r="BS52" i="10"/>
  <c r="BS67" i="10" s="1"/>
  <c r="BS71" i="10" s="1"/>
  <c r="AQ52" i="10"/>
  <c r="AQ67" i="10" s="1"/>
  <c r="AQ71" i="10" s="1"/>
  <c r="F612" i="10"/>
  <c r="C430" i="10"/>
  <c r="C381" i="10"/>
  <c r="B430" i="10" s="1"/>
  <c r="E52" i="10"/>
  <c r="E67" i="10" s="1"/>
  <c r="E71" i="10" s="1"/>
  <c r="AL52" i="10"/>
  <c r="AL67" i="10" s="1"/>
  <c r="AL71" i="10" s="1"/>
  <c r="AZ52" i="10"/>
  <c r="AZ67" i="10" s="1"/>
  <c r="AZ71" i="10" s="1"/>
  <c r="AP52" i="10"/>
  <c r="AP67" i="10" s="1"/>
  <c r="AP71" i="10" s="1"/>
  <c r="AG52" i="10"/>
  <c r="AG67" i="10" s="1"/>
  <c r="AS52" i="10"/>
  <c r="AS67" i="10" s="1"/>
  <c r="BZ52" i="10"/>
  <c r="BZ67" i="10" s="1"/>
  <c r="BZ71" i="10" s="1"/>
  <c r="O52" i="10"/>
  <c r="O67" i="10" s="1"/>
  <c r="O71" i="10" s="1"/>
  <c r="CA52" i="10"/>
  <c r="CA67" i="10" s="1"/>
  <c r="CA71" i="10" s="1"/>
  <c r="AY52" i="10"/>
  <c r="AY67" i="10" s="1"/>
  <c r="AY71" i="10" s="1"/>
  <c r="CE48" i="10"/>
  <c r="AS71" i="10"/>
  <c r="BD52" i="10"/>
  <c r="BD67" i="10" s="1"/>
  <c r="BD71" i="10" s="1"/>
  <c r="R52" i="10"/>
  <c r="R67" i="10" s="1"/>
  <c r="R71" i="10" s="1"/>
  <c r="W52" i="10"/>
  <c r="W67" i="10" s="1"/>
  <c r="W71" i="10" s="1"/>
  <c r="BG52" i="10"/>
  <c r="BG67" i="10" s="1"/>
  <c r="BG71" i="10" s="1"/>
  <c r="BA71" i="10"/>
  <c r="D372" i="10"/>
  <c r="B458" i="10"/>
  <c r="AV52" i="10"/>
  <c r="AV67" i="10" s="1"/>
  <c r="AV71" i="10" s="1"/>
  <c r="BH52" i="10"/>
  <c r="BH67" i="10" s="1"/>
  <c r="BH71" i="10" s="1"/>
  <c r="BU52" i="10"/>
  <c r="BU67" i="10" s="1"/>
  <c r="BU71" i="10" s="1"/>
  <c r="BL52" i="10"/>
  <c r="BL67" i="10" s="1"/>
  <c r="BL71" i="10" s="1"/>
  <c r="BB52" i="10"/>
  <c r="BB67" i="10" s="1"/>
  <c r="BB71" i="10" s="1"/>
  <c r="BN52" i="10"/>
  <c r="BN67" i="10" s="1"/>
  <c r="BN71" i="10" s="1"/>
  <c r="BT52" i="10"/>
  <c r="BT67" i="10" s="1"/>
  <c r="BT71" i="10" s="1"/>
  <c r="AE52" i="10"/>
  <c r="AE67" i="10" s="1"/>
  <c r="AE71" i="10" s="1"/>
  <c r="C52" i="10"/>
  <c r="BO52" i="10"/>
  <c r="BO67" i="10" s="1"/>
  <c r="BO71" i="10" s="1"/>
  <c r="BF52" i="10"/>
  <c r="BF67" i="10" s="1"/>
  <c r="BF71" i="10" s="1"/>
  <c r="BR52" i="10"/>
  <c r="BR67" i="10" s="1"/>
  <c r="BR71" i="10" s="1"/>
  <c r="T52" i="10"/>
  <c r="T67" i="10" s="1"/>
  <c r="T71" i="10" s="1"/>
  <c r="BV52" i="10"/>
  <c r="BV67" i="10" s="1"/>
  <c r="BV71" i="10" s="1"/>
  <c r="BM52" i="10"/>
  <c r="BM67" i="10" s="1"/>
  <c r="BY52" i="10"/>
  <c r="BY67" i="10" s="1"/>
  <c r="BY71" i="10" s="1"/>
  <c r="D52" i="10"/>
  <c r="D67" i="10" s="1"/>
  <c r="D71" i="10" s="1"/>
  <c r="AM52" i="10"/>
  <c r="AM67" i="10" s="1"/>
  <c r="AM71" i="10" s="1"/>
  <c r="K52" i="10"/>
  <c r="K67" i="10" s="1"/>
  <c r="K71" i="10" s="1"/>
  <c r="BW52" i="10"/>
  <c r="BW67" i="10" s="1"/>
  <c r="BW71" i="10" s="1"/>
  <c r="BM71" i="10"/>
  <c r="D465" i="10"/>
  <c r="H52" i="10"/>
  <c r="H67" i="10" s="1"/>
  <c r="H71" i="10" s="1"/>
  <c r="BQ52" i="10"/>
  <c r="BQ67" i="10" s="1"/>
  <c r="BQ71" i="10" s="1"/>
  <c r="CC52" i="10"/>
  <c r="CC67" i="10" s="1"/>
  <c r="CC71" i="10" s="1"/>
  <c r="AO52" i="10"/>
  <c r="AO67" i="10" s="1"/>
  <c r="AO71" i="10" s="1"/>
  <c r="AC52" i="10"/>
  <c r="AC67" i="10" s="1"/>
  <c r="AC71" i="10" s="1"/>
  <c r="BX52" i="10"/>
  <c r="BX67" i="10" s="1"/>
  <c r="BX71" i="10" s="1"/>
  <c r="Y52" i="10"/>
  <c r="Y67" i="10" s="1"/>
  <c r="Y71" i="10" s="1"/>
  <c r="P52" i="10"/>
  <c r="P67" i="10" s="1"/>
  <c r="P71" i="10" s="1"/>
  <c r="AU52" i="10"/>
  <c r="AU67" i="10" s="1"/>
  <c r="AU71" i="10" s="1"/>
  <c r="S52" i="10"/>
  <c r="S67" i="10" s="1"/>
  <c r="S71" i="10" s="1"/>
  <c r="AG71" i="10"/>
  <c r="BI52" i="10"/>
  <c r="BI67" i="10" s="1"/>
  <c r="BI71" i="10" s="1"/>
  <c r="F52" i="10"/>
  <c r="F67" i="10" s="1"/>
  <c r="F71" i="10" s="1"/>
  <c r="AX52" i="10"/>
  <c r="AX67" i="10" s="1"/>
  <c r="AX71" i="10" s="1"/>
  <c r="J52" i="10"/>
  <c r="J67" i="10" s="1"/>
  <c r="J71" i="10" s="1"/>
  <c r="AN52" i="10"/>
  <c r="AN67" i="10" s="1"/>
  <c r="AN71" i="10" s="1"/>
  <c r="M52" i="10"/>
  <c r="M67" i="10" s="1"/>
  <c r="M71" i="10" s="1"/>
  <c r="AJ52" i="10"/>
  <c r="AJ67" i="10" s="1"/>
  <c r="AJ71" i="10" s="1"/>
  <c r="AK52" i="10"/>
  <c r="AK67" i="10" s="1"/>
  <c r="AK71" i="10" s="1"/>
  <c r="BC52" i="10"/>
  <c r="BC67" i="10" s="1"/>
  <c r="BC71" i="10" s="1"/>
  <c r="AA52" i="10"/>
  <c r="AA67" i="10" s="1"/>
  <c r="AA71" i="10" s="1"/>
  <c r="N52" i="10"/>
  <c r="N67" i="10" s="1"/>
  <c r="N71" i="10" s="1"/>
  <c r="I52" i="10"/>
  <c r="I67" i="10" s="1"/>
  <c r="I71" i="10" s="1"/>
  <c r="L52" i="10"/>
  <c r="L67" i="10" s="1"/>
  <c r="L71" i="10" s="1"/>
  <c r="AT52" i="10"/>
  <c r="AT67" i="10" s="1"/>
  <c r="AT71" i="10" s="1"/>
  <c r="A493" i="1"/>
  <c r="C115" i="8"/>
  <c r="C444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A48" i="1" s="1"/>
  <c r="AA62" i="1" s="1"/>
  <c r="F108" i="9" s="1"/>
  <c r="CE65" i="1"/>
  <c r="C382" i="1" s="1"/>
  <c r="CE63" i="1"/>
  <c r="CE66" i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D361" i="1"/>
  <c r="D372" i="1"/>
  <c r="C125" i="8" s="1"/>
  <c r="D260" i="1"/>
  <c r="C16" i="8" s="1"/>
  <c r="D265" i="1"/>
  <c r="D290" i="1"/>
  <c r="D314" i="1"/>
  <c r="C68" i="8" s="1"/>
  <c r="D319" i="1"/>
  <c r="C74" i="8" s="1"/>
  <c r="D328" i="1"/>
  <c r="D329" i="1"/>
  <c r="C85" i="8" s="1"/>
  <c r="D229" i="1"/>
  <c r="C364" i="1" s="1"/>
  <c r="C445" i="1" s="1"/>
  <c r="D236" i="1"/>
  <c r="C365" i="1" s="1"/>
  <c r="C117" i="8" s="1"/>
  <c r="D240" i="1"/>
  <c r="C366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268" i="1" s="1"/>
  <c r="E197" i="1"/>
  <c r="C269" i="1" s="1"/>
  <c r="C27" i="8" s="1"/>
  <c r="E198" i="1"/>
  <c r="C270" i="1" s="1"/>
  <c r="E199" i="1"/>
  <c r="C472" i="1" s="1"/>
  <c r="E200" i="1"/>
  <c r="C272" i="1" s="1"/>
  <c r="C30" i="8" s="1"/>
  <c r="E201" i="1"/>
  <c r="E202" i="1"/>
  <c r="C474" i="1" s="1"/>
  <c r="E203" i="1"/>
  <c r="F15" i="6" s="1"/>
  <c r="D204" i="1"/>
  <c r="E16" i="6" s="1"/>
  <c r="B204" i="1"/>
  <c r="D190" i="1"/>
  <c r="D437" i="1" s="1"/>
  <c r="D186" i="1"/>
  <c r="C34" i="5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2" i="1"/>
  <c r="B471" i="1"/>
  <c r="B470" i="1"/>
  <c r="B469" i="1"/>
  <c r="B465" i="1"/>
  <c r="B464" i="1"/>
  <c r="B463" i="1"/>
  <c r="C459" i="1"/>
  <c r="B459" i="1"/>
  <c r="B458" i="1"/>
  <c r="B455" i="1"/>
  <c r="B454" i="1"/>
  <c r="B453" i="1"/>
  <c r="C447" i="1"/>
  <c r="B447" i="1"/>
  <c r="C431" i="1"/>
  <c r="B438" i="1"/>
  <c r="C439" i="1"/>
  <c r="C438" i="1"/>
  <c r="B437" i="1"/>
  <c r="B436" i="1"/>
  <c r="B435" i="1"/>
  <c r="B431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3" i="8"/>
  <c r="C124" i="8"/>
  <c r="C123" i="8"/>
  <c r="C118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2" i="8"/>
  <c r="C31" i="8"/>
  <c r="C29" i="8"/>
  <c r="C28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I377" i="9"/>
  <c r="C464" i="1"/>
  <c r="G122" i="9"/>
  <c r="H58" i="9"/>
  <c r="C218" i="9"/>
  <c r="D366" i="9"/>
  <c r="CE64" i="1"/>
  <c r="D368" i="9"/>
  <c r="C276" i="9"/>
  <c r="CE70" i="1"/>
  <c r="C458" i="1" s="1"/>
  <c r="CE76" i="1"/>
  <c r="I380" i="9" s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67" i="1" s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E372" i="9"/>
  <c r="I381" i="9"/>
  <c r="G612" i="1" l="1"/>
  <c r="C475" i="1"/>
  <c r="C470" i="1"/>
  <c r="C417" i="1"/>
  <c r="D32" i="6"/>
  <c r="I372" i="9"/>
  <c r="C537" i="10"/>
  <c r="G537" i="10" s="1"/>
  <c r="D436" i="1"/>
  <c r="C27" i="5"/>
  <c r="C446" i="1"/>
  <c r="G19" i="4"/>
  <c r="B473" i="1"/>
  <c r="C528" i="10"/>
  <c r="G528" i="10" s="1"/>
  <c r="H528" i="10" s="1"/>
  <c r="F12" i="6"/>
  <c r="D463" i="1"/>
  <c r="C473" i="1"/>
  <c r="G10" i="4"/>
  <c r="F11" i="6"/>
  <c r="E10" i="4"/>
  <c r="F8" i="6"/>
  <c r="C26" i="8"/>
  <c r="C469" i="1"/>
  <c r="D13" i="7"/>
  <c r="C432" i="1"/>
  <c r="B445" i="1"/>
  <c r="C116" i="8"/>
  <c r="C421" i="1"/>
  <c r="B10" i="4"/>
  <c r="C575" i="1"/>
  <c r="I362" i="9"/>
  <c r="D428" i="1"/>
  <c r="I371" i="9"/>
  <c r="C389" i="1"/>
  <c r="I370" i="9"/>
  <c r="C385" i="1"/>
  <c r="F612" i="1"/>
  <c r="C381" i="1"/>
  <c r="I368" i="9"/>
  <c r="C383" i="1"/>
  <c r="I365" i="9"/>
  <c r="C380" i="1"/>
  <c r="G48" i="1"/>
  <c r="G62" i="1" s="1"/>
  <c r="G12" i="9" s="1"/>
  <c r="BU48" i="1"/>
  <c r="BU62" i="1" s="1"/>
  <c r="C332" i="9" s="1"/>
  <c r="N48" i="1"/>
  <c r="N62" i="1" s="1"/>
  <c r="H48" i="1"/>
  <c r="H62" i="1" s="1"/>
  <c r="BB48" i="1"/>
  <c r="BB62" i="1" s="1"/>
  <c r="E236" i="9" s="1"/>
  <c r="BK48" i="1"/>
  <c r="BK62" i="1" s="1"/>
  <c r="G268" i="9" s="1"/>
  <c r="C378" i="1"/>
  <c r="D367" i="1"/>
  <c r="C448" i="1" s="1"/>
  <c r="C25" i="8"/>
  <c r="D275" i="1"/>
  <c r="B476" i="1" s="1"/>
  <c r="B468" i="1"/>
  <c r="C119" i="8"/>
  <c r="D368" i="1"/>
  <c r="C120" i="8" s="1"/>
  <c r="D5" i="7"/>
  <c r="F10" i="4"/>
  <c r="G28" i="4"/>
  <c r="C440" i="1"/>
  <c r="C434" i="1"/>
  <c r="I366" i="9"/>
  <c r="C430" i="1"/>
  <c r="C429" i="1"/>
  <c r="AL48" i="1"/>
  <c r="AL62" i="1" s="1"/>
  <c r="C172" i="9" s="1"/>
  <c r="BR48" i="1"/>
  <c r="BR62" i="1" s="1"/>
  <c r="G300" i="9" s="1"/>
  <c r="I48" i="1"/>
  <c r="I62" i="1" s="1"/>
  <c r="AM48" i="1"/>
  <c r="AM62" i="1" s="1"/>
  <c r="AT48" i="1"/>
  <c r="AT62" i="1" s="1"/>
  <c r="D204" i="9" s="1"/>
  <c r="BY48" i="1"/>
  <c r="BY62" i="1" s="1"/>
  <c r="G332" i="9" s="1"/>
  <c r="AO48" i="1"/>
  <c r="AO62" i="1" s="1"/>
  <c r="M48" i="1"/>
  <c r="M62" i="1" s="1"/>
  <c r="AD48" i="1"/>
  <c r="AD62" i="1" s="1"/>
  <c r="BJ48" i="1"/>
  <c r="BJ62" i="1" s="1"/>
  <c r="BG48" i="1"/>
  <c r="BG62" i="1" s="1"/>
  <c r="C268" i="9" s="1"/>
  <c r="BA48" i="1"/>
  <c r="BA62" i="1" s="1"/>
  <c r="D236" i="9" s="1"/>
  <c r="X48" i="1"/>
  <c r="X62" i="1" s="1"/>
  <c r="F48" i="1"/>
  <c r="F62" i="1" s="1"/>
  <c r="F12" i="9" s="1"/>
  <c r="V48" i="1"/>
  <c r="V62" i="1" s="1"/>
  <c r="H76" i="9" s="1"/>
  <c r="AH48" i="1"/>
  <c r="AH62" i="1" s="1"/>
  <c r="AP48" i="1"/>
  <c r="AP62" i="1" s="1"/>
  <c r="AX48" i="1"/>
  <c r="AX62" i="1" s="1"/>
  <c r="BF48" i="1"/>
  <c r="BF62" i="1" s="1"/>
  <c r="BN48" i="1"/>
  <c r="BN62" i="1" s="1"/>
  <c r="BV48" i="1"/>
  <c r="BV62" i="1" s="1"/>
  <c r="D332" i="9" s="1"/>
  <c r="CB48" i="1"/>
  <c r="CB62" i="1" s="1"/>
  <c r="C364" i="9" s="1"/>
  <c r="K48" i="1"/>
  <c r="K62" i="1" s="1"/>
  <c r="D44" i="9" s="1"/>
  <c r="AQ48" i="1"/>
  <c r="AQ62" i="1" s="1"/>
  <c r="BW48" i="1"/>
  <c r="BW62" i="1" s="1"/>
  <c r="E332" i="9" s="1"/>
  <c r="Y48" i="1"/>
  <c r="Y62" i="1" s="1"/>
  <c r="D108" i="9" s="1"/>
  <c r="BE48" i="1"/>
  <c r="BE62" i="1" s="1"/>
  <c r="H236" i="9" s="1"/>
  <c r="U48" i="1"/>
  <c r="U62" i="1" s="1"/>
  <c r="G76" i="9" s="1"/>
  <c r="C427" i="1"/>
  <c r="BC48" i="1"/>
  <c r="BC62" i="1" s="1"/>
  <c r="AU48" i="1"/>
  <c r="AU62" i="1" s="1"/>
  <c r="P48" i="1"/>
  <c r="P62" i="1" s="1"/>
  <c r="I363" i="9"/>
  <c r="W48" i="1"/>
  <c r="W62" i="1" s="1"/>
  <c r="J48" i="1"/>
  <c r="J62" i="1" s="1"/>
  <c r="Z48" i="1"/>
  <c r="Z62" i="1" s="1"/>
  <c r="E108" i="9" s="1"/>
  <c r="AJ48" i="1"/>
  <c r="AJ62" i="1" s="1"/>
  <c r="AR48" i="1"/>
  <c r="AR62" i="1" s="1"/>
  <c r="AZ48" i="1"/>
  <c r="AZ62" i="1" s="1"/>
  <c r="BH48" i="1"/>
  <c r="BH62" i="1" s="1"/>
  <c r="D268" i="9" s="1"/>
  <c r="BP48" i="1"/>
  <c r="BP62" i="1" s="1"/>
  <c r="BX48" i="1"/>
  <c r="BX62" i="1" s="1"/>
  <c r="C48" i="1"/>
  <c r="C62" i="1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AK48" i="1"/>
  <c r="AK62" i="1" s="1"/>
  <c r="BI48" i="1"/>
  <c r="BI62" i="1" s="1"/>
  <c r="E268" i="9" s="1"/>
  <c r="AE48" i="1"/>
  <c r="AE62" i="1" s="1"/>
  <c r="AC48" i="1"/>
  <c r="AC62" i="1" s="1"/>
  <c r="H108" i="9" s="1"/>
  <c r="D48" i="1"/>
  <c r="D62" i="1" s="1"/>
  <c r="D12" i="9" s="1"/>
  <c r="T48" i="1"/>
  <c r="T62" i="1" s="1"/>
  <c r="R48" i="1"/>
  <c r="R62" i="1" s="1"/>
  <c r="D76" i="9" s="1"/>
  <c r="AF48" i="1"/>
  <c r="AF62" i="1" s="1"/>
  <c r="D140" i="9" s="1"/>
  <c r="AN48" i="1"/>
  <c r="AN62" i="1" s="1"/>
  <c r="AV48" i="1"/>
  <c r="AV62" i="1" s="1"/>
  <c r="BD48" i="1"/>
  <c r="BD62" i="1" s="1"/>
  <c r="BL48" i="1"/>
  <c r="BL62" i="1" s="1"/>
  <c r="H268" i="9" s="1"/>
  <c r="BT48" i="1"/>
  <c r="BT62" i="1" s="1"/>
  <c r="I300" i="9" s="1"/>
  <c r="CA48" i="1"/>
  <c r="CA62" i="1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BQ48" i="1"/>
  <c r="BQ62" i="1" s="1"/>
  <c r="O48" i="1"/>
  <c r="O62" i="1" s="1"/>
  <c r="H44" i="9" s="1"/>
  <c r="BS48" i="1"/>
  <c r="BS62" i="1" s="1"/>
  <c r="BZ48" i="1"/>
  <c r="BZ62" i="1" s="1"/>
  <c r="L48" i="1"/>
  <c r="L62" i="1" s="1"/>
  <c r="AB48" i="1"/>
  <c r="AB62" i="1" s="1"/>
  <c r="G108" i="9" s="1"/>
  <c r="AS48" i="1"/>
  <c r="AS62" i="1" s="1"/>
  <c r="D186" i="9"/>
  <c r="I90" i="9"/>
  <c r="BE59" i="1"/>
  <c r="I612" i="1"/>
  <c r="D612" i="1"/>
  <c r="C539" i="10"/>
  <c r="G539" i="10" s="1"/>
  <c r="C711" i="10"/>
  <c r="C574" i="10"/>
  <c r="C620" i="10"/>
  <c r="C674" i="10"/>
  <c r="C502" i="10"/>
  <c r="C686" i="10"/>
  <c r="C514" i="10"/>
  <c r="C682" i="10"/>
  <c r="C510" i="10"/>
  <c r="C623" i="10"/>
  <c r="C562" i="10"/>
  <c r="C634" i="10"/>
  <c r="C554" i="10"/>
  <c r="C670" i="10"/>
  <c r="C498" i="10"/>
  <c r="C614" i="10"/>
  <c r="C550" i="10"/>
  <c r="C702" i="10"/>
  <c r="C530" i="10"/>
  <c r="C694" i="10"/>
  <c r="C522" i="10"/>
  <c r="C706" i="10"/>
  <c r="C534" i="10"/>
  <c r="C566" i="10"/>
  <c r="C641" i="10"/>
  <c r="C645" i="10"/>
  <c r="C570" i="10"/>
  <c r="C67" i="10"/>
  <c r="CE52" i="10"/>
  <c r="C701" i="10"/>
  <c r="C529" i="10"/>
  <c r="G529" i="10" s="1"/>
  <c r="C683" i="10"/>
  <c r="C511" i="10"/>
  <c r="C677" i="10"/>
  <c r="C505" i="10"/>
  <c r="G505" i="10" s="1"/>
  <c r="C698" i="10"/>
  <c r="C526" i="10"/>
  <c r="C568" i="10"/>
  <c r="C643" i="10"/>
  <c r="C563" i="10"/>
  <c r="C626" i="10"/>
  <c r="C640" i="10"/>
  <c r="C565" i="10"/>
  <c r="C527" i="10"/>
  <c r="G527" i="10" s="1"/>
  <c r="C699" i="10"/>
  <c r="C631" i="10"/>
  <c r="C542" i="10"/>
  <c r="D277" i="10"/>
  <c r="D292" i="10" s="1"/>
  <c r="D341" i="10" s="1"/>
  <c r="C481" i="10" s="1"/>
  <c r="B476" i="10"/>
  <c r="C560" i="10"/>
  <c r="C627" i="10"/>
  <c r="C705" i="10"/>
  <c r="C533" i="10"/>
  <c r="G533" i="10" s="1"/>
  <c r="C684" i="10"/>
  <c r="C512" i="10"/>
  <c r="C676" i="10"/>
  <c r="C504" i="10"/>
  <c r="G504" i="10" s="1"/>
  <c r="C551" i="10"/>
  <c r="C629" i="10"/>
  <c r="C619" i="10"/>
  <c r="C559" i="10"/>
  <c r="C549" i="10"/>
  <c r="C624" i="10"/>
  <c r="C687" i="10"/>
  <c r="C515" i="10"/>
  <c r="C642" i="10"/>
  <c r="C567" i="10"/>
  <c r="C672" i="10"/>
  <c r="C500" i="10"/>
  <c r="G500" i="10" s="1"/>
  <c r="C558" i="10"/>
  <c r="C638" i="10"/>
  <c r="C507" i="10"/>
  <c r="G507" i="10" s="1"/>
  <c r="C679" i="10"/>
  <c r="C675" i="10"/>
  <c r="C503" i="10"/>
  <c r="G503" i="10" s="1"/>
  <c r="C712" i="10"/>
  <c r="C540" i="10"/>
  <c r="G540" i="10" s="1"/>
  <c r="C501" i="10"/>
  <c r="G501" i="10" s="1"/>
  <c r="C673" i="10"/>
  <c r="C704" i="10"/>
  <c r="C532" i="10"/>
  <c r="G532" i="10" s="1"/>
  <c r="C547" i="10"/>
  <c r="C632" i="10"/>
  <c r="C630" i="10"/>
  <c r="C546" i="10"/>
  <c r="C710" i="10"/>
  <c r="C538" i="10"/>
  <c r="G538" i="10" s="1"/>
  <c r="C707" i="10"/>
  <c r="C535" i="10"/>
  <c r="C697" i="10"/>
  <c r="C525" i="10"/>
  <c r="G525" i="10" s="1"/>
  <c r="B465" i="10"/>
  <c r="D368" i="10"/>
  <c r="D373" i="10" s="1"/>
  <c r="C680" i="10"/>
  <c r="C508" i="10"/>
  <c r="G508" i="10" s="1"/>
  <c r="C543" i="10"/>
  <c r="C616" i="10"/>
  <c r="C681" i="10"/>
  <c r="C509" i="10"/>
  <c r="C669" i="10"/>
  <c r="C497" i="10"/>
  <c r="G497" i="10" s="1"/>
  <c r="C637" i="10"/>
  <c r="C557" i="10"/>
  <c r="C628" i="10"/>
  <c r="C545" i="10"/>
  <c r="G545" i="10" s="1"/>
  <c r="C695" i="10"/>
  <c r="C523" i="10"/>
  <c r="G523" i="10" s="1"/>
  <c r="C556" i="10"/>
  <c r="C635" i="10"/>
  <c r="B428" i="10"/>
  <c r="C688" i="10"/>
  <c r="C516" i="10"/>
  <c r="C696" i="10"/>
  <c r="C524" i="10"/>
  <c r="C692" i="10"/>
  <c r="C520" i="10"/>
  <c r="C671" i="10"/>
  <c r="C499" i="10"/>
  <c r="G499" i="10" s="1"/>
  <c r="C625" i="10"/>
  <c r="C544" i="10"/>
  <c r="C703" i="10"/>
  <c r="C531" i="10"/>
  <c r="C708" i="10"/>
  <c r="C536" i="10"/>
  <c r="G536" i="10" s="1"/>
  <c r="C693" i="10"/>
  <c r="C521" i="10"/>
  <c r="C622" i="10"/>
  <c r="C573" i="10"/>
  <c r="C713" i="10"/>
  <c r="C541" i="10"/>
  <c r="C571" i="10"/>
  <c r="C646" i="10"/>
  <c r="C678" i="10"/>
  <c r="C506" i="10"/>
  <c r="G506" i="10" s="1"/>
  <c r="C685" i="10"/>
  <c r="C513" i="10"/>
  <c r="G513" i="10" s="1"/>
  <c r="C633" i="10"/>
  <c r="C548" i="10"/>
  <c r="C644" i="10"/>
  <c r="C569" i="10"/>
  <c r="C690" i="10"/>
  <c r="C518" i="10"/>
  <c r="C636" i="10"/>
  <c r="C553" i="10"/>
  <c r="C552" i="10"/>
  <c r="C618" i="10"/>
  <c r="C647" i="10"/>
  <c r="C572" i="10"/>
  <c r="C639" i="10"/>
  <c r="C564" i="10"/>
  <c r="C621" i="10"/>
  <c r="C561" i="10"/>
  <c r="C689" i="10"/>
  <c r="C517" i="10"/>
  <c r="F44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C276" i="1" s="1"/>
  <c r="I384" i="9"/>
  <c r="L612" i="1"/>
  <c r="F218" i="9"/>
  <c r="D90" i="9"/>
  <c r="D464" i="1"/>
  <c r="D465" i="1" s="1"/>
  <c r="H154" i="9"/>
  <c r="I367" i="9"/>
  <c r="D434" i="1"/>
  <c r="C58" i="9"/>
  <c r="I108" i="9" l="1"/>
  <c r="D373" i="1"/>
  <c r="B439" i="1"/>
  <c r="B440" i="1" s="1"/>
  <c r="C140" i="8"/>
  <c r="C136" i="8"/>
  <c r="B434" i="1"/>
  <c r="C134" i="8"/>
  <c r="B432" i="1"/>
  <c r="C132" i="8"/>
  <c r="B430" i="1"/>
  <c r="B429" i="1"/>
  <c r="C131" i="8"/>
  <c r="I172" i="9"/>
  <c r="D364" i="9"/>
  <c r="I76" i="9"/>
  <c r="G44" i="9"/>
  <c r="F140" i="9"/>
  <c r="C300" i="9"/>
  <c r="H12" i="9"/>
  <c r="H140" i="9"/>
  <c r="B427" i="1"/>
  <c r="C129" i="8"/>
  <c r="I236" i="9"/>
  <c r="C108" i="9"/>
  <c r="F268" i="9"/>
  <c r="B478" i="1"/>
  <c r="C34" i="8"/>
  <c r="D277" i="1"/>
  <c r="C33" i="8"/>
  <c r="E300" i="9"/>
  <c r="I140" i="9"/>
  <c r="I204" i="9"/>
  <c r="I12" i="9"/>
  <c r="I268" i="9"/>
  <c r="C76" i="9"/>
  <c r="F172" i="9"/>
  <c r="E204" i="9"/>
  <c r="G172" i="9"/>
  <c r="D172" i="9"/>
  <c r="G204" i="9"/>
  <c r="C140" i="9"/>
  <c r="F76" i="9"/>
  <c r="E172" i="9"/>
  <c r="F332" i="9"/>
  <c r="H332" i="9"/>
  <c r="C236" i="9"/>
  <c r="F204" i="9"/>
  <c r="I332" i="9"/>
  <c r="C44" i="9"/>
  <c r="C12" i="9"/>
  <c r="CE62" i="1"/>
  <c r="C204" i="9"/>
  <c r="CE48" i="1"/>
  <c r="E44" i="9"/>
  <c r="F300" i="9"/>
  <c r="I44" i="9"/>
  <c r="H204" i="9"/>
  <c r="E76" i="9"/>
  <c r="G236" i="9"/>
  <c r="H300" i="9"/>
  <c r="H172" i="9"/>
  <c r="E12" i="9"/>
  <c r="G140" i="9"/>
  <c r="F236" i="9"/>
  <c r="CF76" i="1"/>
  <c r="E550" i="1"/>
  <c r="H233" i="9"/>
  <c r="G520" i="10"/>
  <c r="H520" i="10"/>
  <c r="G517" i="10"/>
  <c r="H517" i="10"/>
  <c r="G531" i="10"/>
  <c r="H531" i="10" s="1"/>
  <c r="G524" i="10"/>
  <c r="H524" i="10" s="1"/>
  <c r="G509" i="10"/>
  <c r="H509" i="10" s="1"/>
  <c r="G522" i="10"/>
  <c r="H522" i="10" s="1"/>
  <c r="CE67" i="10"/>
  <c r="C71" i="10"/>
  <c r="G502" i="10"/>
  <c r="H502" i="10" s="1"/>
  <c r="G546" i="10"/>
  <c r="H546" i="10"/>
  <c r="G514" i="10"/>
  <c r="H514" i="10" s="1"/>
  <c r="G544" i="10"/>
  <c r="H544" i="10" s="1"/>
  <c r="G516" i="10"/>
  <c r="H516" i="10" s="1"/>
  <c r="G535" i="10"/>
  <c r="H535" i="10"/>
  <c r="G515" i="10"/>
  <c r="H515" i="10"/>
  <c r="G530" i="10"/>
  <c r="H530" i="10" s="1"/>
  <c r="G518" i="10"/>
  <c r="H518" i="10" s="1"/>
  <c r="G521" i="10"/>
  <c r="H521" i="10"/>
  <c r="G512" i="10"/>
  <c r="H512" i="10"/>
  <c r="G511" i="10"/>
  <c r="H511" i="10"/>
  <c r="G550" i="10"/>
  <c r="H550" i="10" s="1"/>
  <c r="C648" i="10"/>
  <c r="M716" i="10" s="1"/>
  <c r="D615" i="10"/>
  <c r="G510" i="10"/>
  <c r="H510" i="10" s="1"/>
  <c r="G526" i="10"/>
  <c r="H526" i="10" s="1"/>
  <c r="G534" i="10"/>
  <c r="H534" i="10"/>
  <c r="G498" i="10"/>
  <c r="H498" i="10" s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D27" i="7"/>
  <c r="B448" i="1"/>
  <c r="I378" i="9"/>
  <c r="K612" i="1"/>
  <c r="C465" i="1"/>
  <c r="C126" i="8"/>
  <c r="F32" i="6"/>
  <c r="C478" i="1"/>
  <c r="C102" i="8"/>
  <c r="C482" i="1"/>
  <c r="C476" i="1"/>
  <c r="F16" i="6"/>
  <c r="C428" i="1" l="1"/>
  <c r="C379" i="1"/>
  <c r="C35" i="8"/>
  <c r="D292" i="1"/>
  <c r="I364" i="9"/>
  <c r="BC52" i="1"/>
  <c r="BC67" i="1" s="1"/>
  <c r="BC71" i="1" s="1"/>
  <c r="C548" i="1" s="1"/>
  <c r="BS52" i="1"/>
  <c r="BS67" i="1" s="1"/>
  <c r="BS71" i="1" s="1"/>
  <c r="C564" i="1" s="1"/>
  <c r="V52" i="1"/>
  <c r="V67" i="1" s="1"/>
  <c r="V71" i="1" s="1"/>
  <c r="BK52" i="1"/>
  <c r="BK67" i="1" s="1"/>
  <c r="BK71" i="1" s="1"/>
  <c r="BB52" i="1"/>
  <c r="BB67" i="1" s="1"/>
  <c r="BB71" i="1" s="1"/>
  <c r="AF52" i="1"/>
  <c r="AF67" i="1" s="1"/>
  <c r="AF71" i="1" s="1"/>
  <c r="K52" i="1"/>
  <c r="K67" i="1" s="1"/>
  <c r="K71" i="1" s="1"/>
  <c r="C676" i="1" s="1"/>
  <c r="N52" i="1"/>
  <c r="N67" i="1" s="1"/>
  <c r="N71" i="1" s="1"/>
  <c r="L52" i="1"/>
  <c r="L67" i="1" s="1"/>
  <c r="L71" i="1" s="1"/>
  <c r="C677" i="1" s="1"/>
  <c r="CA52" i="1"/>
  <c r="CA67" i="1" s="1"/>
  <c r="CA71" i="1" s="1"/>
  <c r="I341" i="9" s="1"/>
  <c r="AR52" i="1"/>
  <c r="AR67" i="1" s="1"/>
  <c r="AR71" i="1" s="1"/>
  <c r="C537" i="1" s="1"/>
  <c r="G537" i="1" s="1"/>
  <c r="BW52" i="1"/>
  <c r="BW67" i="1" s="1"/>
  <c r="BW71" i="1" s="1"/>
  <c r="AO52" i="1"/>
  <c r="AO67" i="1" s="1"/>
  <c r="AO71" i="1" s="1"/>
  <c r="C534" i="1" s="1"/>
  <c r="G534" i="1" s="1"/>
  <c r="P52" i="1"/>
  <c r="P67" i="1" s="1"/>
  <c r="P71" i="1" s="1"/>
  <c r="I53" i="9" s="1"/>
  <c r="BA52" i="1"/>
  <c r="BA67" i="1" s="1"/>
  <c r="BA71" i="1" s="1"/>
  <c r="C546" i="1" s="1"/>
  <c r="G546" i="1" s="1"/>
  <c r="Y52" i="1"/>
  <c r="Y67" i="1" s="1"/>
  <c r="Y71" i="1" s="1"/>
  <c r="AG52" i="1"/>
  <c r="AG67" i="1" s="1"/>
  <c r="AG71" i="1" s="1"/>
  <c r="C698" i="1" s="1"/>
  <c r="X52" i="1"/>
  <c r="X67" i="1" s="1"/>
  <c r="X71" i="1" s="1"/>
  <c r="J52" i="1"/>
  <c r="J67" i="1" s="1"/>
  <c r="J71" i="1" s="1"/>
  <c r="AZ52" i="1"/>
  <c r="AZ67" i="1" s="1"/>
  <c r="AZ71" i="1" s="1"/>
  <c r="C545" i="1" s="1"/>
  <c r="G545" i="1" s="1"/>
  <c r="U52" i="1"/>
  <c r="U67" i="1" s="1"/>
  <c r="U71" i="1" s="1"/>
  <c r="C686" i="1" s="1"/>
  <c r="S52" i="1"/>
  <c r="S67" i="1" s="1"/>
  <c r="S71" i="1" s="1"/>
  <c r="E85" i="9" s="1"/>
  <c r="AN52" i="1"/>
  <c r="AN67" i="1" s="1"/>
  <c r="AN71" i="1" s="1"/>
  <c r="AH52" i="1"/>
  <c r="AH67" i="1" s="1"/>
  <c r="AH71" i="1" s="1"/>
  <c r="CC52" i="1"/>
  <c r="CC67" i="1" s="1"/>
  <c r="CC71" i="1" s="1"/>
  <c r="BL52" i="1"/>
  <c r="BL67" i="1" s="1"/>
  <c r="BL71" i="1" s="1"/>
  <c r="BF52" i="1"/>
  <c r="BF67" i="1" s="1"/>
  <c r="BF71" i="1" s="1"/>
  <c r="AY52" i="1"/>
  <c r="AY67" i="1" s="1"/>
  <c r="AY71" i="1" s="1"/>
  <c r="T52" i="1"/>
  <c r="T67" i="1" s="1"/>
  <c r="T71" i="1" s="1"/>
  <c r="BV52" i="1"/>
  <c r="BV67" i="1" s="1"/>
  <c r="BV71" i="1" s="1"/>
  <c r="C642" i="1" s="1"/>
  <c r="AX52" i="1"/>
  <c r="AX67" i="1" s="1"/>
  <c r="AX71" i="1" s="1"/>
  <c r="AQ52" i="1"/>
  <c r="AQ67" i="1" s="1"/>
  <c r="AQ71" i="1" s="1"/>
  <c r="BO52" i="1"/>
  <c r="BO67" i="1" s="1"/>
  <c r="BO71" i="1" s="1"/>
  <c r="BX52" i="1"/>
  <c r="BX67" i="1" s="1"/>
  <c r="BX71" i="1" s="1"/>
  <c r="O52" i="1"/>
  <c r="O67" i="1" s="1"/>
  <c r="O71" i="1" s="1"/>
  <c r="BG52" i="1"/>
  <c r="BG67" i="1" s="1"/>
  <c r="BG71" i="1" s="1"/>
  <c r="BI52" i="1"/>
  <c r="BI67" i="1" s="1"/>
  <c r="BI71" i="1" s="1"/>
  <c r="AU52" i="1"/>
  <c r="AU67" i="1" s="1"/>
  <c r="AU71" i="1" s="1"/>
  <c r="H52" i="1"/>
  <c r="H67" i="1" s="1"/>
  <c r="H71" i="1" s="1"/>
  <c r="BU52" i="1"/>
  <c r="BU67" i="1" s="1"/>
  <c r="BU71" i="1" s="1"/>
  <c r="AD52" i="1"/>
  <c r="AD67" i="1" s="1"/>
  <c r="AD71" i="1" s="1"/>
  <c r="Z52" i="1"/>
  <c r="Z67" i="1" s="1"/>
  <c r="Z71" i="1" s="1"/>
  <c r="C519" i="1" s="1"/>
  <c r="G519" i="1" s="1"/>
  <c r="AB52" i="1"/>
  <c r="AB67" i="1" s="1"/>
  <c r="AB71" i="1" s="1"/>
  <c r="C521" i="1" s="1"/>
  <c r="G521" i="1" s="1"/>
  <c r="BQ52" i="1"/>
  <c r="BQ67" i="1" s="1"/>
  <c r="BQ71" i="1" s="1"/>
  <c r="F309" i="9" s="1"/>
  <c r="BM52" i="1"/>
  <c r="BM67" i="1" s="1"/>
  <c r="BM71" i="1" s="1"/>
  <c r="I277" i="9" s="1"/>
  <c r="BN52" i="1"/>
  <c r="BN67" i="1" s="1"/>
  <c r="BN71" i="1" s="1"/>
  <c r="D52" i="1"/>
  <c r="D67" i="1" s="1"/>
  <c r="D71" i="1" s="1"/>
  <c r="G52" i="1"/>
  <c r="G67" i="1" s="1"/>
  <c r="G71" i="1" s="1"/>
  <c r="AP52" i="1"/>
  <c r="AP67" i="1" s="1"/>
  <c r="AP71" i="1" s="1"/>
  <c r="Q52" i="1"/>
  <c r="Q67" i="1" s="1"/>
  <c r="Q71" i="1" s="1"/>
  <c r="C85" i="9" s="1"/>
  <c r="BT52" i="1"/>
  <c r="BT67" i="1" s="1"/>
  <c r="BT71" i="1" s="1"/>
  <c r="AV52" i="1"/>
  <c r="AV67" i="1" s="1"/>
  <c r="AV71" i="1" s="1"/>
  <c r="C713" i="1" s="1"/>
  <c r="AJ52" i="1"/>
  <c r="AJ67" i="1" s="1"/>
  <c r="AJ71" i="1" s="1"/>
  <c r="AE52" i="1"/>
  <c r="AE67" i="1" s="1"/>
  <c r="AE71" i="1" s="1"/>
  <c r="C696" i="1" s="1"/>
  <c r="AI52" i="1"/>
  <c r="AI67" i="1" s="1"/>
  <c r="AI71" i="1" s="1"/>
  <c r="C700" i="1" s="1"/>
  <c r="BZ52" i="1"/>
  <c r="BZ67" i="1" s="1"/>
  <c r="BZ71" i="1" s="1"/>
  <c r="C571" i="1" s="1"/>
  <c r="C52" i="1"/>
  <c r="BP52" i="1"/>
  <c r="BP67" i="1" s="1"/>
  <c r="BP71" i="1" s="1"/>
  <c r="R52" i="1"/>
  <c r="R67" i="1" s="1"/>
  <c r="R71" i="1" s="1"/>
  <c r="C683" i="1" s="1"/>
  <c r="BD52" i="1"/>
  <c r="BD67" i="1" s="1"/>
  <c r="BD71" i="1" s="1"/>
  <c r="F52" i="1"/>
  <c r="F67" i="1" s="1"/>
  <c r="F71" i="1" s="1"/>
  <c r="CB52" i="1"/>
  <c r="CB67" i="1" s="1"/>
  <c r="CB71" i="1" s="1"/>
  <c r="M52" i="1"/>
  <c r="M67" i="1" s="1"/>
  <c r="M71" i="1" s="1"/>
  <c r="AA52" i="1"/>
  <c r="AA67" i="1" s="1"/>
  <c r="AA71" i="1" s="1"/>
  <c r="BR52" i="1"/>
  <c r="BR67" i="1" s="1"/>
  <c r="BR71" i="1" s="1"/>
  <c r="AS52" i="1"/>
  <c r="AS67" i="1" s="1"/>
  <c r="AS71" i="1" s="1"/>
  <c r="C538" i="1" s="1"/>
  <c r="G538" i="1" s="1"/>
  <c r="I52" i="1"/>
  <c r="I67" i="1" s="1"/>
  <c r="I71" i="1" s="1"/>
  <c r="C674" i="1" s="1"/>
  <c r="BJ52" i="1"/>
  <c r="BJ67" i="1" s="1"/>
  <c r="BJ71" i="1" s="1"/>
  <c r="E52" i="1"/>
  <c r="E67" i="1" s="1"/>
  <c r="E71" i="1" s="1"/>
  <c r="W52" i="1"/>
  <c r="W67" i="1" s="1"/>
  <c r="W71" i="1" s="1"/>
  <c r="AT52" i="1"/>
  <c r="AT67" i="1" s="1"/>
  <c r="AT71" i="1" s="1"/>
  <c r="BH52" i="1"/>
  <c r="BH67" i="1" s="1"/>
  <c r="BH71" i="1" s="1"/>
  <c r="C553" i="1" s="1"/>
  <c r="AC52" i="1"/>
  <c r="AC67" i="1" s="1"/>
  <c r="AC71" i="1" s="1"/>
  <c r="C522" i="1" s="1"/>
  <c r="G522" i="1" s="1"/>
  <c r="AL52" i="1"/>
  <c r="AL67" i="1" s="1"/>
  <c r="AL71" i="1" s="1"/>
  <c r="AM52" i="1"/>
  <c r="AM67" i="1" s="1"/>
  <c r="AM71" i="1" s="1"/>
  <c r="BY52" i="1"/>
  <c r="BY67" i="1" s="1"/>
  <c r="BY71" i="1" s="1"/>
  <c r="AW52" i="1"/>
  <c r="AW67" i="1" s="1"/>
  <c r="AW71" i="1" s="1"/>
  <c r="C631" i="1" s="1"/>
  <c r="AK52" i="1"/>
  <c r="AK67" i="1" s="1"/>
  <c r="AK71" i="1" s="1"/>
  <c r="BE52" i="1"/>
  <c r="BE67" i="1" s="1"/>
  <c r="BE71" i="1" s="1"/>
  <c r="C614" i="1" s="1"/>
  <c r="D615" i="1" s="1"/>
  <c r="C668" i="10"/>
  <c r="C715" i="10" s="1"/>
  <c r="C496" i="10"/>
  <c r="D710" i="10"/>
  <c r="D702" i="10"/>
  <c r="D694" i="10"/>
  <c r="D709" i="10"/>
  <c r="D701" i="10"/>
  <c r="D693" i="10"/>
  <c r="D685" i="10"/>
  <c r="D677" i="10"/>
  <c r="D669" i="10"/>
  <c r="D706" i="10"/>
  <c r="D698" i="10"/>
  <c r="D690" i="10"/>
  <c r="D711" i="10"/>
  <c r="D703" i="10"/>
  <c r="D695" i="10"/>
  <c r="D687" i="10"/>
  <c r="D679" i="10"/>
  <c r="D671" i="10"/>
  <c r="D713" i="10"/>
  <c r="D705" i="10"/>
  <c r="D697" i="10"/>
  <c r="D689" i="10"/>
  <c r="D681" i="10"/>
  <c r="D673" i="10"/>
  <c r="D712" i="10"/>
  <c r="D708" i="10"/>
  <c r="D674" i="10"/>
  <c r="D639" i="10"/>
  <c r="D631" i="10"/>
  <c r="D625" i="10"/>
  <c r="D704" i="10"/>
  <c r="D700" i="10"/>
  <c r="D682" i="10"/>
  <c r="D675" i="10"/>
  <c r="D668" i="10"/>
  <c r="D645" i="10"/>
  <c r="D642" i="10"/>
  <c r="D634" i="10"/>
  <c r="D628" i="10"/>
  <c r="D622" i="10"/>
  <c r="D618" i="10"/>
  <c r="D696" i="10"/>
  <c r="D692" i="10"/>
  <c r="D683" i="10"/>
  <c r="D676" i="10"/>
  <c r="D637" i="10"/>
  <c r="D716" i="10"/>
  <c r="D688" i="10"/>
  <c r="D684" i="10"/>
  <c r="D670" i="10"/>
  <c r="D640" i="10"/>
  <c r="D632" i="10"/>
  <c r="D629" i="10"/>
  <c r="D626" i="10"/>
  <c r="D621" i="10"/>
  <c r="D617" i="10"/>
  <c r="D707" i="10"/>
  <c r="D678" i="10"/>
  <c r="D646" i="10"/>
  <c r="D643" i="10"/>
  <c r="D635" i="10"/>
  <c r="D624" i="10"/>
  <c r="D699" i="10"/>
  <c r="D686" i="10"/>
  <c r="D638" i="10"/>
  <c r="D620" i="10"/>
  <c r="D616" i="10"/>
  <c r="D680" i="10"/>
  <c r="D647" i="10"/>
  <c r="D644" i="10"/>
  <c r="D636" i="10"/>
  <c r="D623" i="10"/>
  <c r="D619" i="10"/>
  <c r="D633" i="10"/>
  <c r="D630" i="10"/>
  <c r="D672" i="10"/>
  <c r="D641" i="10"/>
  <c r="D691" i="10"/>
  <c r="D627" i="10"/>
  <c r="C384" i="10"/>
  <c r="C433" i="10"/>
  <c r="C441" i="10" s="1"/>
  <c r="CE71" i="10"/>
  <c r="C716" i="10" s="1"/>
  <c r="F498" i="1"/>
  <c r="B541" i="1"/>
  <c r="F540" i="1"/>
  <c r="B503" i="1"/>
  <c r="B554" i="1"/>
  <c r="B522" i="1"/>
  <c r="F522" i="1" s="1"/>
  <c r="B556" i="1"/>
  <c r="B555" i="1"/>
  <c r="B507" i="1"/>
  <c r="B548" i="1"/>
  <c r="B500" i="1"/>
  <c r="F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F534" i="1"/>
  <c r="H534" i="1"/>
  <c r="F502" i="1"/>
  <c r="F526" i="1"/>
  <c r="H507" i="1"/>
  <c r="F507" i="1"/>
  <c r="F518" i="1"/>
  <c r="F506" i="1"/>
  <c r="H506" i="1"/>
  <c r="F509" i="1"/>
  <c r="C130" i="8" l="1"/>
  <c r="B428" i="1"/>
  <c r="D341" i="1"/>
  <c r="C50" i="8"/>
  <c r="C633" i="1"/>
  <c r="C505" i="1"/>
  <c r="G505" i="1" s="1"/>
  <c r="C532" i="1"/>
  <c r="G532" i="1" s="1"/>
  <c r="C704" i="1"/>
  <c r="D181" i="9"/>
  <c r="C711" i="1"/>
  <c r="D213" i="9"/>
  <c r="C539" i="1"/>
  <c r="G539" i="1" s="1"/>
  <c r="C678" i="1"/>
  <c r="F53" i="9"/>
  <c r="I309" i="9"/>
  <c r="C640" i="1"/>
  <c r="C565" i="1"/>
  <c r="C497" i="1"/>
  <c r="G497" i="1" s="1"/>
  <c r="D21" i="9"/>
  <c r="C669" i="1"/>
  <c r="H21" i="9"/>
  <c r="C673" i="1"/>
  <c r="C501" i="1"/>
  <c r="G501" i="1" s="1"/>
  <c r="C616" i="1"/>
  <c r="H213" i="9"/>
  <c r="C543" i="1"/>
  <c r="I245" i="9"/>
  <c r="C551" i="1"/>
  <c r="C629" i="1"/>
  <c r="C533" i="1"/>
  <c r="G533" i="1" s="1"/>
  <c r="C705" i="1"/>
  <c r="E181" i="9"/>
  <c r="C53" i="9"/>
  <c r="C503" i="1"/>
  <c r="G503" i="1" s="1"/>
  <c r="C675" i="1"/>
  <c r="C687" i="1"/>
  <c r="C515" i="1"/>
  <c r="H85" i="9"/>
  <c r="C213" i="9"/>
  <c r="D53" i="9"/>
  <c r="C639" i="1"/>
  <c r="C646" i="1"/>
  <c r="F245" i="9"/>
  <c r="C558" i="1"/>
  <c r="E117" i="9"/>
  <c r="C709" i="1"/>
  <c r="C542" i="1"/>
  <c r="C706" i="1"/>
  <c r="C628" i="1"/>
  <c r="C688" i="1"/>
  <c r="C516" i="1"/>
  <c r="G516" i="1" s="1"/>
  <c r="I85" i="9"/>
  <c r="C561" i="1"/>
  <c r="E309" i="9"/>
  <c r="C621" i="1"/>
  <c r="C540" i="1"/>
  <c r="G540" i="1" s="1"/>
  <c r="E213" i="9"/>
  <c r="C712" i="1"/>
  <c r="C569" i="1"/>
  <c r="C644" i="1"/>
  <c r="C697" i="1"/>
  <c r="D149" i="9"/>
  <c r="C525" i="1"/>
  <c r="G525" i="1" s="1"/>
  <c r="C710" i="1"/>
  <c r="C562" i="1"/>
  <c r="H341" i="9"/>
  <c r="C638" i="1"/>
  <c r="C691" i="1"/>
  <c r="G213" i="9"/>
  <c r="F181" i="9"/>
  <c r="C245" i="9"/>
  <c r="C531" i="1"/>
  <c r="G531" i="1" s="1"/>
  <c r="C181" i="9"/>
  <c r="C703" i="1"/>
  <c r="C373" i="9"/>
  <c r="C573" i="1"/>
  <c r="C622" i="1"/>
  <c r="G309" i="9"/>
  <c r="C626" i="1"/>
  <c r="C563" i="1"/>
  <c r="F21" i="9"/>
  <c r="C499" i="1"/>
  <c r="G499" i="1" s="1"/>
  <c r="C671" i="1"/>
  <c r="C529" i="1"/>
  <c r="G529" i="1" s="1"/>
  <c r="H149" i="9"/>
  <c r="C701" i="1"/>
  <c r="C535" i="1"/>
  <c r="G535" i="1" s="1"/>
  <c r="G181" i="9"/>
  <c r="C707" i="1"/>
  <c r="I117" i="9"/>
  <c r="C523" i="1"/>
  <c r="G523" i="1" s="1"/>
  <c r="C695" i="1"/>
  <c r="E277" i="9"/>
  <c r="C554" i="1"/>
  <c r="C560" i="1"/>
  <c r="D309" i="9"/>
  <c r="C627" i="1"/>
  <c r="C513" i="1"/>
  <c r="G513" i="1" s="1"/>
  <c r="F85" i="9"/>
  <c r="C685" i="1"/>
  <c r="C620" i="1"/>
  <c r="D373" i="9"/>
  <c r="C574" i="1"/>
  <c r="C547" i="1"/>
  <c r="E245" i="9"/>
  <c r="C632" i="1"/>
  <c r="C504" i="1"/>
  <c r="G504" i="1" s="1"/>
  <c r="E53" i="9"/>
  <c r="C623" i="1"/>
  <c r="H117" i="9"/>
  <c r="I181" i="9"/>
  <c r="D245" i="9"/>
  <c r="F341" i="9"/>
  <c r="C630" i="1"/>
  <c r="D341" i="9"/>
  <c r="C530" i="1"/>
  <c r="G530" i="1" s="1"/>
  <c r="I149" i="9"/>
  <c r="C702" i="1"/>
  <c r="C641" i="1"/>
  <c r="C566" i="1"/>
  <c r="C341" i="9"/>
  <c r="C618" i="1"/>
  <c r="C552" i="1"/>
  <c r="H181" i="9"/>
  <c r="C708" i="1"/>
  <c r="C536" i="1"/>
  <c r="G536" i="1" s="1"/>
  <c r="C699" i="1"/>
  <c r="F149" i="9"/>
  <c r="C527" i="1"/>
  <c r="G527" i="1" s="1"/>
  <c r="C643" i="1"/>
  <c r="E341" i="9"/>
  <c r="C568" i="1"/>
  <c r="C507" i="1"/>
  <c r="G507" i="1" s="1"/>
  <c r="C679" i="1"/>
  <c r="G53" i="9"/>
  <c r="C524" i="1"/>
  <c r="G524" i="1" s="1"/>
  <c r="C506" i="1"/>
  <c r="G506" i="1" s="1"/>
  <c r="C634" i="1"/>
  <c r="C277" i="9"/>
  <c r="C572" i="1"/>
  <c r="C647" i="1"/>
  <c r="G341" i="9"/>
  <c r="C570" i="1"/>
  <c r="C645" i="1"/>
  <c r="C567" i="1"/>
  <c r="H309" i="9"/>
  <c r="C619" i="1"/>
  <c r="C559" i="1"/>
  <c r="C309" i="9"/>
  <c r="C557" i="1"/>
  <c r="H277" i="9"/>
  <c r="C637" i="1"/>
  <c r="C635" i="1"/>
  <c r="G277" i="9"/>
  <c r="C556" i="1"/>
  <c r="C555" i="1"/>
  <c r="C617" i="1"/>
  <c r="F277" i="9"/>
  <c r="D277" i="9"/>
  <c r="C636" i="1"/>
  <c r="C550" i="1"/>
  <c r="G550" i="1" s="1"/>
  <c r="H245" i="9"/>
  <c r="C549" i="1"/>
  <c r="G245" i="9"/>
  <c r="C624" i="1"/>
  <c r="C625" i="1"/>
  <c r="C544" i="1"/>
  <c r="G544" i="1" s="1"/>
  <c r="I213" i="9"/>
  <c r="C541" i="1"/>
  <c r="F213" i="9"/>
  <c r="G149" i="9"/>
  <c r="C528" i="1"/>
  <c r="G528" i="1" s="1"/>
  <c r="C526" i="1"/>
  <c r="G526" i="1" s="1"/>
  <c r="E149" i="9"/>
  <c r="C149" i="9"/>
  <c r="C694" i="1"/>
  <c r="C693" i="1"/>
  <c r="G117" i="9"/>
  <c r="C520" i="1"/>
  <c r="G520" i="1" s="1"/>
  <c r="C692" i="1"/>
  <c r="F117" i="9"/>
  <c r="D117" i="9"/>
  <c r="C690" i="1"/>
  <c r="C518" i="1"/>
  <c r="C117" i="9"/>
  <c r="C689" i="1"/>
  <c r="C517" i="1"/>
  <c r="G517" i="1" s="1"/>
  <c r="G85" i="9"/>
  <c r="C514" i="1"/>
  <c r="G514" i="1" s="1"/>
  <c r="C684" i="1"/>
  <c r="C512" i="1"/>
  <c r="G512" i="1" s="1"/>
  <c r="D85" i="9"/>
  <c r="C511" i="1"/>
  <c r="G511" i="1" s="1"/>
  <c r="C510" i="1"/>
  <c r="G510" i="1" s="1"/>
  <c r="C682" i="1"/>
  <c r="C509" i="1"/>
  <c r="G509" i="1" s="1"/>
  <c r="H509" i="1" s="1"/>
  <c r="C681" i="1"/>
  <c r="H53" i="9"/>
  <c r="C680" i="1"/>
  <c r="C508" i="1"/>
  <c r="I21" i="9"/>
  <c r="C502" i="1"/>
  <c r="C672" i="1"/>
  <c r="C500" i="1"/>
  <c r="G21" i="9"/>
  <c r="C498" i="1"/>
  <c r="C670" i="1"/>
  <c r="E21" i="9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G337" i="9"/>
  <c r="D273" i="9"/>
  <c r="F273" i="9"/>
  <c r="F113" i="9"/>
  <c r="G241" i="9"/>
  <c r="H337" i="9"/>
  <c r="F209" i="9"/>
  <c r="G17" i="9"/>
  <c r="F305" i="9"/>
  <c r="C337" i="9"/>
  <c r="C273" i="9"/>
  <c r="H177" i="9"/>
  <c r="I209" i="9"/>
  <c r="F145" i="9"/>
  <c r="C241" i="9"/>
  <c r="D113" i="9"/>
  <c r="E337" i="9"/>
  <c r="G49" i="9"/>
  <c r="G273" i="9"/>
  <c r="H241" i="9"/>
  <c r="D177" i="9"/>
  <c r="D209" i="9"/>
  <c r="I17" i="9"/>
  <c r="F49" i="9"/>
  <c r="D81" i="9"/>
  <c r="G145" i="9"/>
  <c r="I305" i="9"/>
  <c r="D17" i="9"/>
  <c r="G113" i="9"/>
  <c r="H17" i="9"/>
  <c r="H49" i="9"/>
  <c r="H209" i="9"/>
  <c r="I241" i="9"/>
  <c r="E177" i="9"/>
  <c r="C49" i="9"/>
  <c r="D241" i="9"/>
  <c r="I177" i="9"/>
  <c r="D49" i="9"/>
  <c r="H81" i="9"/>
  <c r="I145" i="9"/>
  <c r="C177" i="9"/>
  <c r="I81" i="9"/>
  <c r="C209" i="9"/>
  <c r="C369" i="9"/>
  <c r="E305" i="9"/>
  <c r="C145" i="9"/>
  <c r="C81" i="9"/>
  <c r="C305" i="9"/>
  <c r="E113" i="9"/>
  <c r="E209" i="9"/>
  <c r="F337" i="9"/>
  <c r="D337" i="9"/>
  <c r="H273" i="9"/>
  <c r="E81" i="9"/>
  <c r="C113" i="9"/>
  <c r="I49" i="9"/>
  <c r="I337" i="9"/>
  <c r="D145" i="9"/>
  <c r="H305" i="9"/>
  <c r="G209" i="9"/>
  <c r="H113" i="9"/>
  <c r="E17" i="9"/>
  <c r="G305" i="9"/>
  <c r="F17" i="9"/>
  <c r="C67" i="1"/>
  <c r="CE52" i="1"/>
  <c r="H145" i="9"/>
  <c r="G177" i="9"/>
  <c r="I273" i="9"/>
  <c r="I113" i="9"/>
  <c r="E273" i="9"/>
  <c r="D305" i="9"/>
  <c r="F81" i="9"/>
  <c r="D369" i="9"/>
  <c r="G81" i="9"/>
  <c r="E145" i="9"/>
  <c r="F177" i="9"/>
  <c r="E49" i="9"/>
  <c r="E241" i="9"/>
  <c r="F241" i="9"/>
  <c r="E612" i="10"/>
  <c r="F503" i="1"/>
  <c r="D715" i="10"/>
  <c r="E623" i="10"/>
  <c r="B433" i="10"/>
  <c r="D390" i="10"/>
  <c r="G496" i="10"/>
  <c r="H496" i="10" s="1"/>
  <c r="H538" i="1"/>
  <c r="H546" i="1"/>
  <c r="H504" i="1"/>
  <c r="H522" i="1"/>
  <c r="F499" i="1"/>
  <c r="H499" i="1"/>
  <c r="H536" i="1"/>
  <c r="F536" i="1"/>
  <c r="H505" i="1"/>
  <c r="F505" i="1"/>
  <c r="B496" i="1"/>
  <c r="F516" i="1"/>
  <c r="F511" i="1"/>
  <c r="F517" i="1"/>
  <c r="F530" i="1"/>
  <c r="F524" i="1"/>
  <c r="H497" i="1"/>
  <c r="F497" i="1"/>
  <c r="F528" i="1"/>
  <c r="H532" i="1"/>
  <c r="F532" i="1"/>
  <c r="F520" i="1"/>
  <c r="F550" i="1"/>
  <c r="F544" i="1"/>
  <c r="H545" i="1"/>
  <c r="F545" i="1"/>
  <c r="H525" i="1"/>
  <c r="F525" i="1"/>
  <c r="H529" i="1"/>
  <c r="F529" i="1"/>
  <c r="F521" i="1"/>
  <c r="H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10" i="1" l="1"/>
  <c r="H531" i="1"/>
  <c r="H514" i="1"/>
  <c r="H535" i="1"/>
  <c r="H544" i="1"/>
  <c r="H516" i="1"/>
  <c r="H550" i="1"/>
  <c r="C481" i="1"/>
  <c r="D343" i="1"/>
  <c r="H520" i="1"/>
  <c r="H511" i="1"/>
  <c r="G515" i="1"/>
  <c r="H515" i="1" s="1"/>
  <c r="H528" i="1"/>
  <c r="H524" i="1"/>
  <c r="H526" i="1"/>
  <c r="H530" i="1"/>
  <c r="H512" i="1"/>
  <c r="H503" i="1"/>
  <c r="C648" i="1"/>
  <c r="M716" i="1" s="1"/>
  <c r="G518" i="1"/>
  <c r="H518" i="1" s="1"/>
  <c r="H517" i="1"/>
  <c r="G508" i="1"/>
  <c r="H508" i="1" s="1"/>
  <c r="G502" i="1"/>
  <c r="H502" i="1" s="1"/>
  <c r="G500" i="1"/>
  <c r="H500" i="1"/>
  <c r="G498" i="1"/>
  <c r="H498" i="1" s="1"/>
  <c r="CE67" i="1"/>
  <c r="C71" i="1"/>
  <c r="D715" i="1"/>
  <c r="E623" i="1"/>
  <c r="C17" i="9"/>
  <c r="B441" i="10"/>
  <c r="D391" i="10"/>
  <c r="D393" i="10" s="1"/>
  <c r="D396" i="10" s="1"/>
  <c r="E716" i="10"/>
  <c r="E707" i="10"/>
  <c r="E699" i="10"/>
  <c r="E691" i="10"/>
  <c r="E706" i="10"/>
  <c r="E698" i="10"/>
  <c r="E690" i="10"/>
  <c r="E682" i="10"/>
  <c r="E674" i="10"/>
  <c r="E711" i="10"/>
  <c r="E703" i="10"/>
  <c r="E695" i="10"/>
  <c r="E708" i="10"/>
  <c r="E700" i="10"/>
  <c r="E692" i="10"/>
  <c r="E684" i="10"/>
  <c r="E676" i="10"/>
  <c r="E668" i="10"/>
  <c r="E710" i="10"/>
  <c r="E702" i="10"/>
  <c r="E694" i="10"/>
  <c r="E686" i="10"/>
  <c r="E678" i="10"/>
  <c r="E670" i="10"/>
  <c r="E647" i="10"/>
  <c r="E646" i="10"/>
  <c r="E645" i="10"/>
  <c r="E629" i="10"/>
  <c r="E704" i="10"/>
  <c r="E675" i="10"/>
  <c r="E642" i="10"/>
  <c r="E634" i="10"/>
  <c r="E628" i="10"/>
  <c r="E696" i="10"/>
  <c r="E683" i="10"/>
  <c r="E637" i="10"/>
  <c r="E688" i="10"/>
  <c r="E669" i="10"/>
  <c r="E640" i="10"/>
  <c r="E632" i="10"/>
  <c r="E626" i="10"/>
  <c r="E713" i="10"/>
  <c r="E677" i="10"/>
  <c r="E643" i="10"/>
  <c r="E635" i="10"/>
  <c r="E624" i="10"/>
  <c r="E709" i="10"/>
  <c r="E705" i="10"/>
  <c r="E685" i="10"/>
  <c r="E671" i="10"/>
  <c r="E638" i="10"/>
  <c r="E701" i="10"/>
  <c r="E697" i="10"/>
  <c r="E679" i="10"/>
  <c r="E672" i="10"/>
  <c r="E641" i="10"/>
  <c r="E633" i="10"/>
  <c r="E630" i="10"/>
  <c r="E627" i="10"/>
  <c r="E712" i="10"/>
  <c r="E687" i="10"/>
  <c r="E681" i="10"/>
  <c r="E639" i="10"/>
  <c r="E631" i="10"/>
  <c r="E625" i="10"/>
  <c r="E644" i="10"/>
  <c r="E673" i="10"/>
  <c r="E693" i="10"/>
  <c r="E680" i="10"/>
  <c r="E689" i="10"/>
  <c r="E636" i="10"/>
  <c r="F496" i="1"/>
  <c r="CE71" i="1" l="1"/>
  <c r="C716" i="1" s="1"/>
  <c r="C384" i="1"/>
  <c r="D390" i="1" s="1"/>
  <c r="I369" i="9"/>
  <c r="C433" i="1"/>
  <c r="C441" i="1" s="1"/>
  <c r="C496" i="1"/>
  <c r="C21" i="9"/>
  <c r="C668" i="1"/>
  <c r="E716" i="1"/>
  <c r="E715" i="10"/>
  <c r="F624" i="10"/>
  <c r="I373" i="9" l="1"/>
  <c r="C141" i="8"/>
  <c r="B441" i="1"/>
  <c r="D391" i="1"/>
  <c r="B433" i="1"/>
  <c r="C135" i="8"/>
  <c r="C715" i="1"/>
  <c r="E612" i="1"/>
  <c r="G496" i="1"/>
  <c r="H496" i="1" s="1"/>
  <c r="F712" i="10"/>
  <c r="F704" i="10"/>
  <c r="F696" i="10"/>
  <c r="F688" i="10"/>
  <c r="F711" i="10"/>
  <c r="F703" i="10"/>
  <c r="F695" i="10"/>
  <c r="F687" i="10"/>
  <c r="F679" i="10"/>
  <c r="F671" i="10"/>
  <c r="F708" i="10"/>
  <c r="F700" i="10"/>
  <c r="F692" i="10"/>
  <c r="F713" i="10"/>
  <c r="F705" i="10"/>
  <c r="F697" i="10"/>
  <c r="F689" i="10"/>
  <c r="F681" i="10"/>
  <c r="F673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6" i="10"/>
  <c r="F702" i="10"/>
  <c r="F682" i="10"/>
  <c r="F668" i="10"/>
  <c r="F645" i="10"/>
  <c r="F698" i="10"/>
  <c r="F694" i="10"/>
  <c r="F676" i="10"/>
  <c r="F669" i="10"/>
  <c r="F626" i="10"/>
  <c r="F690" i="10"/>
  <c r="F684" i="10"/>
  <c r="F677" i="10"/>
  <c r="F670" i="10"/>
  <c r="F629" i="10"/>
  <c r="F709" i="10"/>
  <c r="F685" i="10"/>
  <c r="F678" i="10"/>
  <c r="F646" i="10"/>
  <c r="F701" i="10"/>
  <c r="F686" i="10"/>
  <c r="F672" i="10"/>
  <c r="F627" i="10"/>
  <c r="F693" i="10"/>
  <c r="F680" i="10"/>
  <c r="F710" i="10"/>
  <c r="F674" i="10"/>
  <c r="F628" i="10"/>
  <c r="F625" i="10"/>
  <c r="F647" i="10"/>
  <c r="C142" i="8" l="1"/>
  <c r="D393" i="1"/>
  <c r="E673" i="1"/>
  <c r="E639" i="1"/>
  <c r="E709" i="1"/>
  <c r="E633" i="1"/>
  <c r="E689" i="1"/>
  <c r="E629" i="1"/>
  <c r="E645" i="1"/>
  <c r="E685" i="1"/>
  <c r="E632" i="1"/>
  <c r="E635" i="1"/>
  <c r="E643" i="1"/>
  <c r="E686" i="1"/>
  <c r="E631" i="1"/>
  <c r="E692" i="1"/>
  <c r="E694" i="1"/>
  <c r="E679" i="1"/>
  <c r="E701" i="1"/>
  <c r="E696" i="1"/>
  <c r="E687" i="1"/>
  <c r="E626" i="1"/>
  <c r="E641" i="1"/>
  <c r="E684" i="1"/>
  <c r="E700" i="1"/>
  <c r="E637" i="1"/>
  <c r="E711" i="1"/>
  <c r="E634" i="1"/>
  <c r="E627" i="1"/>
  <c r="E678" i="1"/>
  <c r="E705" i="1"/>
  <c r="E691" i="1"/>
  <c r="E690" i="1"/>
  <c r="E670" i="1"/>
  <c r="E644" i="1"/>
  <c r="E706" i="1"/>
  <c r="E625" i="1"/>
  <c r="E646" i="1"/>
  <c r="E671" i="1"/>
  <c r="E688" i="1"/>
  <c r="E712" i="1"/>
  <c r="E704" i="1"/>
  <c r="E677" i="1"/>
  <c r="E674" i="1"/>
  <c r="E697" i="1"/>
  <c r="E681" i="1"/>
  <c r="E710" i="1"/>
  <c r="E672" i="1"/>
  <c r="E669" i="1"/>
  <c r="E702" i="1"/>
  <c r="E698" i="1"/>
  <c r="E675" i="1"/>
  <c r="E693" i="1"/>
  <c r="E640" i="1"/>
  <c r="E680" i="1"/>
  <c r="E707" i="1"/>
  <c r="E713" i="1"/>
  <c r="E703" i="1"/>
  <c r="E636" i="1"/>
  <c r="E638" i="1"/>
  <c r="E628" i="1"/>
  <c r="E624" i="1"/>
  <c r="E676" i="1"/>
  <c r="E683" i="1"/>
  <c r="E647" i="1"/>
  <c r="E699" i="1"/>
  <c r="E682" i="1"/>
  <c r="E630" i="1"/>
  <c r="E642" i="1"/>
  <c r="E695" i="1"/>
  <c r="E668" i="1"/>
  <c r="E708" i="1"/>
  <c r="F715" i="10"/>
  <c r="G625" i="10"/>
  <c r="D396" i="1" l="1"/>
  <c r="C151" i="8" s="1"/>
  <c r="C146" i="8"/>
  <c r="F624" i="1"/>
  <c r="E715" i="1"/>
  <c r="G709" i="10"/>
  <c r="G701" i="10"/>
  <c r="G693" i="10"/>
  <c r="G708" i="10"/>
  <c r="G700" i="10"/>
  <c r="G692" i="10"/>
  <c r="G684" i="10"/>
  <c r="G676" i="10"/>
  <c r="G668" i="10"/>
  <c r="G713" i="10"/>
  <c r="G705" i="10"/>
  <c r="G697" i="10"/>
  <c r="G689" i="10"/>
  <c r="G710" i="10"/>
  <c r="G702" i="10"/>
  <c r="G694" i="10"/>
  <c r="G686" i="10"/>
  <c r="G678" i="10"/>
  <c r="G670" i="10"/>
  <c r="G647" i="10"/>
  <c r="G646" i="10"/>
  <c r="G645" i="10"/>
  <c r="G712" i="10"/>
  <c r="G704" i="10"/>
  <c r="G696" i="10"/>
  <c r="G688" i="10"/>
  <c r="G680" i="10"/>
  <c r="G672" i="10"/>
  <c r="G698" i="10"/>
  <c r="G683" i="10"/>
  <c r="G669" i="10"/>
  <c r="G637" i="10"/>
  <c r="G626" i="10"/>
  <c r="G690" i="10"/>
  <c r="G677" i="10"/>
  <c r="G640" i="10"/>
  <c r="G632" i="10"/>
  <c r="G629" i="10"/>
  <c r="G716" i="10"/>
  <c r="G685" i="10"/>
  <c r="G643" i="10"/>
  <c r="G635" i="10"/>
  <c r="G711" i="10"/>
  <c r="G707" i="10"/>
  <c r="G671" i="10"/>
  <c r="G638" i="10"/>
  <c r="G627" i="10"/>
  <c r="G703" i="10"/>
  <c r="G699" i="10"/>
  <c r="G679" i="10"/>
  <c r="G641" i="10"/>
  <c r="G633" i="10"/>
  <c r="G630" i="10"/>
  <c r="G695" i="10"/>
  <c r="G691" i="10"/>
  <c r="G673" i="10"/>
  <c r="G644" i="10"/>
  <c r="G636" i="10"/>
  <c r="G706" i="10"/>
  <c r="G682" i="10"/>
  <c r="G675" i="10"/>
  <c r="G642" i="10"/>
  <c r="G634" i="10"/>
  <c r="G674" i="10"/>
  <c r="G631" i="10"/>
  <c r="G681" i="10"/>
  <c r="G628" i="10"/>
  <c r="G639" i="10"/>
  <c r="G687" i="10"/>
  <c r="F672" i="1" l="1"/>
  <c r="F636" i="1"/>
  <c r="F713" i="1"/>
  <c r="F679" i="1"/>
  <c r="F674" i="1"/>
  <c r="F670" i="1"/>
  <c r="F680" i="1"/>
  <c r="F631" i="1"/>
  <c r="F702" i="1"/>
  <c r="F628" i="1"/>
  <c r="F683" i="1"/>
  <c r="F708" i="1"/>
  <c r="F710" i="1"/>
  <c r="F695" i="1"/>
  <c r="F688" i="1"/>
  <c r="F675" i="1"/>
  <c r="F711" i="1"/>
  <c r="F640" i="1"/>
  <c r="F687" i="1"/>
  <c r="F637" i="1"/>
  <c r="F642" i="1"/>
  <c r="F691" i="1"/>
  <c r="F684" i="1"/>
  <c r="F709" i="1"/>
  <c r="F699" i="1"/>
  <c r="F698" i="1"/>
  <c r="F627" i="1"/>
  <c r="F638" i="1"/>
  <c r="F692" i="1"/>
  <c r="F676" i="1"/>
  <c r="F700" i="1"/>
  <c r="F694" i="1"/>
  <c r="F644" i="1"/>
  <c r="F716" i="1"/>
  <c r="F643" i="1"/>
  <c r="F697" i="1"/>
  <c r="F669" i="1"/>
  <c r="F673" i="1"/>
  <c r="F686" i="1"/>
  <c r="F701" i="1"/>
  <c r="F677" i="1"/>
  <c r="F682" i="1"/>
  <c r="F703" i="1"/>
  <c r="F707" i="1"/>
  <c r="F678" i="1"/>
  <c r="F690" i="1"/>
  <c r="F629" i="1"/>
  <c r="F634" i="1"/>
  <c r="F706" i="1"/>
  <c r="F641" i="1"/>
  <c r="F712" i="1"/>
  <c r="F696" i="1"/>
  <c r="F681" i="1"/>
  <c r="F635" i="1"/>
  <c r="F630" i="1"/>
  <c r="F668" i="1"/>
  <c r="F671" i="1"/>
  <c r="F689" i="1"/>
  <c r="F704" i="1"/>
  <c r="F639" i="1"/>
  <c r="F625" i="1"/>
  <c r="F632" i="1"/>
  <c r="F626" i="1"/>
  <c r="F693" i="1"/>
  <c r="F647" i="1"/>
  <c r="F645" i="1"/>
  <c r="F633" i="1"/>
  <c r="F646" i="1"/>
  <c r="F705" i="1"/>
  <c r="F685" i="1"/>
  <c r="H628" i="10"/>
  <c r="G715" i="10"/>
  <c r="F715" i="1" l="1"/>
  <c r="G625" i="1"/>
  <c r="H706" i="10"/>
  <c r="H698" i="10"/>
  <c r="H690" i="10"/>
  <c r="H713" i="10"/>
  <c r="H705" i="10"/>
  <c r="H697" i="10"/>
  <c r="H689" i="10"/>
  <c r="H681" i="10"/>
  <c r="H673" i="10"/>
  <c r="H710" i="10"/>
  <c r="H702" i="10"/>
  <c r="H694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709" i="10"/>
  <c r="H701" i="10"/>
  <c r="H693" i="10"/>
  <c r="H685" i="10"/>
  <c r="H677" i="10"/>
  <c r="H669" i="10"/>
  <c r="H700" i="10"/>
  <c r="H696" i="10"/>
  <c r="H676" i="10"/>
  <c r="H629" i="10"/>
  <c r="H692" i="10"/>
  <c r="H688" i="10"/>
  <c r="H684" i="10"/>
  <c r="H670" i="10"/>
  <c r="H711" i="10"/>
  <c r="H678" i="10"/>
  <c r="H671" i="10"/>
  <c r="H646" i="10"/>
  <c r="H703" i="10"/>
  <c r="H686" i="10"/>
  <c r="H679" i="10"/>
  <c r="H672" i="10"/>
  <c r="H630" i="10"/>
  <c r="H695" i="10"/>
  <c r="H680" i="10"/>
  <c r="H687" i="10"/>
  <c r="H674" i="10"/>
  <c r="H647" i="10"/>
  <c r="H708" i="10"/>
  <c r="H704" i="10"/>
  <c r="H668" i="10"/>
  <c r="H645" i="10"/>
  <c r="H712" i="10"/>
  <c r="H682" i="10"/>
  <c r="G707" i="1" l="1"/>
  <c r="G672" i="1"/>
  <c r="G627" i="1"/>
  <c r="G634" i="1"/>
  <c r="G643" i="1"/>
  <c r="G629" i="1"/>
  <c r="G692" i="1"/>
  <c r="G640" i="1"/>
  <c r="G678" i="1"/>
  <c r="G700" i="1"/>
  <c r="G631" i="1"/>
  <c r="G710" i="1"/>
  <c r="G704" i="1"/>
  <c r="G696" i="1"/>
  <c r="G642" i="1"/>
  <c r="G644" i="1"/>
  <c r="G647" i="1"/>
  <c r="G716" i="1"/>
  <c r="G687" i="1"/>
  <c r="G695" i="1"/>
  <c r="G638" i="1"/>
  <c r="G685" i="1"/>
  <c r="G688" i="1"/>
  <c r="G671" i="1"/>
  <c r="G645" i="1"/>
  <c r="G709" i="1"/>
  <c r="G680" i="1"/>
  <c r="G711" i="1"/>
  <c r="G637" i="1"/>
  <c r="G674" i="1"/>
  <c r="G712" i="1"/>
  <c r="G683" i="1"/>
  <c r="G689" i="1"/>
  <c r="G708" i="1"/>
  <c r="G694" i="1"/>
  <c r="G701" i="1"/>
  <c r="G636" i="1"/>
  <c r="G675" i="1"/>
  <c r="G705" i="1"/>
  <c r="G630" i="1"/>
  <c r="G702" i="1"/>
  <c r="G699" i="1"/>
  <c r="G632" i="1"/>
  <c r="G679" i="1"/>
  <c r="G684" i="1"/>
  <c r="G682" i="1"/>
  <c r="G703" i="1"/>
  <c r="G646" i="1"/>
  <c r="G641" i="1"/>
  <c r="G686" i="1"/>
  <c r="G691" i="1"/>
  <c r="G669" i="1"/>
  <c r="G668" i="1"/>
  <c r="G639" i="1"/>
  <c r="G670" i="1"/>
  <c r="G690" i="1"/>
  <c r="G633" i="1"/>
  <c r="G628" i="1"/>
  <c r="G681" i="1"/>
  <c r="G677" i="1"/>
  <c r="G626" i="1"/>
  <c r="G635" i="1"/>
  <c r="G698" i="1"/>
  <c r="G697" i="1"/>
  <c r="G693" i="1"/>
  <c r="G676" i="1"/>
  <c r="G706" i="1"/>
  <c r="G673" i="1"/>
  <c r="G713" i="1"/>
  <c r="H715" i="10"/>
  <c r="I629" i="10"/>
  <c r="H628" i="1" l="1"/>
  <c r="G715" i="1"/>
  <c r="I711" i="10"/>
  <c r="I703" i="10"/>
  <c r="I695" i="10"/>
  <c r="I687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712" i="10"/>
  <c r="I704" i="10"/>
  <c r="I696" i="10"/>
  <c r="I688" i="10"/>
  <c r="I680" i="10"/>
  <c r="I672" i="10"/>
  <c r="I706" i="10"/>
  <c r="I698" i="10"/>
  <c r="I690" i="10"/>
  <c r="I682" i="10"/>
  <c r="I674" i="10"/>
  <c r="I692" i="10"/>
  <c r="I684" i="10"/>
  <c r="I677" i="10"/>
  <c r="I640" i="10"/>
  <c r="I632" i="10"/>
  <c r="I685" i="10"/>
  <c r="I671" i="10"/>
  <c r="I643" i="10"/>
  <c r="I635" i="10"/>
  <c r="I713" i="10"/>
  <c r="I709" i="10"/>
  <c r="I679" i="10"/>
  <c r="I638" i="10"/>
  <c r="I630" i="10"/>
  <c r="I705" i="10"/>
  <c r="I701" i="10"/>
  <c r="I641" i="10"/>
  <c r="I633" i="10"/>
  <c r="I697" i="10"/>
  <c r="I693" i="10"/>
  <c r="I673" i="10"/>
  <c r="I644" i="10"/>
  <c r="I636" i="10"/>
  <c r="I689" i="10"/>
  <c r="I681" i="10"/>
  <c r="I639" i="10"/>
  <c r="I631" i="10"/>
  <c r="I700" i="10"/>
  <c r="I683" i="10"/>
  <c r="I676" i="10"/>
  <c r="I669" i="10"/>
  <c r="I637" i="10"/>
  <c r="I675" i="10"/>
  <c r="I642" i="10"/>
  <c r="I708" i="10"/>
  <c r="I668" i="10"/>
  <c r="I634" i="10"/>
  <c r="H642" i="1" l="1"/>
  <c r="H713" i="1"/>
  <c r="H674" i="1"/>
  <c r="H631" i="1"/>
  <c r="H697" i="1"/>
  <c r="H633" i="1"/>
  <c r="H646" i="1"/>
  <c r="H677" i="1"/>
  <c r="H676" i="1"/>
  <c r="H693" i="1"/>
  <c r="H679" i="1"/>
  <c r="H708" i="1"/>
  <c r="H669" i="1"/>
  <c r="H684" i="1"/>
  <c r="H706" i="1"/>
  <c r="H636" i="1"/>
  <c r="H685" i="1"/>
  <c r="H689" i="1"/>
  <c r="H683" i="1"/>
  <c r="H671" i="1"/>
  <c r="H691" i="1"/>
  <c r="H641" i="1"/>
  <c r="H687" i="1"/>
  <c r="H688" i="1"/>
  <c r="H672" i="1"/>
  <c r="H639" i="1"/>
  <c r="H712" i="1"/>
  <c r="H673" i="1"/>
  <c r="H644" i="1"/>
  <c r="H635" i="1"/>
  <c r="H690" i="1"/>
  <c r="H699" i="1"/>
  <c r="H682" i="1"/>
  <c r="H698" i="1"/>
  <c r="H634" i="1"/>
  <c r="H675" i="1"/>
  <c r="H680" i="1"/>
  <c r="H696" i="1"/>
  <c r="H643" i="1"/>
  <c r="H703" i="1"/>
  <c r="H630" i="1"/>
  <c r="H700" i="1"/>
  <c r="H668" i="1"/>
  <c r="H640" i="1"/>
  <c r="H686" i="1"/>
  <c r="H681" i="1"/>
  <c r="H645" i="1"/>
  <c r="H705" i="1"/>
  <c r="H704" i="1"/>
  <c r="H637" i="1"/>
  <c r="H629" i="1"/>
  <c r="H678" i="1"/>
  <c r="H701" i="1"/>
  <c r="H716" i="1"/>
  <c r="H632" i="1"/>
  <c r="H692" i="1"/>
  <c r="H695" i="1"/>
  <c r="H709" i="1"/>
  <c r="H711" i="1"/>
  <c r="H694" i="1"/>
  <c r="H702" i="1"/>
  <c r="H670" i="1"/>
  <c r="H710" i="1"/>
  <c r="H707" i="1"/>
  <c r="H647" i="1"/>
  <c r="H638" i="1"/>
  <c r="I715" i="10"/>
  <c r="J630" i="10"/>
  <c r="H715" i="1" l="1"/>
  <c r="I629" i="1"/>
  <c r="J708" i="10"/>
  <c r="J700" i="10"/>
  <c r="J692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2" i="10"/>
  <c r="J704" i="10"/>
  <c r="J696" i="10"/>
  <c r="J688" i="10"/>
  <c r="J709" i="10"/>
  <c r="J701" i="10"/>
  <c r="J693" i="10"/>
  <c r="J685" i="10"/>
  <c r="J677" i="10"/>
  <c r="J669" i="10"/>
  <c r="J711" i="10"/>
  <c r="J703" i="10"/>
  <c r="J695" i="10"/>
  <c r="J687" i="10"/>
  <c r="J679" i="10"/>
  <c r="J671" i="10"/>
  <c r="J694" i="10"/>
  <c r="J690" i="10"/>
  <c r="J670" i="10"/>
  <c r="J713" i="10"/>
  <c r="J678" i="10"/>
  <c r="J646" i="10"/>
  <c r="J705" i="10"/>
  <c r="J686" i="10"/>
  <c r="J672" i="10"/>
  <c r="J697" i="10"/>
  <c r="J680" i="10"/>
  <c r="J673" i="10"/>
  <c r="J689" i="10"/>
  <c r="J681" i="10"/>
  <c r="J674" i="10"/>
  <c r="J647" i="10"/>
  <c r="L647" i="10" s="1"/>
  <c r="J682" i="10"/>
  <c r="J668" i="10"/>
  <c r="J702" i="10"/>
  <c r="J698" i="10"/>
  <c r="J684" i="10"/>
  <c r="J645" i="10"/>
  <c r="J710" i="10"/>
  <c r="J706" i="10"/>
  <c r="J676" i="10"/>
  <c r="I716" i="1" l="1"/>
  <c r="I705" i="1"/>
  <c r="I636" i="1"/>
  <c r="I678" i="1"/>
  <c r="I682" i="1"/>
  <c r="I711" i="1"/>
  <c r="I640" i="1"/>
  <c r="I684" i="1"/>
  <c r="I647" i="1"/>
  <c r="I634" i="1"/>
  <c r="I630" i="1"/>
  <c r="J630" i="1" s="1"/>
  <c r="I693" i="1"/>
  <c r="I672" i="1"/>
  <c r="I695" i="1"/>
  <c r="I671" i="1"/>
  <c r="I696" i="1"/>
  <c r="I709" i="1"/>
  <c r="I680" i="1"/>
  <c r="I710" i="1"/>
  <c r="I635" i="1"/>
  <c r="I702" i="1"/>
  <c r="I683" i="1"/>
  <c r="I689" i="1"/>
  <c r="I677" i="1"/>
  <c r="I669" i="1"/>
  <c r="I704" i="1"/>
  <c r="I694" i="1"/>
  <c r="I697" i="1"/>
  <c r="I674" i="1"/>
  <c r="I708" i="1"/>
  <c r="I673" i="1"/>
  <c r="I712" i="1"/>
  <c r="I641" i="1"/>
  <c r="I631" i="1"/>
  <c r="I679" i="1"/>
  <c r="I639" i="1"/>
  <c r="I688" i="1"/>
  <c r="I646" i="1"/>
  <c r="I700" i="1"/>
  <c r="I643" i="1"/>
  <c r="I703" i="1"/>
  <c r="I675" i="1"/>
  <c r="I691" i="1"/>
  <c r="I685" i="1"/>
  <c r="I707" i="1"/>
  <c r="I686" i="1"/>
  <c r="I698" i="1"/>
  <c r="I690" i="1"/>
  <c r="I699" i="1"/>
  <c r="I681" i="1"/>
  <c r="I676" i="1"/>
  <c r="I642" i="1"/>
  <c r="I637" i="1"/>
  <c r="I668" i="1"/>
  <c r="I644" i="1"/>
  <c r="I638" i="1"/>
  <c r="I701" i="1"/>
  <c r="I706" i="1"/>
  <c r="I633" i="1"/>
  <c r="I687" i="1"/>
  <c r="I632" i="1"/>
  <c r="I670" i="1"/>
  <c r="I692" i="1"/>
  <c r="I645" i="1"/>
  <c r="I713" i="1"/>
  <c r="L710" i="10"/>
  <c r="L702" i="10"/>
  <c r="L694" i="10"/>
  <c r="L686" i="10"/>
  <c r="L709" i="10"/>
  <c r="L701" i="10"/>
  <c r="L693" i="10"/>
  <c r="L685" i="10"/>
  <c r="L677" i="10"/>
  <c r="L669" i="10"/>
  <c r="L706" i="10"/>
  <c r="L698" i="10"/>
  <c r="L690" i="10"/>
  <c r="L711" i="10"/>
  <c r="L703" i="10"/>
  <c r="L695" i="10"/>
  <c r="L687" i="10"/>
  <c r="L679" i="10"/>
  <c r="L671" i="10"/>
  <c r="L713" i="10"/>
  <c r="L705" i="10"/>
  <c r="L697" i="10"/>
  <c r="L689" i="10"/>
  <c r="L681" i="10"/>
  <c r="L673" i="10"/>
  <c r="L716" i="10"/>
  <c r="L688" i="10"/>
  <c r="L707" i="10"/>
  <c r="L672" i="10"/>
  <c r="L699" i="10"/>
  <c r="L680" i="10"/>
  <c r="L691" i="10"/>
  <c r="L674" i="10"/>
  <c r="L682" i="10"/>
  <c r="L675" i="10"/>
  <c r="L668" i="10"/>
  <c r="L712" i="10"/>
  <c r="L708" i="10"/>
  <c r="L683" i="10"/>
  <c r="L676" i="10"/>
  <c r="L696" i="10"/>
  <c r="L692" i="10"/>
  <c r="L678" i="10"/>
  <c r="L684" i="10"/>
  <c r="L670" i="10"/>
  <c r="L704" i="10"/>
  <c r="L700" i="10"/>
  <c r="J715" i="10"/>
  <c r="K644" i="10"/>
  <c r="J644" i="1" l="1"/>
  <c r="J687" i="1"/>
  <c r="J670" i="1"/>
  <c r="J673" i="1"/>
  <c r="J638" i="1"/>
  <c r="J639" i="1"/>
  <c r="J682" i="1"/>
  <c r="J676" i="1"/>
  <c r="J712" i="1"/>
  <c r="J688" i="1"/>
  <c r="J711" i="1"/>
  <c r="J679" i="1"/>
  <c r="J669" i="1"/>
  <c r="J680" i="1"/>
  <c r="J671" i="1"/>
  <c r="J640" i="1"/>
  <c r="J683" i="1"/>
  <c r="J698" i="1"/>
  <c r="J645" i="1"/>
  <c r="J705" i="1"/>
  <c r="J641" i="1"/>
  <c r="J689" i="1"/>
  <c r="J710" i="1"/>
  <c r="J675" i="1"/>
  <c r="J691" i="1"/>
  <c r="J634" i="1"/>
  <c r="J699" i="1"/>
  <c r="J686" i="1"/>
  <c r="J636" i="1"/>
  <c r="J700" i="1"/>
  <c r="J643" i="1"/>
  <c r="J684" i="1"/>
  <c r="J637" i="1"/>
  <c r="J694" i="1"/>
  <c r="J696" i="1"/>
  <c r="J695" i="1"/>
  <c r="J635" i="1"/>
  <c r="J672" i="1"/>
  <c r="J702" i="1"/>
  <c r="J707" i="1"/>
  <c r="J693" i="1"/>
  <c r="J716" i="1"/>
  <c r="J642" i="1"/>
  <c r="J631" i="1"/>
  <c r="J704" i="1"/>
  <c r="J709" i="1"/>
  <c r="J632" i="1"/>
  <c r="J713" i="1"/>
  <c r="J681" i="1"/>
  <c r="J646" i="1"/>
  <c r="J708" i="1"/>
  <c r="J706" i="1"/>
  <c r="J647" i="1"/>
  <c r="J633" i="1"/>
  <c r="J697" i="1"/>
  <c r="J668" i="1"/>
  <c r="J677" i="1"/>
  <c r="J690" i="1"/>
  <c r="J692" i="1"/>
  <c r="J674" i="1"/>
  <c r="J678" i="1"/>
  <c r="J685" i="1"/>
  <c r="J701" i="1"/>
  <c r="J703" i="1"/>
  <c r="I715" i="1"/>
  <c r="L715" i="10"/>
  <c r="K713" i="10"/>
  <c r="M713" i="10" s="1"/>
  <c r="K705" i="10"/>
  <c r="M705" i="10" s="1"/>
  <c r="K697" i="10"/>
  <c r="M697" i="10" s="1"/>
  <c r="K689" i="10"/>
  <c r="M689" i="10" s="1"/>
  <c r="K712" i="10"/>
  <c r="M712" i="10" s="1"/>
  <c r="K704" i="10"/>
  <c r="M704" i="10" s="1"/>
  <c r="K696" i="10"/>
  <c r="K688" i="10"/>
  <c r="M688" i="10" s="1"/>
  <c r="K680" i="10"/>
  <c r="M680" i="10" s="1"/>
  <c r="K672" i="10"/>
  <c r="M672" i="10" s="1"/>
  <c r="K709" i="10"/>
  <c r="M709" i="10" s="1"/>
  <c r="K701" i="10"/>
  <c r="M701" i="10" s="1"/>
  <c r="K693" i="10"/>
  <c r="M693" i="10" s="1"/>
  <c r="K706" i="10"/>
  <c r="M706" i="10" s="1"/>
  <c r="K698" i="10"/>
  <c r="M698" i="10" s="1"/>
  <c r="K690" i="10"/>
  <c r="M690" i="10" s="1"/>
  <c r="K682" i="10"/>
  <c r="M682" i="10" s="1"/>
  <c r="K674" i="10"/>
  <c r="M674" i="10" s="1"/>
  <c r="K708" i="10"/>
  <c r="M708" i="10" s="1"/>
  <c r="K700" i="10"/>
  <c r="M700" i="10" s="1"/>
  <c r="K692" i="10"/>
  <c r="M692" i="10" s="1"/>
  <c r="K684" i="10"/>
  <c r="M684" i="10" s="1"/>
  <c r="K676" i="10"/>
  <c r="M676" i="10" s="1"/>
  <c r="K668" i="10"/>
  <c r="K685" i="10"/>
  <c r="M685" i="10" s="1"/>
  <c r="K678" i="10"/>
  <c r="M678" i="10" s="1"/>
  <c r="K671" i="10"/>
  <c r="M671" i="10" s="1"/>
  <c r="K716" i="10"/>
  <c r="K711" i="10"/>
  <c r="M711" i="10" s="1"/>
  <c r="K686" i="10"/>
  <c r="M686" i="10" s="1"/>
  <c r="K679" i="10"/>
  <c r="M679" i="10" s="1"/>
  <c r="K707" i="10"/>
  <c r="M707" i="10" s="1"/>
  <c r="K703" i="10"/>
  <c r="M703" i="10" s="1"/>
  <c r="K673" i="10"/>
  <c r="M673" i="10" s="1"/>
  <c r="K699" i="10"/>
  <c r="M699" i="10" s="1"/>
  <c r="K695" i="10"/>
  <c r="M695" i="10" s="1"/>
  <c r="K681" i="10"/>
  <c r="M681" i="10" s="1"/>
  <c r="K691" i="10"/>
  <c r="M691" i="10" s="1"/>
  <c r="K687" i="10"/>
  <c r="M687" i="10" s="1"/>
  <c r="K710" i="10"/>
  <c r="M710" i="10" s="1"/>
  <c r="K675" i="10"/>
  <c r="M675" i="10" s="1"/>
  <c r="K694" i="10"/>
  <c r="M694" i="10" s="1"/>
  <c r="K677" i="10"/>
  <c r="K670" i="10"/>
  <c r="M670" i="10" s="1"/>
  <c r="K683" i="10"/>
  <c r="M683" i="10" s="1"/>
  <c r="K669" i="10"/>
  <c r="M669" i="10" s="1"/>
  <c r="K702" i="10"/>
  <c r="M702" i="10" s="1"/>
  <c r="M696" i="10"/>
  <c r="M677" i="10"/>
  <c r="L647" i="1" l="1"/>
  <c r="L713" i="1" s="1"/>
  <c r="K644" i="1"/>
  <c r="J715" i="1"/>
  <c r="K715" i="10"/>
  <c r="M668" i="10"/>
  <c r="M715" i="10" s="1"/>
  <c r="L697" i="1" l="1"/>
  <c r="L684" i="1"/>
  <c r="L695" i="1"/>
  <c r="L687" i="1"/>
  <c r="L686" i="1"/>
  <c r="L716" i="1"/>
  <c r="L689" i="1"/>
  <c r="L691" i="1"/>
  <c r="L681" i="1"/>
  <c r="L711" i="1"/>
  <c r="L704" i="1"/>
  <c r="L669" i="1"/>
  <c r="L685" i="1"/>
  <c r="L677" i="1"/>
  <c r="L707" i="1"/>
  <c r="L668" i="1"/>
  <c r="L710" i="1"/>
  <c r="L708" i="1"/>
  <c r="L682" i="1"/>
  <c r="L674" i="1"/>
  <c r="L680" i="1"/>
  <c r="L673" i="1"/>
  <c r="L670" i="1"/>
  <c r="L679" i="1"/>
  <c r="L696" i="1"/>
  <c r="L699" i="1"/>
  <c r="L676" i="1"/>
  <c r="L693" i="1"/>
  <c r="L688" i="1"/>
  <c r="L698" i="1"/>
  <c r="L683" i="1"/>
  <c r="L702" i="1"/>
  <c r="L672" i="1"/>
  <c r="L671" i="1"/>
  <c r="L690" i="1"/>
  <c r="L706" i="1"/>
  <c r="L675" i="1"/>
  <c r="L701" i="1"/>
  <c r="L705" i="1"/>
  <c r="L703" i="1"/>
  <c r="L709" i="1"/>
  <c r="L678" i="1"/>
  <c r="L694" i="1"/>
  <c r="L712" i="1"/>
  <c r="L700" i="1"/>
  <c r="L692" i="1"/>
  <c r="K706" i="1"/>
  <c r="K709" i="1"/>
  <c r="K685" i="1"/>
  <c r="K681" i="1"/>
  <c r="K671" i="1"/>
  <c r="K676" i="1"/>
  <c r="K677" i="1"/>
  <c r="K669" i="1"/>
  <c r="K716" i="1"/>
  <c r="K668" i="1"/>
  <c r="K704" i="1"/>
  <c r="K707" i="1"/>
  <c r="K694" i="1"/>
  <c r="K700" i="1"/>
  <c r="K672" i="1"/>
  <c r="M672" i="1" s="1"/>
  <c r="K682" i="1"/>
  <c r="K693" i="1"/>
  <c r="K692" i="1"/>
  <c r="K687" i="1"/>
  <c r="K705" i="1"/>
  <c r="K690" i="1"/>
  <c r="M690" i="1" s="1"/>
  <c r="K680" i="1"/>
  <c r="K697" i="1"/>
  <c r="K675" i="1"/>
  <c r="K691" i="1"/>
  <c r="K712" i="1"/>
  <c r="M712" i="1" s="1"/>
  <c r="K702" i="1"/>
  <c r="K711" i="1"/>
  <c r="M711" i="1" s="1"/>
  <c r="K703" i="1"/>
  <c r="K679" i="1"/>
  <c r="K674" i="1"/>
  <c r="K699" i="1"/>
  <c r="M699" i="1" s="1"/>
  <c r="K708" i="1"/>
  <c r="K713" i="1"/>
  <c r="M713" i="1" s="1"/>
  <c r="K683" i="1"/>
  <c r="K695" i="1"/>
  <c r="K670" i="1"/>
  <c r="K678" i="1"/>
  <c r="K710" i="1"/>
  <c r="K701" i="1"/>
  <c r="M701" i="1" s="1"/>
  <c r="K673" i="1"/>
  <c r="K696" i="1"/>
  <c r="K686" i="1"/>
  <c r="K684" i="1"/>
  <c r="M684" i="1" s="1"/>
  <c r="K688" i="1"/>
  <c r="K698" i="1"/>
  <c r="K689" i="1"/>
  <c r="M686" i="1" l="1"/>
  <c r="M670" i="1"/>
  <c r="E23" i="9" s="1"/>
  <c r="M685" i="1"/>
  <c r="M697" i="1"/>
  <c r="M710" i="1"/>
  <c r="C215" i="9" s="1"/>
  <c r="M679" i="1"/>
  <c r="M694" i="1"/>
  <c r="L715" i="1"/>
  <c r="M695" i="1"/>
  <c r="M689" i="1"/>
  <c r="C119" i="9" s="1"/>
  <c r="M683" i="1"/>
  <c r="M680" i="1"/>
  <c r="M700" i="1"/>
  <c r="M709" i="1"/>
  <c r="M696" i="1"/>
  <c r="M688" i="1"/>
  <c r="I87" i="9" s="1"/>
  <c r="M675" i="1"/>
  <c r="M681" i="1"/>
  <c r="M704" i="1"/>
  <c r="D183" i="9" s="1"/>
  <c r="M676" i="1"/>
  <c r="M705" i="1"/>
  <c r="E183" i="9" s="1"/>
  <c r="M682" i="1"/>
  <c r="C87" i="9" s="1"/>
  <c r="M707" i="1"/>
  <c r="M674" i="1"/>
  <c r="I23" i="9" s="1"/>
  <c r="M702" i="1"/>
  <c r="I151" i="9" s="1"/>
  <c r="M687" i="1"/>
  <c r="H87" i="9" s="1"/>
  <c r="M703" i="1"/>
  <c r="C183" i="9" s="1"/>
  <c r="M691" i="1"/>
  <c r="E119" i="9" s="1"/>
  <c r="M693" i="1"/>
  <c r="G119" i="9" s="1"/>
  <c r="M673" i="1"/>
  <c r="M706" i="1"/>
  <c r="F183" i="9" s="1"/>
  <c r="M669" i="1"/>
  <c r="D23" i="9" s="1"/>
  <c r="M677" i="1"/>
  <c r="E55" i="9" s="1"/>
  <c r="M678" i="1"/>
  <c r="M692" i="1"/>
  <c r="F119" i="9" s="1"/>
  <c r="M698" i="1"/>
  <c r="E151" i="9" s="1"/>
  <c r="M708" i="1"/>
  <c r="M671" i="1"/>
  <c r="E87" i="9"/>
  <c r="K715" i="1"/>
  <c r="M668" i="1"/>
  <c r="H151" i="9"/>
  <c r="F151" i="9"/>
  <c r="G87" i="9"/>
  <c r="G23" i="9"/>
  <c r="F215" i="9"/>
  <c r="H119" i="9"/>
  <c r="F87" i="9"/>
  <c r="E215" i="9"/>
  <c r="D151" i="9"/>
  <c r="D119" i="9"/>
  <c r="D215" i="9"/>
  <c r="G55" i="9" l="1"/>
  <c r="G151" i="9"/>
  <c r="C55" i="9"/>
  <c r="I119" i="9"/>
  <c r="D87" i="9"/>
  <c r="I55" i="9"/>
  <c r="C151" i="9"/>
  <c r="F55" i="9"/>
  <c r="F23" i="9"/>
  <c r="H55" i="9"/>
  <c r="D55" i="9"/>
  <c r="I183" i="9"/>
  <c r="G183" i="9"/>
  <c r="H183" i="9"/>
  <c r="H23" i="9"/>
  <c r="M715" i="1"/>
  <c r="C23" i="9"/>
</calcChain>
</file>

<file path=xl/sharedStrings.xml><?xml version="1.0" encoding="utf-8"?>
<sst xmlns="http://schemas.openxmlformats.org/spreadsheetml/2006/main" count="4394" uniqueCount="1014">
  <si>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</si>
  <si>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</si>
  <si>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</si>
  <si>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</si>
  <si>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</si>
  <si>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</si>
  <si>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</si>
  <si>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</si>
  <si>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</si>
  <si>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</si>
  <si>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</si>
  <si>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</si>
  <si>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</si>
  <si>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</si>
  <si>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</si>
  <si>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</si>
  <si>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</si>
  <si>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</si>
  <si>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</si>
  <si>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</si>
  <si>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</si>
  <si>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</si>
  <si>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</si>
  <si>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</si>
  <si>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</si>
  <si>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</si>
  <si>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</si>
  <si>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</si>
  <si>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</si>
  <si>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</si>
  <si>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</si>
  <si>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</si>
  <si>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</si>
  <si>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</si>
  <si>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</si>
  <si>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</si>
  <si>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</si>
  <si>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</si>
  <si>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</si>
  <si>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</si>
  <si>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</si>
  <si>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</si>
  <si>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</si>
  <si>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</si>
  <si>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</si>
  <si>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</si>
  <si>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</si>
  <si>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</si>
  <si>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</si>
  <si>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</si>
  <si>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</si>
  <si>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</si>
  <si>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</si>
  <si>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</si>
  <si>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</si>
  <si>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</si>
  <si>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</si>
  <si>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</si>
  <si>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</si>
  <si>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</si>
  <si>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</si>
  <si>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</si>
  <si>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</si>
  <si>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</si>
  <si>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</si>
  <si>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</si>
  <si>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</si>
  <si>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</si>
  <si>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</si>
  <si>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</si>
  <si>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</si>
  <si>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</si>
  <si>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</si>
  <si>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</si>
  <si>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</si>
  <si>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</si>
  <si>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</si>
  <si>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</si>
  <si>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</si>
  <si>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</si>
  <si>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</si>
  <si>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</si>
  <si>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</si>
  <si>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</si>
  <si>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</si>
  <si>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</si>
  <si>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</si>
  <si>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</si>
  <si>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</si>
  <si>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</si>
  <si>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</si>
  <si>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</si>
  <si>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</si>
  <si>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</si>
  <si>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</si>
  <si>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</si>
  <si>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</si>
  <si>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</si>
  <si>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</si>
  <si>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</si>
  <si>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</si>
  <si>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</si>
  <si>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</si>
  <si>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</si>
  <si>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</si>
  <si>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</si>
  <si>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</si>
  <si>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</si>
  <si>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</si>
  <si>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</si>
  <si>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</si>
  <si>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</si>
  <si>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</si>
  <si>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</si>
  <si>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</si>
  <si>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</si>
  <si>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</si>
  <si>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</si>
  <si>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</si>
  <si>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</si>
  <si>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</si>
  <si>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</si>
  <si>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</si>
  <si>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</si>
  <si>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</si>
  <si>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</si>
  <si>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</si>
  <si>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</si>
  <si>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</si>
  <si>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</si>
  <si>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</si>
  <si>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</si>
  <si>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</si>
  <si>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</si>
  <si>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</si>
  <si>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</si>
  <si>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</si>
  <si>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</si>
  <si>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</si>
  <si>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</si>
  <si>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</si>
  <si>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</si>
  <si>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</si>
  <si>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</si>
  <si>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</si>
  <si>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</si>
  <si>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</si>
  <si>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</si>
  <si>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</si>
  <si>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</si>
  <si>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</si>
  <si>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</si>
  <si>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</si>
  <si>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</si>
  <si>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</si>
  <si>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</si>
  <si>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</si>
  <si>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</si>
  <si>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</si>
  <si>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</si>
  <si>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</si>
  <si>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</si>
  <si>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</si>
  <si>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</si>
  <si>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</si>
  <si>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</si>
  <si>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</si>
  <si>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</si>
  <si>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</si>
  <si>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</si>
  <si>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</si>
  <si>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</si>
  <si>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</si>
  <si>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</si>
  <si>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</si>
  <si>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</si>
  <si>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</si>
  <si>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</si>
  <si>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</si>
  <si>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</si>
  <si>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</si>
  <si>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</si>
  <si>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</si>
  <si>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</si>
  <si>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</si>
  <si>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</si>
  <si>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</si>
  <si>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</si>
  <si>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</si>
  <si>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</si>
  <si>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</si>
  <si>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</si>
  <si>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</si>
  <si>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</si>
  <si>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</si>
  <si>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</si>
  <si>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</si>
  <si>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</si>
  <si>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</si>
  <si>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</si>
  <si>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</si>
  <si>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</si>
  <si>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</si>
  <si>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</si>
  <si>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</si>
  <si>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</si>
  <si>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</si>
  <si>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</si>
  <si>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</si>
  <si>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</si>
  <si>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</si>
  <si>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</si>
  <si>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</si>
  <si>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</si>
  <si>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</si>
  <si>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</si>
  <si>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</si>
  <si>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</si>
  <si>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</si>
  <si>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</si>
  <si>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</si>
  <si>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</si>
  <si>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</si>
  <si>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</si>
  <si>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</si>
  <si>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</si>
  <si>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</si>
  <si>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</si>
  <si>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</si>
  <si>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</si>
  <si>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</si>
  <si>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</si>
  <si>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</si>
  <si>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</si>
  <si>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</si>
  <si>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</si>
  <si>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</si>
  <si>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</si>
  <si>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</si>
  <si>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</si>
  <si>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</si>
  <si>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</si>
  <si>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</si>
  <si>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</si>
  <si>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</si>
  <si>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</si>
  <si>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</si>
  <si>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</si>
  <si>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</si>
  <si>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</si>
  <si>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</si>
  <si>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</si>
  <si>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</si>
  <si>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</si>
  <si>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</si>
  <si>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</si>
  <si>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</si>
  <si>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</si>
  <si>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</si>
  <si>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</si>
  <si>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</si>
  <si>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</si>
  <si>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</si>
  <si>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</si>
  <si>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</si>
  <si>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</si>
  <si>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</si>
  <si>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</si>
  <si>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</si>
  <si>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</si>
  <si>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</si>
  <si>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</si>
  <si>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</si>
  <si>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</si>
  <si>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</si>
  <si>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</si>
  <si>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</si>
  <si>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</si>
  <si>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</si>
  <si>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</si>
  <si>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</si>
  <si>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</si>
  <si>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</si>
  <si>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</si>
  <si>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</si>
  <si>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</si>
  <si>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</si>
  <si>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</si>
  <si>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</si>
  <si>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</si>
  <si>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</si>
  <si>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</si>
  <si>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</si>
  <si>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</si>
  <si>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</si>
  <si>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</si>
  <si>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</si>
  <si>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</si>
  <si>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</si>
  <si>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</si>
  <si>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</si>
  <si>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</si>
  <si>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</si>
  <si>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</si>
  <si>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</si>
  <si>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</si>
  <si>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</si>
  <si>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</si>
  <si>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</si>
  <si>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</si>
  <si>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</si>
  <si>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</si>
  <si>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</si>
  <si>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</si>
  <si>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</si>
  <si>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</si>
  <si>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</si>
  <si>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</si>
  <si>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</si>
  <si>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</si>
  <si>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</si>
  <si>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</si>
  <si>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</si>
  <si>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</si>
  <si>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</si>
  <si>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</si>
  <si>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</si>
  <si>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</si>
  <si>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</si>
  <si>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</si>
  <si>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</si>
  <si>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</si>
  <si>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</si>
  <si>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</si>
  <si>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</si>
  <si>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</si>
  <si>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</si>
  <si>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</si>
  <si>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</si>
  <si>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</si>
  <si>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</si>
  <si>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</si>
  <si>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</si>
  <si>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</si>
  <si>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</si>
  <si>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</si>
  <si>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</si>
  <si>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</si>
  <si>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</si>
  <si>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</si>
  <si>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</si>
  <si>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</si>
  <si>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</si>
  <si>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</si>
  <si>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</si>
  <si>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</si>
  <si>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</si>
  <si>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</si>
  <si>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</si>
  <si>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</si>
  <si>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</si>
  <si>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</si>
  <si>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</si>
  <si>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</si>
  <si>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</si>
  <si>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</si>
  <si>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</si>
  <si>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</si>
  <si>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</si>
  <si>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</si>
  <si>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</si>
  <si>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</si>
  <si>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</si>
  <si>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</si>
  <si>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</si>
  <si>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</si>
  <si>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</si>
  <si>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</si>
  <si>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</si>
  <si>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</si>
  <si>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</si>
  <si>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</si>
  <si>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</si>
  <si>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</si>
  <si>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</si>
  <si>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</si>
  <si>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</si>
  <si>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</si>
  <si>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</si>
  <si>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</si>
  <si>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</si>
  <si>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</si>
  <si>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</si>
  <si>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</si>
  <si>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</si>
  <si>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</si>
  <si>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</si>
  <si>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</si>
  <si>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</si>
  <si>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</si>
  <si>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</si>
  <si>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</si>
  <si>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</si>
  <si>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</si>
  <si>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</si>
  <si>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</si>
  <si>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</si>
  <si>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</si>
  <si>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</si>
  <si>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</si>
  <si>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</si>
  <si>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</si>
  <si>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</si>
  <si>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</si>
  <si>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</si>
  <si>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</si>
  <si>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</si>
  <si>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</si>
  <si>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</si>
  <si>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</si>
  <si>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</si>
  <si>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</si>
  <si>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</si>
  <si>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</si>
  <si>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</si>
  <si>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</si>
  <si>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</si>
  <si>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</si>
  <si>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</si>
  <si>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</si>
  <si>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</si>
  <si>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</si>
  <si>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</si>
  <si>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</si>
  <si>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</si>
  <si>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</si>
  <si>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</si>
  <si>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</si>
  <si>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</si>
  <si>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</si>
  <si>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</si>
  <si>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</si>
  <si>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</si>
  <si>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</si>
  <si>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</si>
  <si>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</si>
  <si>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</si>
  <si>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</si>
  <si>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</si>
  <si>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</si>
  <si>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</si>
  <si>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</si>
  <si>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</si>
  <si>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</si>
  <si>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</si>
  <si>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</si>
  <si>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</si>
  <si>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</si>
  <si>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</si>
  <si>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</si>
  <si>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</si>
  <si>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</si>
  <si>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</si>
  <si>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</si>
  <si>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</si>
  <si>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</si>
  <si>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</si>
  <si>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</si>
  <si>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</si>
  <si>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</si>
  <si>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</si>
  <si>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</si>
  <si>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</si>
  <si>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</si>
  <si>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</si>
  <si>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</si>
  <si>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</si>
  <si>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</si>
  <si>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</si>
  <si>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</si>
  <si>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</si>
  <si>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</si>
  <si>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</si>
  <si>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</si>
  <si>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</si>
  <si>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</si>
  <si>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</si>
  <si>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</si>
  <si>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</si>
  <si>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</si>
  <si>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</si>
  <si>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</si>
  <si>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</si>
  <si>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</si>
  <si>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</si>
  <si>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</si>
  <si>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</si>
  <si>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</si>
  <si>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</si>
  <si>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</si>
  <si>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</si>
  <si>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</si>
  <si>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</si>
  <si>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</si>
  <si>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</si>
  <si>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</si>
  <si>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</si>
  <si>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</si>
  <si>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</si>
  <si>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</si>
  <si>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</si>
  <si>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</si>
  <si>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</si>
  <si>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</si>
  <si>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</si>
  <si>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</si>
  <si>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</si>
  <si>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</si>
  <si>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</si>
  <si>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</si>
  <si>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</si>
  <si>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</si>
  <si>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</si>
  <si>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</si>
  <si>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</si>
  <si>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</si>
  <si>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</si>
  <si>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</si>
  <si>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</si>
  <si>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</si>
  <si>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</si>
  <si>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</si>
  <si>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</si>
  <si>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</si>
  <si>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</si>
  <si>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</si>
  <si>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</si>
  <si>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</si>
  <si>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</si>
  <si>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</si>
  <si>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</si>
  <si>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</si>
  <si>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</si>
  <si>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</si>
  <si>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</si>
  <si>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</si>
  <si>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</si>
  <si>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</si>
  <si>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</si>
  <si>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</si>
  <si>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</si>
  <si>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</si>
  <si>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</si>
  <si>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</si>
  <si>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</si>
  <si>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</si>
  <si>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</si>
  <si>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</si>
  <si>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</si>
  <si>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</si>
  <si>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</si>
  <si>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</si>
  <si>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</si>
  <si>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</si>
  <si>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</si>
  <si>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</si>
  <si>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</si>
  <si>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</si>
  <si>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</si>
  <si>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</si>
  <si>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</si>
  <si>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</si>
  <si>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</si>
  <si>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</si>
  <si>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</si>
  <si>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</si>
  <si>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</si>
  <si>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</si>
  <si>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</si>
  <si>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</si>
  <si>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</si>
  <si>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</si>
  <si>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</si>
  <si>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</si>
  <si>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</si>
  <si>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</si>
  <si>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</si>
  <si>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</si>
  <si>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</si>
  <si>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</si>
  <si>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</si>
  <si>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</si>
  <si>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</si>
  <si>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</si>
  <si>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</si>
  <si>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</si>
  <si>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</si>
  <si>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</si>
  <si>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</si>
  <si>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</si>
  <si>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</si>
  <si>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</si>
  <si>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</si>
  <si>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</si>
  <si>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</si>
  <si>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</si>
  <si>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</si>
  <si>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</si>
  <si>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</si>
  <si>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</si>
  <si>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</si>
  <si>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</si>
  <si>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</si>
  <si>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</si>
  <si>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</si>
  <si>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</si>
  <si>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</si>
  <si>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</si>
  <si>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</si>
  <si>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</si>
  <si>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</si>
  <si>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</si>
  <si>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</si>
  <si>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</si>
  <si>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</si>
  <si>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</si>
  <si>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</si>
  <si>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</si>
  <si>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</si>
  <si>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</si>
  <si>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</si>
  <si>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</si>
  <si>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</si>
  <si>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</si>
  <si>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</si>
  <si>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</si>
  <si>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</si>
  <si>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</si>
  <si>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</si>
  <si>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</si>
  <si>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</si>
  <si>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</si>
  <si>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</si>
  <si>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</si>
  <si>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</si>
  <si>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</si>
  <si>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</si>
  <si>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</si>
  <si>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</si>
  <si>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</si>
  <si>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</si>
  <si>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</si>
  <si>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</si>
  <si>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</si>
  <si>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</si>
  <si>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</si>
  <si>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</si>
  <si>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</si>
  <si>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</si>
  <si>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</si>
  <si>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</si>
  <si>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</si>
  <si>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</si>
  <si>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</si>
  <si>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</si>
  <si>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</si>
  <si>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</si>
  <si>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</si>
  <si>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</si>
  <si>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</si>
  <si>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</si>
  <si>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</si>
  <si>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</si>
  <si>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</si>
  <si>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</si>
  <si>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</si>
  <si>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</si>
  <si>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</si>
  <si>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</si>
  <si>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</si>
  <si>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</si>
  <si>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</si>
  <si>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</si>
  <si>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</si>
  <si>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</si>
  <si>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</si>
  <si>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</si>
  <si>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</si>
  <si>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</si>
  <si>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</si>
  <si>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</si>
  <si>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</si>
  <si>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</si>
  <si>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</si>
  <si>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</si>
  <si>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</si>
  <si>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</si>
  <si>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</si>
  <si>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</si>
  <si>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</si>
  <si>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</si>
  <si>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</si>
  <si>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</si>
  <si>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</si>
  <si>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</si>
  <si>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</si>
  <si>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</si>
  <si>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</si>
  <si>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</si>
  <si>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</si>
  <si>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</si>
  <si>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</si>
  <si>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</si>
  <si>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</si>
  <si>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</si>
  <si>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</si>
  <si>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</si>
  <si>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</si>
  <si>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</si>
  <si>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</si>
  <si>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</si>
  <si>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</si>
  <si>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</si>
  <si>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</si>
  <si>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</si>
  <si>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</si>
  <si>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</si>
  <si>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</si>
  <si>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</si>
  <si>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</si>
  <si>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</si>
  <si>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</si>
  <si>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</si>
  <si>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</si>
  <si>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</si>
  <si>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</si>
  <si>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</si>
  <si>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</si>
  <si>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</si>
  <si>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</si>
  <si>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</si>
  <si>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</si>
  <si>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</si>
  <si>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</si>
  <si>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</si>
  <si>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</si>
  <si>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</si>
  <si>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</si>
  <si>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</si>
  <si>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</si>
  <si>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</si>
  <si>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</si>
  <si>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</si>
  <si>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</si>
  <si>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</si>
  <si>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</si>
  <si>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</si>
  <si>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</si>
  <si>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</si>
  <si>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</si>
  <si>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</si>
  <si>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</si>
  <si>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</si>
  <si>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</si>
  <si>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</si>
  <si>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</si>
  <si>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</si>
  <si>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</si>
  <si>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</si>
  <si>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</si>
  <si>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</si>
  <si>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</si>
  <si>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</si>
  <si>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</si>
  <si>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</si>
  <si>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</si>
  <si>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</si>
  <si>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</si>
  <si>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</si>
  <si>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</si>
  <si>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</si>
  <si>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</si>
  <si>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</si>
  <si>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</si>
  <si>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</si>
  <si>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</si>
  <si>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</si>
  <si>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</si>
  <si>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</si>
  <si>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</si>
  <si>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</si>
  <si>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</si>
  <si>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</si>
  <si>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</si>
  <si>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</si>
  <si>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</si>
  <si>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</si>
  <si>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</si>
  <si>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</si>
  <si>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</si>
  <si>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</si>
  <si>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</si>
  <si>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</si>
  <si>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</si>
  <si>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</si>
  <si>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</si>
  <si>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</si>
  <si>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</si>
  <si>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</si>
  <si>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</si>
  <si>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</si>
  <si>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</si>
  <si>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</si>
  <si>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</si>
  <si>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</si>
  <si>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</si>
  <si>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</si>
  <si>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</si>
  <si>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</si>
  <si>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</si>
  <si>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</si>
  <si>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</si>
  <si>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</si>
  <si>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</si>
  <si>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</si>
  <si>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</si>
  <si>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</si>
  <si>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</si>
  <si>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</si>
  <si>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</si>
  <si>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</si>
  <si>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</si>
  <si>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</si>
  <si>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</si>
  <si>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</si>
  <si>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</si>
  <si>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</si>
  <si>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</si>
  <si>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</si>
  <si>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</si>
  <si>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</si>
  <si>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</si>
  <si>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</si>
  <si>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</si>
  <si>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</si>
  <si>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</si>
  <si>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</si>
  <si>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</si>
  <si>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</si>
  <si>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</si>
  <si>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</si>
  <si>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</si>
  <si>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</si>
  <si>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</si>
  <si>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</si>
  <si>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</si>
  <si>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</si>
  <si>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</si>
  <si>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</si>
  <si>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</si>
  <si>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</si>
  <si>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</si>
  <si>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</si>
  <si>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</si>
  <si>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</si>
  <si>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</si>
  <si>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</si>
  <si>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</si>
  <si>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</si>
  <si>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</si>
  <si>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</si>
  <si>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</si>
  <si>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</si>
  <si>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</si>
  <si>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</si>
  <si>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</si>
  <si>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</si>
  <si>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</si>
  <si>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</si>
  <si>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</si>
  <si>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</si>
  <si>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</si>
  <si>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</si>
  <si>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</si>
  <si>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</si>
  <si>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</si>
  <si>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</si>
  <si>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</si>
  <si>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</si>
  <si>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</si>
  <si>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</si>
  <si>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</si>
  <si>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</si>
  <si>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</si>
  <si>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</si>
  <si>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</si>
  <si>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</si>
  <si>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</si>
  <si>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</si>
  <si>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</si>
  <si>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</si>
  <si>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</si>
  <si>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</si>
  <si>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</si>
  <si>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</si>
  <si>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</si>
  <si>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</si>
  <si>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</si>
  <si>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</si>
  <si>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</si>
  <si>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</si>
  <si>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</si>
  <si>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</si>
  <si>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</si>
  <si>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</si>
  <si>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</si>
  <si>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</si>
  <si>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</si>
  <si>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</si>
  <si>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</si>
  <si>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</si>
  <si>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</si>
  <si>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</si>
  <si>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</si>
  <si>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</si>
  <si>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</si>
  <si>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</si>
  <si>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</si>
  <si>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</si>
  <si>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</si>
  <si>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</si>
  <si>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</si>
  <si>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</si>
  <si>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</si>
  <si>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</si>
  <si>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</si>
  <si>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</si>
  <si>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</si>
  <si>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</si>
  <si>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</si>
  <si>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</si>
  <si>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</si>
  <si>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</si>
  <si>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</si>
  <si>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</si>
  <si>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</si>
  <si>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</si>
  <si>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</si>
  <si>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</si>
  <si>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</si>
  <si>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</si>
  <si>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</si>
  <si>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</si>
  <si>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</si>
  <si>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</si>
  <si>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</si>
  <si>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</si>
  <si>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</si>
  <si>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</si>
  <si>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</si>
  <si>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</si>
  <si>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</si>
  <si>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</si>
  <si>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</si>
  <si>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</si>
  <si>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</si>
  <si>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</si>
  <si>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</si>
  <si>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</si>
  <si>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</si>
  <si>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</si>
  <si>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</si>
  <si>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</si>
  <si>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</si>
  <si>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</si>
  <si>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</si>
  <si>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</si>
  <si>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</si>
  <si>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</si>
  <si>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</si>
  <si>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</si>
  <si>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</si>
  <si>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</si>
  <si>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</si>
  <si>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</si>
  <si>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</si>
  <si>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</si>
  <si>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</si>
  <si>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</si>
  <si>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</si>
  <si>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</si>
  <si>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</si>
  <si>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</si>
  <si>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</si>
  <si>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</si>
  <si>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</si>
  <si>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</si>
  <si>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</si>
  <si>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</si>
  <si>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</si>
  <si>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2017</t>
  </si>
  <si>
    <t>12/31/2018</t>
  </si>
  <si>
    <t>12/31/2019</t>
  </si>
  <si>
    <t>063</t>
  </si>
  <si>
    <t>Grays Harbor Community Hospital</t>
  </si>
  <si>
    <t>915 Anderson Drive</t>
  </si>
  <si>
    <t>Aberdeen, WA  98520</t>
  </si>
  <si>
    <t xml:space="preserve">Grays Harbor   </t>
  </si>
  <si>
    <t>Tom Jensen</t>
  </si>
  <si>
    <t>Niall Foley</t>
  </si>
  <si>
    <t>Michael Bruce</t>
  </si>
  <si>
    <t>(360) 532-8330</t>
  </si>
  <si>
    <t>(360) 537-5039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</si>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</sst>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7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1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outlineLevelRow="1" x14ac:dyDescent="0.25"/>
  <cols>
    <col min="1" max="1" width="21.4140625" style="180" customWidth="1"/>
    <col min="2" max="2" width="10.4140625" style="180" customWidth="1"/>
    <col min="3" max="3" width="14.75" style="180" customWidth="1"/>
    <col min="4" max="4" width="13.25" style="180" customWidth="1"/>
    <col min="5" max="18" width="11.75" style="180" customWidth="1"/>
    <col min="19" max="19" width="12.1640625" style="180" customWidth="1"/>
    <col min="20" max="20" width="11.75" style="180" hidden="1" customWidth="1"/>
    <col min="21" max="29" width="11.75" style="180" customWidth="1"/>
    <col min="30" max="30" width="11.75" style="180" hidden="1" customWidth="1"/>
    <col min="31" max="31" width="11.75" style="180" customWidth="1"/>
    <col min="32" max="32" width="11.75" style="180" hidden="1" customWidth="1"/>
    <col min="33" max="33" width="11.75" style="180" customWidth="1"/>
    <col min="34" max="34" width="11.75" style="180" hidden="1" customWidth="1"/>
    <col min="35" max="35" width="11.75" style="180" customWidth="1"/>
    <col min="36" max="36" width="11.75" style="180" hidden="1" customWidth="1"/>
    <col min="37" max="38" width="11.75" style="180" customWidth="1"/>
    <col min="39" max="39" width="11.75" style="180" hidden="1" customWidth="1"/>
    <col min="40" max="42" width="11.75" style="180" customWidth="1"/>
    <col min="43" max="47" width="11.75" style="180" hidden="1" customWidth="1"/>
    <col min="48" max="48" width="11.75" style="180" customWidth="1"/>
    <col min="49" max="50" width="11.75" style="180" hidden="1" customWidth="1"/>
    <col min="51" max="82" width="11.75" style="180" customWidth="1"/>
    <col min="83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496142</v>
      </c>
      <c r="D47" s="184"/>
      <c r="E47" s="184">
        <v>1724152</v>
      </c>
      <c r="F47" s="184"/>
      <c r="G47" s="184"/>
      <c r="H47" s="184"/>
      <c r="I47" s="184">
        <v>623424</v>
      </c>
      <c r="J47" s="184"/>
      <c r="K47" s="184"/>
      <c r="L47" s="184"/>
      <c r="M47" s="184"/>
      <c r="N47" s="184"/>
      <c r="O47" s="184">
        <v>678546</v>
      </c>
      <c r="P47" s="184">
        <v>684215</v>
      </c>
      <c r="Q47" s="184">
        <v>113718</v>
      </c>
      <c r="R47" s="184"/>
      <c r="S47" s="184">
        <v>66124</v>
      </c>
      <c r="T47" s="184"/>
      <c r="U47" s="184">
        <v>597422</v>
      </c>
      <c r="V47" s="184">
        <v>160498</v>
      </c>
      <c r="W47" s="184"/>
      <c r="X47" s="184">
        <v>196161</v>
      </c>
      <c r="Y47" s="184">
        <v>370351</v>
      </c>
      <c r="Z47" s="184"/>
      <c r="AA47" s="184">
        <v>110557</v>
      </c>
      <c r="AB47" s="184">
        <v>401923</v>
      </c>
      <c r="AC47" s="184">
        <v>328081</v>
      </c>
      <c r="AD47" s="184"/>
      <c r="AE47" s="184"/>
      <c r="AF47" s="184"/>
      <c r="AG47" s="184">
        <v>1080294</v>
      </c>
      <c r="AH47" s="184"/>
      <c r="AI47" s="184">
        <v>237094</v>
      </c>
      <c r="AJ47" s="184"/>
      <c r="AK47" s="184"/>
      <c r="AL47" s="184"/>
      <c r="AM47" s="184"/>
      <c r="AN47" s="184"/>
      <c r="AO47" s="184"/>
      <c r="AP47" s="184">
        <v>1581594</v>
      </c>
      <c r="AQ47" s="184"/>
      <c r="AR47" s="184"/>
      <c r="AS47" s="184"/>
      <c r="AT47" s="184"/>
      <c r="AU47" s="184"/>
      <c r="AV47" s="184">
        <v>276978</v>
      </c>
      <c r="AW47" s="184"/>
      <c r="AX47" s="184"/>
      <c r="AY47" s="184">
        <v>196496</v>
      </c>
      <c r="AZ47" s="184"/>
      <c r="BA47" s="184"/>
      <c r="BB47" s="184"/>
      <c r="BC47" s="184"/>
      <c r="BD47" s="184">
        <v>110428</v>
      </c>
      <c r="BE47" s="184">
        <v>297887</v>
      </c>
      <c r="BF47" s="184">
        <v>372683</v>
      </c>
      <c r="BG47" s="184">
        <v>25908</v>
      </c>
      <c r="BH47" s="184">
        <v>284639</v>
      </c>
      <c r="BI47" s="184"/>
      <c r="BJ47" s="184">
        <v>176156</v>
      </c>
      <c r="BK47" s="184">
        <v>109582</v>
      </c>
      <c r="BL47" s="184">
        <v>250139</v>
      </c>
      <c r="BM47" s="184"/>
      <c r="BN47" s="184">
        <v>395219</v>
      </c>
      <c r="BO47" s="184"/>
      <c r="BP47" s="184">
        <v>30061</v>
      </c>
      <c r="BQ47" s="184"/>
      <c r="BR47" s="184">
        <v>83971</v>
      </c>
      <c r="BS47" s="184">
        <v>18637</v>
      </c>
      <c r="BT47" s="184"/>
      <c r="BU47" s="184"/>
      <c r="BV47" s="184">
        <v>73661</v>
      </c>
      <c r="BW47" s="184">
        <v>42274</v>
      </c>
      <c r="BX47" s="184"/>
      <c r="BY47" s="184">
        <v>552191</v>
      </c>
      <c r="BZ47" s="184"/>
      <c r="CA47" s="184">
        <v>82330</v>
      </c>
      <c r="CB47" s="184"/>
      <c r="CC47" s="184"/>
      <c r="CD47" s="195"/>
      <c r="CE47" s="195">
        <f>SUM(C47:CC47)</f>
        <v>12829536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3"/>
      <c r="C51" s="184">
        <v>25733</v>
      </c>
      <c r="D51" s="184"/>
      <c r="E51" s="184">
        <v>80934</v>
      </c>
      <c r="F51" s="184"/>
      <c r="G51" s="184">
        <v>826</v>
      </c>
      <c r="H51" s="184"/>
      <c r="I51" s="184">
        <v>5650</v>
      </c>
      <c r="J51" s="184"/>
      <c r="K51" s="184"/>
      <c r="L51" s="184"/>
      <c r="M51" s="184"/>
      <c r="N51" s="184"/>
      <c r="O51" s="184">
        <v>42175</v>
      </c>
      <c r="P51" s="184">
        <v>227670</v>
      </c>
      <c r="Q51" s="184">
        <v>2539</v>
      </c>
      <c r="R51" s="184">
        <v>5637</v>
      </c>
      <c r="S51" s="184">
        <v>39176</v>
      </c>
      <c r="T51" s="184"/>
      <c r="U51" s="184">
        <v>19985</v>
      </c>
      <c r="V51" s="184">
        <v>0</v>
      </c>
      <c r="W51" s="184"/>
      <c r="X51" s="184">
        <v>28674</v>
      </c>
      <c r="Y51" s="184">
        <v>217963</v>
      </c>
      <c r="Z51" s="184"/>
      <c r="AA51" s="184">
        <v>1639</v>
      </c>
      <c r="AB51" s="184">
        <v>6490</v>
      </c>
      <c r="AC51" s="184">
        <v>44272</v>
      </c>
      <c r="AD51" s="184"/>
      <c r="AE51" s="184">
        <v>10296</v>
      </c>
      <c r="AF51" s="184"/>
      <c r="AG51" s="184">
        <v>21231</v>
      </c>
      <c r="AH51" s="184"/>
      <c r="AI51" s="184">
        <v>1424</v>
      </c>
      <c r="AJ51" s="184"/>
      <c r="AK51" s="184"/>
      <c r="AL51" s="184"/>
      <c r="AM51" s="184"/>
      <c r="AN51" s="184"/>
      <c r="AO51" s="184"/>
      <c r="AP51" s="184">
        <v>0</v>
      </c>
      <c r="AQ51" s="184"/>
      <c r="AR51" s="184"/>
      <c r="AS51" s="184"/>
      <c r="AT51" s="184"/>
      <c r="AU51" s="184"/>
      <c r="AV51" s="184">
        <v>32247</v>
      </c>
      <c r="AW51" s="184"/>
      <c r="AX51" s="184"/>
      <c r="AY51" s="184">
        <v>8709</v>
      </c>
      <c r="AZ51" s="184"/>
      <c r="BA51" s="184"/>
      <c r="BB51" s="184"/>
      <c r="BC51" s="184"/>
      <c r="BD51" s="184">
        <v>1086</v>
      </c>
      <c r="BE51" s="184">
        <v>63964</v>
      </c>
      <c r="BF51" s="184">
        <v>0</v>
      </c>
      <c r="BG51" s="184">
        <v>0</v>
      </c>
      <c r="BH51" s="184">
        <v>270357</v>
      </c>
      <c r="BI51" s="184"/>
      <c r="BJ51" s="184">
        <v>7966</v>
      </c>
      <c r="BK51" s="184">
        <v>20087</v>
      </c>
      <c r="BL51" s="184">
        <v>4751</v>
      </c>
      <c r="BM51" s="184"/>
      <c r="BN51" s="184">
        <v>88628</v>
      </c>
      <c r="BO51" s="184"/>
      <c r="BP51" s="184">
        <v>0</v>
      </c>
      <c r="BQ51" s="184"/>
      <c r="BR51" s="184">
        <v>0</v>
      </c>
      <c r="BS51" s="184">
        <v>325</v>
      </c>
      <c r="BT51" s="184"/>
      <c r="BU51" s="184"/>
      <c r="BV51" s="184">
        <v>8686</v>
      </c>
      <c r="BW51" s="184">
        <v>0</v>
      </c>
      <c r="BX51" s="184"/>
      <c r="BY51" s="184">
        <v>1611</v>
      </c>
      <c r="BZ51" s="184"/>
      <c r="CA51" s="184">
        <v>1979</v>
      </c>
      <c r="CB51" s="184"/>
      <c r="CC51" s="184"/>
      <c r="CD51" s="195"/>
      <c r="CE51" s="195">
        <f>SUM(C51:CD51)</f>
        <v>1292710</v>
      </c>
    </row>
    <row r="52" spans="1:84" ht="12.6" customHeight="1" x14ac:dyDescent="0.25">
      <c r="A52" s="171" t="s">
        <v>208</v>
      </c>
      <c r="B52" s="184">
        <v>1975552</v>
      </c>
      <c r="C52" s="195">
        <f>ROUND((B52/(CE76+CF76)*C76),0)</f>
        <v>39266</v>
      </c>
      <c r="D52" s="195">
        <f>ROUND((B52/(CE76+CF76)*D76),0)</f>
        <v>0</v>
      </c>
      <c r="E52" s="195">
        <f>ROUND((B52/(CE76+CF76)*E76),0)</f>
        <v>104015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119978</v>
      </c>
      <c r="J52" s="195">
        <f>ROUND((B52/(CE76+CF76)*J76),0)</f>
        <v>2735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52768</v>
      </c>
      <c r="P52" s="195">
        <f>ROUND((B52/(CE76+CF76)*P76),0)</f>
        <v>65149</v>
      </c>
      <c r="Q52" s="195">
        <f>ROUND((B52/(CE76+CF76)*Q76),0)</f>
        <v>8686</v>
      </c>
      <c r="R52" s="195">
        <f>ROUND((B52/(CE76+CF76)*R76),0)</f>
        <v>1321</v>
      </c>
      <c r="S52" s="195">
        <f>ROUND((B52/(CE76+CF76)*S76),0)</f>
        <v>8879</v>
      </c>
      <c r="T52" s="195">
        <f>ROUND((B52/(CE76+CF76)*T76),0)</f>
        <v>0</v>
      </c>
      <c r="U52" s="195">
        <f>ROUND((B52/(CE76+CF76)*U76),0)</f>
        <v>38045</v>
      </c>
      <c r="V52" s="195">
        <f>ROUND((B52/(CE76+CF76)*V76),0)</f>
        <v>5764</v>
      </c>
      <c r="W52" s="195">
        <f>ROUND((B52/(CE76+CF76)*W76),0)</f>
        <v>4403</v>
      </c>
      <c r="X52" s="195">
        <f>ROUND((B52/(CE76+CF76)*X76),0)</f>
        <v>39653</v>
      </c>
      <c r="Y52" s="195">
        <f>ROUND((B52/(CE76+CF76)*Y76),0)</f>
        <v>59779</v>
      </c>
      <c r="Z52" s="195">
        <f>ROUND((B52/(CE76+CF76)*Z76),0)</f>
        <v>0</v>
      </c>
      <c r="AA52" s="195">
        <f>ROUND((B52/(CE76+CF76)*AA76),0)</f>
        <v>2688</v>
      </c>
      <c r="AB52" s="195">
        <f>ROUND((B52/(CE76+CF76)*AB76),0)</f>
        <v>8265</v>
      </c>
      <c r="AC52" s="195">
        <f>ROUND((B52/(CE76+CF76)*AC76),0)</f>
        <v>2028</v>
      </c>
      <c r="AD52" s="195">
        <f>ROUND((B52/(CE76+CF76)*AD76),0)</f>
        <v>0</v>
      </c>
      <c r="AE52" s="195">
        <f>ROUND((B52/(CE76+CF76)*AE76),0)</f>
        <v>40793</v>
      </c>
      <c r="AF52" s="195">
        <f>ROUND((B52/(CE76+CF76)*AF76),0)</f>
        <v>0</v>
      </c>
      <c r="AG52" s="195">
        <f>ROUND((B52/(CE76+CF76)*AG76),0)</f>
        <v>106290</v>
      </c>
      <c r="AH52" s="195">
        <f>ROUND((B52/(CE76+CF76)*AH76),0)</f>
        <v>0</v>
      </c>
      <c r="AI52" s="195">
        <f>ROUND((B52/(CE76+CF76)*AI76),0)</f>
        <v>20627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2208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193740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42995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49112</v>
      </c>
      <c r="AZ52" s="195">
        <f>ROUND((B52/(CE76+CF76)*AZ76),0)</f>
        <v>0</v>
      </c>
      <c r="BA52" s="195">
        <f>ROUND((B52/(CE76+CF76)*BA76),0)</f>
        <v>7725</v>
      </c>
      <c r="BB52" s="195">
        <f>ROUND((B52/(CE76+CF76)*BB76),0)</f>
        <v>2075</v>
      </c>
      <c r="BC52" s="195">
        <f>ROUND((B52/(CE76+CF76)*BC76),0)</f>
        <v>0</v>
      </c>
      <c r="BD52" s="195">
        <f>ROUND((B52/(CE76+CF76)*BD76),0)</f>
        <v>16284</v>
      </c>
      <c r="BE52" s="195">
        <f>ROUND((B52/(CE76+CF76)*BE76),0)</f>
        <v>179084</v>
      </c>
      <c r="BF52" s="195">
        <f>ROUND((B52/(CE76+CF76)*BF76),0)</f>
        <v>15677</v>
      </c>
      <c r="BG52" s="195">
        <f>ROUND((B52/(CE76+CF76)*BG76),0)</f>
        <v>1741</v>
      </c>
      <c r="BH52" s="195">
        <f>ROUND((B52/(CE76+CF76)*BH76),0)</f>
        <v>23836</v>
      </c>
      <c r="BI52" s="195">
        <f>ROUND((B52/(CE76+CF76)*BI76),0)</f>
        <v>0</v>
      </c>
      <c r="BJ52" s="195">
        <f>ROUND((B52/(CE76+CF76)*BJ76),0)</f>
        <v>16204</v>
      </c>
      <c r="BK52" s="195">
        <f>ROUND((B52/(CE76+CF76)*BK76),0)</f>
        <v>25977</v>
      </c>
      <c r="BL52" s="195">
        <f>ROUND((B52/(CE76+CF76)*BL76),0)</f>
        <v>8345</v>
      </c>
      <c r="BM52" s="195">
        <f>ROUND((B52/(CE76+CF76)*BM76),0)</f>
        <v>0</v>
      </c>
      <c r="BN52" s="195">
        <f>ROUND((B52/(CE76+CF76)*BN76),0)</f>
        <v>553095</v>
      </c>
      <c r="BO52" s="195">
        <f>ROUND((B52/(CE76+CF76)*BO76),0)</f>
        <v>0</v>
      </c>
      <c r="BP52" s="195">
        <f>ROUND((B52/(CE76+CF76)*BP76),0)</f>
        <v>2468</v>
      </c>
      <c r="BQ52" s="195">
        <f>ROUND((B52/(CE76+CF76)*BQ76),0)</f>
        <v>0</v>
      </c>
      <c r="BR52" s="195">
        <f>ROUND((B52/(CE76+CF76)*BR76),0)</f>
        <v>8592</v>
      </c>
      <c r="BS52" s="195">
        <f>ROUND((B52/(CE76+CF76)*BS76),0)</f>
        <v>4997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72521</v>
      </c>
      <c r="BW52" s="195">
        <f>ROUND((B52/(CE76+CF76)*BW76),0)</f>
        <v>3015</v>
      </c>
      <c r="BX52" s="195">
        <f>ROUND((B52/(CE76+CF76)*BX76),0)</f>
        <v>0</v>
      </c>
      <c r="BY52" s="195">
        <f>ROUND((B52/(CE76+CF76)*BY76),0)</f>
        <v>3682</v>
      </c>
      <c r="BZ52" s="195">
        <f>ROUND((B52/(CE76+CF76)*BZ76),0)</f>
        <v>0</v>
      </c>
      <c r="CA52" s="195">
        <f>ROUND((B52/(CE76+CF76)*CA76),0)</f>
        <v>11047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1975552</v>
      </c>
    </row>
    <row r="53" spans="1:84" ht="12.6" customHeight="1" x14ac:dyDescent="0.25">
      <c r="A53" s="175" t="s">
        <v>206</v>
      </c>
      <c r="B53" s="195">
        <f>B51+B52</f>
        <v>1975552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1493</v>
      </c>
      <c r="D59" s="184"/>
      <c r="E59" s="184">
        <f>4770+3137+648</f>
        <v>8555</v>
      </c>
      <c r="F59" s="184"/>
      <c r="G59" s="184"/>
      <c r="H59" s="184"/>
      <c r="I59" s="184">
        <v>3877</v>
      </c>
      <c r="J59" s="184">
        <v>646</v>
      </c>
      <c r="K59" s="184"/>
      <c r="L59" s="184"/>
      <c r="M59" s="184"/>
      <c r="N59" s="184"/>
      <c r="O59" s="184">
        <v>339</v>
      </c>
      <c r="P59" s="185">
        <v>217768</v>
      </c>
      <c r="Q59" s="185">
        <v>78407</v>
      </c>
      <c r="R59" s="185"/>
      <c r="S59" s="244"/>
      <c r="T59" s="244"/>
      <c r="U59" s="220">
        <v>821358.6</v>
      </c>
      <c r="V59" s="185">
        <v>2644</v>
      </c>
      <c r="W59" s="185">
        <v>33063</v>
      </c>
      <c r="X59" s="185">
        <v>71698.47</v>
      </c>
      <c r="Y59" s="185">
        <v>22948.240000000002</v>
      </c>
      <c r="Z59" s="185">
        <v>20747.73</v>
      </c>
      <c r="AA59" s="185">
        <v>14914</v>
      </c>
      <c r="AB59" s="244"/>
      <c r="AC59" s="185">
        <v>110692</v>
      </c>
      <c r="AD59" s="185"/>
      <c r="AE59" s="185">
        <v>45761</v>
      </c>
      <c r="AF59" s="185"/>
      <c r="AG59" s="185">
        <v>24855</v>
      </c>
      <c r="AH59" s="185"/>
      <c r="AI59" s="185"/>
      <c r="AJ59" s="276"/>
      <c r="AK59" s="185">
        <v>17362</v>
      </c>
      <c r="AL59" s="185">
        <v>5915</v>
      </c>
      <c r="AM59" s="185"/>
      <c r="AN59" s="185"/>
      <c r="AO59" s="276"/>
      <c r="AP59" s="185">
        <v>47004</v>
      </c>
      <c r="AQ59" s="185"/>
      <c r="AR59" s="185"/>
      <c r="AS59" s="185"/>
      <c r="AT59" s="185"/>
      <c r="AU59" s="276"/>
      <c r="AV59" s="244"/>
      <c r="AW59" s="244"/>
      <c r="AX59" s="244"/>
      <c r="AY59" s="185">
        <v>47050</v>
      </c>
      <c r="AZ59" s="185"/>
      <c r="BA59" s="244"/>
      <c r="BB59" s="244"/>
      <c r="BC59" s="244"/>
      <c r="BD59" s="244"/>
      <c r="BE59" s="185">
        <f>CE76</f>
        <v>296139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171" t="s">
        <v>234</v>
      </c>
      <c r="B60" s="175"/>
      <c r="C60" s="184">
        <v>15.48</v>
      </c>
      <c r="D60" s="184"/>
      <c r="E60" s="184">
        <v>62.86</v>
      </c>
      <c r="F60" s="184"/>
      <c r="G60" s="184"/>
      <c r="H60" s="184"/>
      <c r="I60" s="184">
        <v>23.1</v>
      </c>
      <c r="J60" s="184"/>
      <c r="K60" s="184"/>
      <c r="L60" s="184"/>
      <c r="M60" s="184"/>
      <c r="N60" s="184"/>
      <c r="O60" s="184">
        <v>19.71</v>
      </c>
      <c r="P60" s="185">
        <v>19.36</v>
      </c>
      <c r="Q60" s="185">
        <v>2.67</v>
      </c>
      <c r="R60" s="185"/>
      <c r="S60" s="244">
        <v>3.75</v>
      </c>
      <c r="T60" s="244"/>
      <c r="U60" s="220">
        <v>24.82</v>
      </c>
      <c r="V60" s="185">
        <v>8.0399999999999991</v>
      </c>
      <c r="W60" s="185">
        <v>1.43</v>
      </c>
      <c r="X60" s="185">
        <v>6.4</v>
      </c>
      <c r="Y60" s="185">
        <v>12.36</v>
      </c>
      <c r="Z60" s="185"/>
      <c r="AA60" s="185">
        <v>2.78</v>
      </c>
      <c r="AB60" s="244">
        <v>12.81</v>
      </c>
      <c r="AC60" s="185">
        <v>12.77</v>
      </c>
      <c r="AD60" s="185"/>
      <c r="AE60" s="185">
        <v>11.540000000000001</v>
      </c>
      <c r="AF60" s="185"/>
      <c r="AG60" s="185">
        <v>40.22</v>
      </c>
      <c r="AH60" s="185"/>
      <c r="AI60" s="185">
        <v>6.43</v>
      </c>
      <c r="AJ60" s="276"/>
      <c r="AK60" s="185">
        <v>3.08</v>
      </c>
      <c r="AL60" s="185">
        <v>2.09</v>
      </c>
      <c r="AM60" s="185"/>
      <c r="AN60" s="185"/>
      <c r="AO60" s="276"/>
      <c r="AP60" s="185">
        <v>79.852115384615374</v>
      </c>
      <c r="AQ60" s="185"/>
      <c r="AR60" s="185"/>
      <c r="AS60" s="185"/>
      <c r="AT60" s="185"/>
      <c r="AU60" s="276"/>
      <c r="AV60" s="244">
        <v>8.84</v>
      </c>
      <c r="AW60" s="244"/>
      <c r="AX60" s="244"/>
      <c r="AY60" s="185">
        <v>13.14</v>
      </c>
      <c r="AZ60" s="185"/>
      <c r="BA60" s="244"/>
      <c r="BB60" s="244"/>
      <c r="BC60" s="244"/>
      <c r="BD60" s="244">
        <v>6.26</v>
      </c>
      <c r="BE60" s="185">
        <v>14.02</v>
      </c>
      <c r="BF60" s="244">
        <v>26.049999999999997</v>
      </c>
      <c r="BG60" s="244">
        <v>1.61</v>
      </c>
      <c r="BH60" s="244">
        <v>9.5399999999999991</v>
      </c>
      <c r="BI60" s="244"/>
      <c r="BJ60" s="244">
        <v>7.2799999999999994</v>
      </c>
      <c r="BK60" s="244">
        <v>4.43</v>
      </c>
      <c r="BL60" s="244">
        <v>15.77</v>
      </c>
      <c r="BM60" s="244"/>
      <c r="BN60" s="244">
        <v>7.77</v>
      </c>
      <c r="BO60" s="244"/>
      <c r="BP60" s="244">
        <v>0.76</v>
      </c>
      <c r="BQ60" s="244"/>
      <c r="BR60" s="244">
        <v>2.68</v>
      </c>
      <c r="BS60" s="244">
        <v>1</v>
      </c>
      <c r="BT60" s="244"/>
      <c r="BU60" s="244"/>
      <c r="BV60" s="244">
        <v>6.68</v>
      </c>
      <c r="BW60" s="244">
        <v>2.0099999999999998</v>
      </c>
      <c r="BX60" s="244"/>
      <c r="BY60" s="244">
        <v>20.090000000000003</v>
      </c>
      <c r="BZ60" s="244"/>
      <c r="CA60" s="244">
        <v>2.6</v>
      </c>
      <c r="CB60" s="244"/>
      <c r="CC60" s="244"/>
      <c r="CD60" s="245" t="s">
        <v>221</v>
      </c>
      <c r="CE60" s="195">
        <f t="shared" ref="CE60:CE70" si="0">SUM(C60:CD60)</f>
        <v>522.08211538461524</v>
      </c>
    </row>
    <row r="61" spans="1:84" ht="12.6" customHeight="1" x14ac:dyDescent="0.25">
      <c r="A61" s="171" t="s">
        <v>235</v>
      </c>
      <c r="B61" s="175"/>
      <c r="C61" s="184">
        <v>1408104</v>
      </c>
      <c r="D61" s="184"/>
      <c r="E61" s="184">
        <v>4941587</v>
      </c>
      <c r="F61" s="184"/>
      <c r="G61" s="184"/>
      <c r="H61" s="184"/>
      <c r="I61" s="184">
        <v>1788377</v>
      </c>
      <c r="J61" s="184"/>
      <c r="K61" s="184"/>
      <c r="L61" s="184"/>
      <c r="M61" s="184"/>
      <c r="N61" s="184"/>
      <c r="O61" s="184">
        <v>1930113</v>
      </c>
      <c r="P61" s="184">
        <v>1948232</v>
      </c>
      <c r="Q61" s="184">
        <v>322971</v>
      </c>
      <c r="R61" s="184"/>
      <c r="S61" s="184">
        <v>187333</v>
      </c>
      <c r="T61" s="184"/>
      <c r="U61" s="184">
        <v>1701782</v>
      </c>
      <c r="V61" s="184">
        <v>458861</v>
      </c>
      <c r="W61" s="184"/>
      <c r="X61" s="184">
        <v>550638</v>
      </c>
      <c r="Y61" s="184">
        <v>1058748</v>
      </c>
      <c r="Z61" s="184"/>
      <c r="AA61" s="184">
        <v>311933</v>
      </c>
      <c r="AB61" s="184">
        <v>1122485</v>
      </c>
      <c r="AC61" s="184">
        <v>916995</v>
      </c>
      <c r="AD61" s="184"/>
      <c r="AE61" s="184"/>
      <c r="AF61" s="184"/>
      <c r="AG61" s="184">
        <v>3057676</v>
      </c>
      <c r="AH61" s="184"/>
      <c r="AI61" s="184">
        <v>669065</v>
      </c>
      <c r="AJ61" s="184"/>
      <c r="AK61" s="184"/>
      <c r="AL61" s="184"/>
      <c r="AM61" s="184"/>
      <c r="AN61" s="184"/>
      <c r="AO61" s="184"/>
      <c r="AP61" s="184">
        <v>9705216</v>
      </c>
      <c r="AQ61" s="184"/>
      <c r="AR61" s="184"/>
      <c r="AS61" s="184"/>
      <c r="AT61" s="184"/>
      <c r="AU61" s="184"/>
      <c r="AV61" s="184">
        <v>790090</v>
      </c>
      <c r="AW61" s="184"/>
      <c r="AX61" s="184"/>
      <c r="AY61" s="184">
        <v>527087</v>
      </c>
      <c r="AZ61" s="184"/>
      <c r="BA61" s="184"/>
      <c r="BB61" s="184"/>
      <c r="BC61" s="184"/>
      <c r="BD61" s="184">
        <v>315376</v>
      </c>
      <c r="BE61" s="184">
        <v>849382</v>
      </c>
      <c r="BF61" s="184">
        <v>1064350</v>
      </c>
      <c r="BG61" s="184">
        <v>74553</v>
      </c>
      <c r="BH61" s="184">
        <v>802720</v>
      </c>
      <c r="BI61" s="184"/>
      <c r="BJ61" s="184">
        <v>506543</v>
      </c>
      <c r="BK61" s="184">
        <v>331315</v>
      </c>
      <c r="BL61" s="184">
        <v>711287</v>
      </c>
      <c r="BM61" s="184"/>
      <c r="BN61" s="184">
        <v>1097658</v>
      </c>
      <c r="BO61" s="184"/>
      <c r="BP61" s="184">
        <v>75733</v>
      </c>
      <c r="BQ61" s="184"/>
      <c r="BR61" s="184">
        <v>248820</v>
      </c>
      <c r="BS61" s="184">
        <v>51957</v>
      </c>
      <c r="BT61" s="184"/>
      <c r="BU61" s="184"/>
      <c r="BV61" s="184">
        <v>207512</v>
      </c>
      <c r="BW61" s="184">
        <v>119165</v>
      </c>
      <c r="BX61" s="184"/>
      <c r="BY61" s="184">
        <v>1306991</v>
      </c>
      <c r="BZ61" s="184"/>
      <c r="CA61" s="184">
        <v>231841</v>
      </c>
      <c r="CB61" s="184"/>
      <c r="CC61" s="184"/>
      <c r="CD61" s="184"/>
      <c r="CE61" s="195">
        <f t="shared" si="0"/>
        <v>41392496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496142</v>
      </c>
      <c r="D62" s="195">
        <f t="shared" si="1"/>
        <v>0</v>
      </c>
      <c r="E62" s="195">
        <f t="shared" si="1"/>
        <v>1724152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623424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678546</v>
      </c>
      <c r="P62" s="195">
        <f t="shared" si="1"/>
        <v>684215</v>
      </c>
      <c r="Q62" s="195">
        <f t="shared" si="1"/>
        <v>113718</v>
      </c>
      <c r="R62" s="195">
        <f t="shared" si="1"/>
        <v>0</v>
      </c>
      <c r="S62" s="195">
        <f t="shared" si="1"/>
        <v>66124</v>
      </c>
      <c r="T62" s="195">
        <f t="shared" si="1"/>
        <v>0</v>
      </c>
      <c r="U62" s="195">
        <f t="shared" si="1"/>
        <v>597422</v>
      </c>
      <c r="V62" s="195">
        <f t="shared" si="1"/>
        <v>160498</v>
      </c>
      <c r="W62" s="195">
        <f t="shared" si="1"/>
        <v>0</v>
      </c>
      <c r="X62" s="195">
        <f t="shared" si="1"/>
        <v>196161</v>
      </c>
      <c r="Y62" s="195">
        <f t="shared" si="1"/>
        <v>370351</v>
      </c>
      <c r="Z62" s="195">
        <f t="shared" si="1"/>
        <v>0</v>
      </c>
      <c r="AA62" s="195">
        <f t="shared" si="1"/>
        <v>110557</v>
      </c>
      <c r="AB62" s="195">
        <f t="shared" si="1"/>
        <v>401923</v>
      </c>
      <c r="AC62" s="195">
        <f t="shared" si="1"/>
        <v>328081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1080294</v>
      </c>
      <c r="AH62" s="195">
        <f t="shared" si="1"/>
        <v>0</v>
      </c>
      <c r="AI62" s="195">
        <f t="shared" si="1"/>
        <v>237094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1581594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276978</v>
      </c>
      <c r="AW62" s="195">
        <f t="shared" si="1"/>
        <v>0</v>
      </c>
      <c r="AX62" s="195">
        <f t="shared" si="1"/>
        <v>0</v>
      </c>
      <c r="AY62" s="195">
        <f>ROUND(AY47+AY48,0)</f>
        <v>196496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110428</v>
      </c>
      <c r="BE62" s="195">
        <f t="shared" si="1"/>
        <v>297887</v>
      </c>
      <c r="BF62" s="195">
        <f t="shared" si="1"/>
        <v>372683</v>
      </c>
      <c r="BG62" s="195">
        <f t="shared" si="1"/>
        <v>25908</v>
      </c>
      <c r="BH62" s="195">
        <f t="shared" si="1"/>
        <v>284639</v>
      </c>
      <c r="BI62" s="195">
        <f t="shared" si="1"/>
        <v>0</v>
      </c>
      <c r="BJ62" s="195">
        <f t="shared" si="1"/>
        <v>176156</v>
      </c>
      <c r="BK62" s="195">
        <f t="shared" si="1"/>
        <v>109582</v>
      </c>
      <c r="BL62" s="195">
        <f t="shared" si="1"/>
        <v>250139</v>
      </c>
      <c r="BM62" s="195">
        <f t="shared" si="1"/>
        <v>0</v>
      </c>
      <c r="BN62" s="195">
        <f t="shared" si="1"/>
        <v>395219</v>
      </c>
      <c r="BO62" s="195">
        <f t="shared" ref="BO62:CC62" si="2">ROUND(BO47+BO48,0)</f>
        <v>0</v>
      </c>
      <c r="BP62" s="195">
        <f t="shared" si="2"/>
        <v>30061</v>
      </c>
      <c r="BQ62" s="195">
        <f t="shared" si="2"/>
        <v>0</v>
      </c>
      <c r="BR62" s="195">
        <f t="shared" si="2"/>
        <v>83971</v>
      </c>
      <c r="BS62" s="195">
        <f t="shared" si="2"/>
        <v>18637</v>
      </c>
      <c r="BT62" s="195">
        <f t="shared" si="2"/>
        <v>0</v>
      </c>
      <c r="BU62" s="195">
        <f t="shared" si="2"/>
        <v>0</v>
      </c>
      <c r="BV62" s="195">
        <f t="shared" si="2"/>
        <v>73661</v>
      </c>
      <c r="BW62" s="195">
        <f t="shared" si="2"/>
        <v>42274</v>
      </c>
      <c r="BX62" s="195">
        <f t="shared" si="2"/>
        <v>0</v>
      </c>
      <c r="BY62" s="195">
        <f t="shared" si="2"/>
        <v>552191</v>
      </c>
      <c r="BZ62" s="195">
        <f t="shared" si="2"/>
        <v>0</v>
      </c>
      <c r="CA62" s="195">
        <f t="shared" si="2"/>
        <v>82330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12829536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2733808</v>
      </c>
      <c r="F63" s="184"/>
      <c r="G63" s="184"/>
      <c r="H63" s="184"/>
      <c r="I63" s="184">
        <v>65795</v>
      </c>
      <c r="J63" s="184"/>
      <c r="K63" s="184"/>
      <c r="L63" s="184"/>
      <c r="M63" s="184"/>
      <c r="N63" s="184"/>
      <c r="O63" s="184">
        <v>3508</v>
      </c>
      <c r="P63" s="184">
        <v>0</v>
      </c>
      <c r="Q63" s="184">
        <v>0</v>
      </c>
      <c r="R63" s="184">
        <v>1220269</v>
      </c>
      <c r="S63" s="184">
        <v>0</v>
      </c>
      <c r="T63" s="184"/>
      <c r="U63" s="184">
        <v>39099</v>
      </c>
      <c r="V63" s="184">
        <v>124816</v>
      </c>
      <c r="W63" s="184"/>
      <c r="X63" s="184">
        <v>0</v>
      </c>
      <c r="Y63" s="184">
        <v>13072</v>
      </c>
      <c r="Z63" s="184"/>
      <c r="AA63" s="184">
        <v>0</v>
      </c>
      <c r="AB63" s="184">
        <v>0</v>
      </c>
      <c r="AC63" s="184">
        <v>13800</v>
      </c>
      <c r="AD63" s="184"/>
      <c r="AE63" s="184"/>
      <c r="AF63" s="184"/>
      <c r="AG63" s="184">
        <v>1182931</v>
      </c>
      <c r="AH63" s="184"/>
      <c r="AI63" s="184">
        <v>0</v>
      </c>
      <c r="AJ63" s="184"/>
      <c r="AK63" s="184"/>
      <c r="AL63" s="184">
        <v>-398</v>
      </c>
      <c r="AM63" s="184"/>
      <c r="AN63" s="184"/>
      <c r="AO63" s="184"/>
      <c r="AP63" s="184">
        <v>5478548</v>
      </c>
      <c r="AQ63" s="184"/>
      <c r="AR63" s="184"/>
      <c r="AS63" s="184"/>
      <c r="AT63" s="184"/>
      <c r="AU63" s="184"/>
      <c r="AV63" s="184">
        <v>-700</v>
      </c>
      <c r="AW63" s="184"/>
      <c r="AX63" s="184"/>
      <c r="AY63" s="184">
        <v>20197</v>
      </c>
      <c r="AZ63" s="184"/>
      <c r="BA63" s="184"/>
      <c r="BB63" s="184"/>
      <c r="BC63" s="184"/>
      <c r="BD63" s="184">
        <v>0</v>
      </c>
      <c r="BE63" s="184">
        <v>0</v>
      </c>
      <c r="BF63" s="184">
        <v>0</v>
      </c>
      <c r="BG63" s="184">
        <v>0</v>
      </c>
      <c r="BH63" s="184">
        <v>119202</v>
      </c>
      <c r="BI63" s="184"/>
      <c r="BJ63" s="184">
        <v>14666</v>
      </c>
      <c r="BK63" s="184">
        <v>9700</v>
      </c>
      <c r="BL63" s="184">
        <v>0</v>
      </c>
      <c r="BM63" s="184"/>
      <c r="BN63" s="184">
        <v>781681</v>
      </c>
      <c r="BO63" s="184"/>
      <c r="BP63" s="184">
        <v>0</v>
      </c>
      <c r="BQ63" s="184"/>
      <c r="BR63" s="184">
        <v>56698</v>
      </c>
      <c r="BS63" s="184">
        <v>0</v>
      </c>
      <c r="BT63" s="184"/>
      <c r="BU63" s="184"/>
      <c r="BV63" s="184">
        <v>262300</v>
      </c>
      <c r="BW63" s="184">
        <v>0</v>
      </c>
      <c r="BX63" s="184"/>
      <c r="BY63" s="184">
        <v>258883</v>
      </c>
      <c r="BZ63" s="184"/>
      <c r="CA63" s="184">
        <v>0</v>
      </c>
      <c r="CB63" s="184"/>
      <c r="CC63" s="184"/>
      <c r="CD63" s="184"/>
      <c r="CE63" s="195">
        <f t="shared" si="0"/>
        <v>12397875</v>
      </c>
      <c r="CF63" s="248"/>
    </row>
    <row r="64" spans="1:84" ht="12.6" customHeight="1" x14ac:dyDescent="0.25">
      <c r="A64" s="171" t="s">
        <v>237</v>
      </c>
      <c r="B64" s="175"/>
      <c r="C64" s="184">
        <v>194240</v>
      </c>
      <c r="D64" s="184"/>
      <c r="E64" s="184">
        <v>401692</v>
      </c>
      <c r="F64" s="184"/>
      <c r="G64" s="184">
        <v>4033</v>
      </c>
      <c r="H64" s="184"/>
      <c r="I64" s="184">
        <v>30511</v>
      </c>
      <c r="J64" s="184"/>
      <c r="K64" s="184"/>
      <c r="L64" s="184"/>
      <c r="M64" s="184"/>
      <c r="N64" s="184"/>
      <c r="O64" s="184">
        <v>242374</v>
      </c>
      <c r="P64" s="184">
        <v>641676</v>
      </c>
      <c r="Q64" s="184">
        <v>2724</v>
      </c>
      <c r="R64" s="184">
        <v>81112</v>
      </c>
      <c r="S64" s="184">
        <v>2619343</v>
      </c>
      <c r="T64" s="184"/>
      <c r="U64" s="184">
        <v>1388054</v>
      </c>
      <c r="V64" s="184">
        <v>0</v>
      </c>
      <c r="W64" s="184">
        <v>1012</v>
      </c>
      <c r="X64" s="184">
        <v>131583</v>
      </c>
      <c r="Y64" s="184">
        <v>116209</v>
      </c>
      <c r="Z64" s="184"/>
      <c r="AA64" s="184">
        <v>65287</v>
      </c>
      <c r="AB64" s="184">
        <v>2135541</v>
      </c>
      <c r="AC64" s="184">
        <v>116203</v>
      </c>
      <c r="AD64" s="184"/>
      <c r="AE64" s="184">
        <v>22535</v>
      </c>
      <c r="AF64" s="184"/>
      <c r="AG64" s="184">
        <v>827609</v>
      </c>
      <c r="AH64" s="184"/>
      <c r="AI64" s="184">
        <v>69514</v>
      </c>
      <c r="AJ64" s="184"/>
      <c r="AK64" s="184">
        <v>507</v>
      </c>
      <c r="AL64" s="184">
        <v>763</v>
      </c>
      <c r="AM64" s="184"/>
      <c r="AN64" s="184"/>
      <c r="AO64" s="184"/>
      <c r="AP64" s="184">
        <v>479196</v>
      </c>
      <c r="AQ64" s="184"/>
      <c r="AR64" s="184"/>
      <c r="AS64" s="184"/>
      <c r="AT64" s="184"/>
      <c r="AU64" s="184"/>
      <c r="AV64" s="184">
        <v>186986</v>
      </c>
      <c r="AW64" s="184"/>
      <c r="AX64" s="184"/>
      <c r="AY64" s="184">
        <v>343363</v>
      </c>
      <c r="AZ64" s="184"/>
      <c r="BA64" s="184">
        <v>10054</v>
      </c>
      <c r="BB64" s="184">
        <v>-169</v>
      </c>
      <c r="BC64" s="184"/>
      <c r="BD64" s="184">
        <v>16754</v>
      </c>
      <c r="BE64" s="184">
        <v>5162</v>
      </c>
      <c r="BF64" s="184">
        <v>142898</v>
      </c>
      <c r="BG64" s="184">
        <v>0</v>
      </c>
      <c r="BH64" s="184">
        <v>64599</v>
      </c>
      <c r="BI64" s="184"/>
      <c r="BJ64" s="184">
        <v>2327</v>
      </c>
      <c r="BK64" s="184">
        <v>2128</v>
      </c>
      <c r="BL64" s="184">
        <v>35331</v>
      </c>
      <c r="BM64" s="184"/>
      <c r="BN64" s="184">
        <v>26006</v>
      </c>
      <c r="BO64" s="184"/>
      <c r="BP64" s="184">
        <v>1434</v>
      </c>
      <c r="BQ64" s="184"/>
      <c r="BR64" s="184">
        <v>1825</v>
      </c>
      <c r="BS64" s="184">
        <v>3479</v>
      </c>
      <c r="BT64" s="184"/>
      <c r="BU64" s="184"/>
      <c r="BV64" s="184">
        <v>4229</v>
      </c>
      <c r="BW64" s="184">
        <v>5247</v>
      </c>
      <c r="BX64" s="184"/>
      <c r="BY64" s="184">
        <v>3111</v>
      </c>
      <c r="BZ64" s="184"/>
      <c r="CA64" s="184">
        <v>6271</v>
      </c>
      <c r="CB64" s="184"/>
      <c r="CC64" s="184"/>
      <c r="CD64" s="184"/>
      <c r="CE64" s="195">
        <f t="shared" si="0"/>
        <v>10432753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>
        <v>2242</v>
      </c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>
        <v>30551</v>
      </c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>
        <v>93395</v>
      </c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>
        <v>961855</v>
      </c>
      <c r="BF65" s="184"/>
      <c r="BG65" s="184"/>
      <c r="BH65" s="184">
        <v>-17</v>
      </c>
      <c r="BI65" s="184"/>
      <c r="BJ65" s="184"/>
      <c r="BK65" s="184"/>
      <c r="BL65" s="184"/>
      <c r="BM65" s="184"/>
      <c r="BN65" s="184">
        <v>16488</v>
      </c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184"/>
      <c r="CE65" s="195">
        <f t="shared" si="0"/>
        <v>1104514</v>
      </c>
      <c r="CF65" s="248"/>
    </row>
    <row r="66" spans="1:84" ht="12.6" customHeight="1" x14ac:dyDescent="0.25">
      <c r="A66" s="171" t="s">
        <v>239</v>
      </c>
      <c r="B66" s="175"/>
      <c r="C66" s="184">
        <v>283060</v>
      </c>
      <c r="D66" s="184"/>
      <c r="E66" s="184">
        <v>163468</v>
      </c>
      <c r="F66" s="184"/>
      <c r="G66" s="184">
        <v>305470</v>
      </c>
      <c r="H66" s="184"/>
      <c r="I66" s="184">
        <v>105057</v>
      </c>
      <c r="J66" s="184"/>
      <c r="K66" s="184"/>
      <c r="L66" s="184"/>
      <c r="M66" s="184"/>
      <c r="N66" s="184"/>
      <c r="O66" s="184">
        <v>63036</v>
      </c>
      <c r="P66" s="184">
        <v>135090</v>
      </c>
      <c r="Q66" s="184">
        <v>885</v>
      </c>
      <c r="R66" s="184">
        <v>11399</v>
      </c>
      <c r="S66" s="184">
        <v>42089</v>
      </c>
      <c r="T66" s="184"/>
      <c r="U66" s="184">
        <v>663150</v>
      </c>
      <c r="V66" s="184">
        <v>0</v>
      </c>
      <c r="W66" s="184">
        <v>106498</v>
      </c>
      <c r="X66" s="184">
        <v>312084</v>
      </c>
      <c r="Y66" s="184">
        <v>529094</v>
      </c>
      <c r="Z66" s="184"/>
      <c r="AA66" s="184">
        <v>306802</v>
      </c>
      <c r="AB66" s="184">
        <v>279491</v>
      </c>
      <c r="AC66" s="184">
        <v>62040</v>
      </c>
      <c r="AD66" s="184"/>
      <c r="AE66" s="184">
        <v>1049762</v>
      </c>
      <c r="AF66" s="184"/>
      <c r="AG66" s="184">
        <v>748036</v>
      </c>
      <c r="AH66" s="184"/>
      <c r="AI66" s="184">
        <v>284</v>
      </c>
      <c r="AJ66" s="184"/>
      <c r="AK66" s="184">
        <v>297699</v>
      </c>
      <c r="AL66" s="184">
        <v>642669</v>
      </c>
      <c r="AM66" s="184"/>
      <c r="AN66" s="184"/>
      <c r="AO66" s="184">
        <v>4200</v>
      </c>
      <c r="AP66" s="184">
        <v>963387</v>
      </c>
      <c r="AQ66" s="184"/>
      <c r="AR66" s="184"/>
      <c r="AS66" s="184"/>
      <c r="AT66" s="184"/>
      <c r="AU66" s="184"/>
      <c r="AV66" s="184">
        <v>801943</v>
      </c>
      <c r="AW66" s="184"/>
      <c r="AX66" s="184"/>
      <c r="AY66" s="184">
        <v>155441</v>
      </c>
      <c r="AZ66" s="184"/>
      <c r="BA66" s="184">
        <v>324348</v>
      </c>
      <c r="BB66" s="184">
        <v>3041</v>
      </c>
      <c r="BC66" s="184"/>
      <c r="BD66" s="184">
        <v>17244</v>
      </c>
      <c r="BE66" s="184">
        <v>427113</v>
      </c>
      <c r="BF66" s="184">
        <v>61565</v>
      </c>
      <c r="BG66" s="184">
        <v>1140</v>
      </c>
      <c r="BH66" s="184">
        <v>1066761</v>
      </c>
      <c r="BI66" s="184"/>
      <c r="BJ66" s="184">
        <v>80097</v>
      </c>
      <c r="BK66" s="184">
        <v>2778790</v>
      </c>
      <c r="BL66" s="184">
        <v>74681</v>
      </c>
      <c r="BM66" s="184"/>
      <c r="BN66" s="184">
        <v>490925</v>
      </c>
      <c r="BO66" s="184"/>
      <c r="BP66" s="184">
        <v>45078</v>
      </c>
      <c r="BQ66" s="184"/>
      <c r="BR66" s="184">
        <v>23529</v>
      </c>
      <c r="BS66" s="184"/>
      <c r="BT66" s="184"/>
      <c r="BU66" s="184"/>
      <c r="BV66" s="184">
        <v>470051</v>
      </c>
      <c r="BW66" s="184">
        <v>70383</v>
      </c>
      <c r="BX66" s="184"/>
      <c r="BY66" s="184">
        <v>111441</v>
      </c>
      <c r="BZ66" s="184"/>
      <c r="CA66" s="184">
        <v>30813</v>
      </c>
      <c r="CB66" s="184"/>
      <c r="CC66" s="184"/>
      <c r="CD66" s="184"/>
      <c r="CE66" s="195">
        <f t="shared" si="0"/>
        <v>14109134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64999</v>
      </c>
      <c r="D67" s="195">
        <f>ROUND(D51+D52,0)</f>
        <v>0</v>
      </c>
      <c r="E67" s="195">
        <f t="shared" ref="E67:BP67" si="3">ROUND(E51+E52,0)</f>
        <v>184949</v>
      </c>
      <c r="F67" s="195">
        <f t="shared" si="3"/>
        <v>0</v>
      </c>
      <c r="G67" s="195">
        <f t="shared" si="3"/>
        <v>826</v>
      </c>
      <c r="H67" s="195">
        <f t="shared" si="3"/>
        <v>0</v>
      </c>
      <c r="I67" s="195">
        <f t="shared" si="3"/>
        <v>125628</v>
      </c>
      <c r="J67" s="195">
        <f>ROUND(J51+J52,0)</f>
        <v>2735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94943</v>
      </c>
      <c r="P67" s="195">
        <f t="shared" si="3"/>
        <v>292819</v>
      </c>
      <c r="Q67" s="195">
        <f t="shared" si="3"/>
        <v>11225</v>
      </c>
      <c r="R67" s="195">
        <f t="shared" si="3"/>
        <v>6958</v>
      </c>
      <c r="S67" s="195">
        <f t="shared" si="3"/>
        <v>48055</v>
      </c>
      <c r="T67" s="195">
        <f t="shared" si="3"/>
        <v>0</v>
      </c>
      <c r="U67" s="195">
        <f t="shared" si="3"/>
        <v>58030</v>
      </c>
      <c r="V67" s="195">
        <f t="shared" si="3"/>
        <v>5764</v>
      </c>
      <c r="W67" s="195">
        <f t="shared" si="3"/>
        <v>4403</v>
      </c>
      <c r="X67" s="195">
        <f t="shared" si="3"/>
        <v>68327</v>
      </c>
      <c r="Y67" s="195">
        <f t="shared" si="3"/>
        <v>277742</v>
      </c>
      <c r="Z67" s="195">
        <f t="shared" si="3"/>
        <v>0</v>
      </c>
      <c r="AA67" s="195">
        <f t="shared" si="3"/>
        <v>4327</v>
      </c>
      <c r="AB67" s="195">
        <f t="shared" si="3"/>
        <v>14755</v>
      </c>
      <c r="AC67" s="195">
        <f t="shared" si="3"/>
        <v>46300</v>
      </c>
      <c r="AD67" s="195">
        <f t="shared" si="3"/>
        <v>0</v>
      </c>
      <c r="AE67" s="195">
        <f t="shared" si="3"/>
        <v>51089</v>
      </c>
      <c r="AF67" s="195">
        <f t="shared" si="3"/>
        <v>0</v>
      </c>
      <c r="AG67" s="195">
        <f t="shared" si="3"/>
        <v>127521</v>
      </c>
      <c r="AH67" s="195">
        <f t="shared" si="3"/>
        <v>0</v>
      </c>
      <c r="AI67" s="195">
        <f t="shared" si="3"/>
        <v>22051</v>
      </c>
      <c r="AJ67" s="195">
        <f t="shared" si="3"/>
        <v>0</v>
      </c>
      <c r="AK67" s="195">
        <f t="shared" si="3"/>
        <v>0</v>
      </c>
      <c r="AL67" s="195">
        <f t="shared" si="3"/>
        <v>2208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193740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75242</v>
      </c>
      <c r="AW67" s="195">
        <f t="shared" si="3"/>
        <v>0</v>
      </c>
      <c r="AX67" s="195">
        <f t="shared" si="3"/>
        <v>0</v>
      </c>
      <c r="AY67" s="195">
        <f t="shared" si="3"/>
        <v>57821</v>
      </c>
      <c r="AZ67" s="195">
        <f>ROUND(AZ51+AZ52,0)</f>
        <v>0</v>
      </c>
      <c r="BA67" s="195">
        <f>ROUND(BA51+BA52,0)</f>
        <v>7725</v>
      </c>
      <c r="BB67" s="195">
        <f t="shared" si="3"/>
        <v>2075</v>
      </c>
      <c r="BC67" s="195">
        <f t="shared" si="3"/>
        <v>0</v>
      </c>
      <c r="BD67" s="195">
        <f t="shared" si="3"/>
        <v>17370</v>
      </c>
      <c r="BE67" s="195">
        <f t="shared" si="3"/>
        <v>243048</v>
      </c>
      <c r="BF67" s="195">
        <f t="shared" si="3"/>
        <v>15677</v>
      </c>
      <c r="BG67" s="195">
        <f t="shared" si="3"/>
        <v>1741</v>
      </c>
      <c r="BH67" s="195">
        <f t="shared" si="3"/>
        <v>294193</v>
      </c>
      <c r="BI67" s="195">
        <f t="shared" si="3"/>
        <v>0</v>
      </c>
      <c r="BJ67" s="195">
        <f t="shared" si="3"/>
        <v>24170</v>
      </c>
      <c r="BK67" s="195">
        <f t="shared" si="3"/>
        <v>46064</v>
      </c>
      <c r="BL67" s="195">
        <f t="shared" si="3"/>
        <v>13096</v>
      </c>
      <c r="BM67" s="195">
        <f t="shared" si="3"/>
        <v>0</v>
      </c>
      <c r="BN67" s="195">
        <f t="shared" si="3"/>
        <v>641723</v>
      </c>
      <c r="BO67" s="195">
        <f t="shared" si="3"/>
        <v>0</v>
      </c>
      <c r="BP67" s="195">
        <f t="shared" si="3"/>
        <v>2468</v>
      </c>
      <c r="BQ67" s="195">
        <f t="shared" ref="BQ67:CC67" si="4">ROUND(BQ51+BQ52,0)</f>
        <v>0</v>
      </c>
      <c r="BR67" s="195">
        <f t="shared" si="4"/>
        <v>8592</v>
      </c>
      <c r="BS67" s="195">
        <f t="shared" si="4"/>
        <v>5322</v>
      </c>
      <c r="BT67" s="195">
        <f t="shared" si="4"/>
        <v>0</v>
      </c>
      <c r="BU67" s="195">
        <f t="shared" si="4"/>
        <v>0</v>
      </c>
      <c r="BV67" s="195">
        <f t="shared" si="4"/>
        <v>81207</v>
      </c>
      <c r="BW67" s="195">
        <f t="shared" si="4"/>
        <v>3015</v>
      </c>
      <c r="BX67" s="195">
        <f t="shared" si="4"/>
        <v>0</v>
      </c>
      <c r="BY67" s="195">
        <f t="shared" si="4"/>
        <v>5293</v>
      </c>
      <c r="BZ67" s="195">
        <f t="shared" si="4"/>
        <v>0</v>
      </c>
      <c r="CA67" s="195">
        <f t="shared" si="4"/>
        <v>13026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3268262</v>
      </c>
      <c r="CF67" s="248"/>
    </row>
    <row r="68" spans="1:84" ht="12.6" customHeight="1" x14ac:dyDescent="0.25">
      <c r="A68" s="171" t="s">
        <v>240</v>
      </c>
      <c r="B68" s="175"/>
      <c r="C68" s="184">
        <v>49983</v>
      </c>
      <c r="D68" s="184"/>
      <c r="E68" s="184">
        <v>108803</v>
      </c>
      <c r="F68" s="184"/>
      <c r="G68" s="184">
        <v>23737</v>
      </c>
      <c r="H68" s="184"/>
      <c r="I68" s="184">
        <v>139</v>
      </c>
      <c r="J68" s="184">
        <v>6937</v>
      </c>
      <c r="K68" s="185"/>
      <c r="L68" s="185"/>
      <c r="M68" s="184"/>
      <c r="N68" s="184"/>
      <c r="O68" s="184">
        <v>3515</v>
      </c>
      <c r="P68" s="185">
        <v>9737</v>
      </c>
      <c r="Q68" s="185"/>
      <c r="R68" s="185">
        <v>7755</v>
      </c>
      <c r="S68" s="185">
        <v>61112</v>
      </c>
      <c r="T68" s="185"/>
      <c r="U68" s="185">
        <v>46328</v>
      </c>
      <c r="V68" s="185">
        <v>1489</v>
      </c>
      <c r="W68" s="185"/>
      <c r="X68" s="185">
        <v>3023</v>
      </c>
      <c r="Y68" s="185">
        <v>52230</v>
      </c>
      <c r="Z68" s="185"/>
      <c r="AA68" s="185">
        <v>45</v>
      </c>
      <c r="AB68" s="185">
        <v>200607</v>
      </c>
      <c r="AC68" s="185">
        <v>90582</v>
      </c>
      <c r="AD68" s="185"/>
      <c r="AE68" s="185">
        <v>6495</v>
      </c>
      <c r="AF68" s="185"/>
      <c r="AG68" s="185"/>
      <c r="AH68" s="185"/>
      <c r="AI68" s="185">
        <v>45</v>
      </c>
      <c r="AJ68" s="185"/>
      <c r="AK68" s="185"/>
      <c r="AL68" s="185"/>
      <c r="AM68" s="185"/>
      <c r="AN68" s="185"/>
      <c r="AO68" s="185"/>
      <c r="AP68" s="185">
        <v>100207</v>
      </c>
      <c r="AQ68" s="185"/>
      <c r="AR68" s="185"/>
      <c r="AS68" s="185"/>
      <c r="AT68" s="185"/>
      <c r="AU68" s="185"/>
      <c r="AV68" s="185">
        <v>12837</v>
      </c>
      <c r="AW68" s="185"/>
      <c r="AX68" s="185"/>
      <c r="AY68" s="185"/>
      <c r="AZ68" s="185"/>
      <c r="BA68" s="185"/>
      <c r="BB68" s="185"/>
      <c r="BC68" s="185"/>
      <c r="BD68" s="185">
        <v>90</v>
      </c>
      <c r="BE68" s="185">
        <v>31322</v>
      </c>
      <c r="BF68" s="185"/>
      <c r="BG68" s="185">
        <v>3626</v>
      </c>
      <c r="BH68" s="185">
        <v>171378</v>
      </c>
      <c r="BI68" s="185"/>
      <c r="BJ68" s="185"/>
      <c r="BK68" s="185"/>
      <c r="BL68" s="185"/>
      <c r="BM68" s="185"/>
      <c r="BN68" s="185">
        <v>459</v>
      </c>
      <c r="BO68" s="185"/>
      <c r="BP68" s="185">
        <v>267</v>
      </c>
      <c r="BQ68" s="185"/>
      <c r="BR68" s="185"/>
      <c r="BS68" s="185"/>
      <c r="BT68" s="185"/>
      <c r="BU68" s="185"/>
      <c r="BV68" s="185">
        <v>183</v>
      </c>
      <c r="BW68" s="185"/>
      <c r="BX68" s="185"/>
      <c r="BY68" s="185"/>
      <c r="BZ68" s="185"/>
      <c r="CA68" s="185">
        <v>23760</v>
      </c>
      <c r="CB68" s="185"/>
      <c r="CC68" s="185"/>
      <c r="CD68" s="245" t="s">
        <v>221</v>
      </c>
      <c r="CE68" s="195">
        <f t="shared" si="0"/>
        <v>1016691</v>
      </c>
      <c r="CF68" s="248"/>
    </row>
    <row r="69" spans="1:84" ht="12.6" customHeight="1" x14ac:dyDescent="0.25">
      <c r="A69" s="171" t="s">
        <v>241</v>
      </c>
      <c r="B69" s="175"/>
      <c r="C69" s="184">
        <v>20819</v>
      </c>
      <c r="D69" s="184"/>
      <c r="E69" s="185">
        <v>-35</v>
      </c>
      <c r="F69" s="185"/>
      <c r="G69" s="184">
        <v>-36</v>
      </c>
      <c r="H69" s="184"/>
      <c r="I69" s="185">
        <v>4916</v>
      </c>
      <c r="J69" s="185">
        <v>-60</v>
      </c>
      <c r="K69" s="185"/>
      <c r="L69" s="185"/>
      <c r="M69" s="184"/>
      <c r="N69" s="184"/>
      <c r="O69" s="184">
        <v>1441</v>
      </c>
      <c r="P69" s="185">
        <v>151</v>
      </c>
      <c r="Q69" s="185">
        <v>37158</v>
      </c>
      <c r="R69" s="220">
        <v>397</v>
      </c>
      <c r="S69" s="185">
        <v>873</v>
      </c>
      <c r="T69" s="184"/>
      <c r="U69" s="185">
        <v>37473</v>
      </c>
      <c r="V69" s="185">
        <v>64672</v>
      </c>
      <c r="W69" s="184">
        <v>186707</v>
      </c>
      <c r="X69" s="185">
        <v>15</v>
      </c>
      <c r="Y69" s="185">
        <v>3653</v>
      </c>
      <c r="Z69" s="185"/>
      <c r="AA69" s="185">
        <v>2164</v>
      </c>
      <c r="AB69" s="185">
        <v>103737</v>
      </c>
      <c r="AC69" s="185">
        <v>235</v>
      </c>
      <c r="AD69" s="185"/>
      <c r="AE69" s="185"/>
      <c r="AF69" s="185"/>
      <c r="AG69" s="185">
        <v>3514</v>
      </c>
      <c r="AH69" s="185"/>
      <c r="AI69" s="185"/>
      <c r="AJ69" s="185"/>
      <c r="AK69" s="185"/>
      <c r="AL69" s="185">
        <v>171</v>
      </c>
      <c r="AM69" s="185"/>
      <c r="AN69" s="185"/>
      <c r="AO69" s="184"/>
      <c r="AP69" s="185">
        <v>429560</v>
      </c>
      <c r="AQ69" s="184"/>
      <c r="AR69" s="184"/>
      <c r="AS69" s="184"/>
      <c r="AT69" s="184"/>
      <c r="AU69" s="185"/>
      <c r="AV69" s="185">
        <v>1098</v>
      </c>
      <c r="AW69" s="185"/>
      <c r="AX69" s="185"/>
      <c r="AY69" s="185">
        <v>19986</v>
      </c>
      <c r="AZ69" s="185"/>
      <c r="BA69" s="185"/>
      <c r="BB69" s="185">
        <v>368</v>
      </c>
      <c r="BC69" s="185"/>
      <c r="BD69" s="185">
        <v>1760</v>
      </c>
      <c r="BE69" s="185">
        <v>15696</v>
      </c>
      <c r="BF69" s="185">
        <v>376</v>
      </c>
      <c r="BG69" s="185">
        <v>21682</v>
      </c>
      <c r="BH69" s="220">
        <v>207949</v>
      </c>
      <c r="BI69" s="185"/>
      <c r="BJ69" s="185">
        <v>24380</v>
      </c>
      <c r="BK69" s="185">
        <v>400569</v>
      </c>
      <c r="BL69" s="185">
        <v>357</v>
      </c>
      <c r="BM69" s="185"/>
      <c r="BN69" s="185">
        <v>308958</v>
      </c>
      <c r="BO69" s="185"/>
      <c r="BP69" s="185">
        <v>150976</v>
      </c>
      <c r="BQ69" s="185"/>
      <c r="BR69" s="185">
        <v>41195</v>
      </c>
      <c r="BS69" s="185">
        <v>756</v>
      </c>
      <c r="BT69" s="185"/>
      <c r="BU69" s="185"/>
      <c r="BV69" s="185">
        <v>16628</v>
      </c>
      <c r="BW69" s="185">
        <v>1749</v>
      </c>
      <c r="BX69" s="185"/>
      <c r="BY69" s="185">
        <v>12802</v>
      </c>
      <c r="BZ69" s="185"/>
      <c r="CA69" s="185">
        <v>-6243</v>
      </c>
      <c r="CB69" s="185"/>
      <c r="CC69" s="185"/>
      <c r="CD69" s="188">
        <v>4217213</v>
      </c>
      <c r="CE69" s="195">
        <f t="shared" si="0"/>
        <v>6335780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4"/>
      <c r="BD70" s="184"/>
      <c r="BE70" s="184"/>
      <c r="BF70" s="184"/>
      <c r="BG70" s="184"/>
      <c r="BH70" s="184"/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/>
      <c r="BZ70" s="184"/>
      <c r="CA70" s="184"/>
      <c r="CB70" s="184"/>
      <c r="CC70" s="184"/>
      <c r="CD70" s="184">
        <v>1699634</v>
      </c>
      <c r="CE70" s="195">
        <f t="shared" si="0"/>
        <v>1699634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2517347</v>
      </c>
      <c r="D71" s="195">
        <f t="shared" ref="D71:AI71" si="5">SUM(D61:D69)-D70</f>
        <v>0</v>
      </c>
      <c r="E71" s="195">
        <f t="shared" si="5"/>
        <v>10258424</v>
      </c>
      <c r="F71" s="195">
        <f t="shared" si="5"/>
        <v>0</v>
      </c>
      <c r="G71" s="195">
        <f t="shared" si="5"/>
        <v>336272</v>
      </c>
      <c r="H71" s="195">
        <f t="shared" si="5"/>
        <v>0</v>
      </c>
      <c r="I71" s="195">
        <f t="shared" si="5"/>
        <v>2743847</v>
      </c>
      <c r="J71" s="195">
        <f t="shared" si="5"/>
        <v>9612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3017476</v>
      </c>
      <c r="P71" s="195">
        <f t="shared" si="5"/>
        <v>3711920</v>
      </c>
      <c r="Q71" s="195">
        <f t="shared" si="5"/>
        <v>488681</v>
      </c>
      <c r="R71" s="195">
        <f t="shared" si="5"/>
        <v>1327890</v>
      </c>
      <c r="S71" s="195">
        <f t="shared" si="5"/>
        <v>3024929</v>
      </c>
      <c r="T71" s="195">
        <f t="shared" si="5"/>
        <v>0</v>
      </c>
      <c r="U71" s="195">
        <f t="shared" si="5"/>
        <v>4531338</v>
      </c>
      <c r="V71" s="195">
        <f t="shared" si="5"/>
        <v>816100</v>
      </c>
      <c r="W71" s="195">
        <f t="shared" si="5"/>
        <v>298620</v>
      </c>
      <c r="X71" s="195">
        <f t="shared" si="5"/>
        <v>1261831</v>
      </c>
      <c r="Y71" s="195">
        <f t="shared" si="5"/>
        <v>2451650</v>
      </c>
      <c r="Z71" s="195">
        <f t="shared" si="5"/>
        <v>0</v>
      </c>
      <c r="AA71" s="195">
        <f t="shared" si="5"/>
        <v>801115</v>
      </c>
      <c r="AB71" s="195">
        <f t="shared" si="5"/>
        <v>4258539</v>
      </c>
      <c r="AC71" s="195">
        <f t="shared" si="5"/>
        <v>1574236</v>
      </c>
      <c r="AD71" s="195">
        <f t="shared" si="5"/>
        <v>0</v>
      </c>
      <c r="AE71" s="195">
        <f t="shared" si="5"/>
        <v>1129881</v>
      </c>
      <c r="AF71" s="195">
        <f t="shared" si="5"/>
        <v>0</v>
      </c>
      <c r="AG71" s="195">
        <f t="shared" si="5"/>
        <v>7027581</v>
      </c>
      <c r="AH71" s="195">
        <f t="shared" si="5"/>
        <v>0</v>
      </c>
      <c r="AI71" s="195">
        <f t="shared" si="5"/>
        <v>998053</v>
      </c>
      <c r="AJ71" s="195">
        <f t="shared" ref="AJ71:BO71" si="6">SUM(AJ61:AJ69)-AJ70</f>
        <v>0</v>
      </c>
      <c r="AK71" s="195">
        <f t="shared" si="6"/>
        <v>298206</v>
      </c>
      <c r="AL71" s="195">
        <f t="shared" si="6"/>
        <v>645413</v>
      </c>
      <c r="AM71" s="195">
        <f t="shared" si="6"/>
        <v>0</v>
      </c>
      <c r="AN71" s="195">
        <f t="shared" si="6"/>
        <v>0</v>
      </c>
      <c r="AO71" s="195">
        <f t="shared" si="6"/>
        <v>4200</v>
      </c>
      <c r="AP71" s="195">
        <f t="shared" si="6"/>
        <v>19024843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2144474</v>
      </c>
      <c r="AW71" s="195">
        <f t="shared" si="6"/>
        <v>0</v>
      </c>
      <c r="AX71" s="195">
        <f t="shared" si="6"/>
        <v>0</v>
      </c>
      <c r="AY71" s="195">
        <f t="shared" si="6"/>
        <v>1320391</v>
      </c>
      <c r="AZ71" s="195">
        <f t="shared" si="6"/>
        <v>0</v>
      </c>
      <c r="BA71" s="195">
        <f t="shared" si="6"/>
        <v>342127</v>
      </c>
      <c r="BB71" s="195">
        <f t="shared" si="6"/>
        <v>5315</v>
      </c>
      <c r="BC71" s="195">
        <f t="shared" si="6"/>
        <v>0</v>
      </c>
      <c r="BD71" s="195">
        <f t="shared" si="6"/>
        <v>479022</v>
      </c>
      <c r="BE71" s="195">
        <f t="shared" si="6"/>
        <v>2831465</v>
      </c>
      <c r="BF71" s="195">
        <f t="shared" si="6"/>
        <v>1657549</v>
      </c>
      <c r="BG71" s="195">
        <f t="shared" si="6"/>
        <v>128650</v>
      </c>
      <c r="BH71" s="195">
        <f t="shared" si="6"/>
        <v>3011424</v>
      </c>
      <c r="BI71" s="195">
        <f t="shared" si="6"/>
        <v>0</v>
      </c>
      <c r="BJ71" s="195">
        <f t="shared" si="6"/>
        <v>828339</v>
      </c>
      <c r="BK71" s="195">
        <f t="shared" si="6"/>
        <v>3678148</v>
      </c>
      <c r="BL71" s="195">
        <f t="shared" si="6"/>
        <v>1084891</v>
      </c>
      <c r="BM71" s="195">
        <f t="shared" si="6"/>
        <v>0</v>
      </c>
      <c r="BN71" s="195">
        <f t="shared" si="6"/>
        <v>3759117</v>
      </c>
      <c r="BO71" s="195">
        <f t="shared" si="6"/>
        <v>0</v>
      </c>
      <c r="BP71" s="195">
        <f t="shared" ref="BP71:CC71" si="7">SUM(BP61:BP69)-BP70</f>
        <v>306017</v>
      </c>
      <c r="BQ71" s="195">
        <f t="shared" si="7"/>
        <v>0</v>
      </c>
      <c r="BR71" s="195">
        <f t="shared" si="7"/>
        <v>464630</v>
      </c>
      <c r="BS71" s="195">
        <f t="shared" si="7"/>
        <v>80151</v>
      </c>
      <c r="BT71" s="195">
        <f t="shared" si="7"/>
        <v>0</v>
      </c>
      <c r="BU71" s="195">
        <f t="shared" si="7"/>
        <v>0</v>
      </c>
      <c r="BV71" s="195">
        <f t="shared" si="7"/>
        <v>1115771</v>
      </c>
      <c r="BW71" s="195">
        <f t="shared" si="7"/>
        <v>241833</v>
      </c>
      <c r="BX71" s="195">
        <f t="shared" si="7"/>
        <v>0</v>
      </c>
      <c r="BY71" s="195">
        <f t="shared" si="7"/>
        <v>2250712</v>
      </c>
      <c r="BZ71" s="195">
        <f t="shared" si="7"/>
        <v>0</v>
      </c>
      <c r="CA71" s="195">
        <f t="shared" si="7"/>
        <v>381798</v>
      </c>
      <c r="CB71" s="195">
        <f t="shared" si="7"/>
        <v>0</v>
      </c>
      <c r="CC71" s="195">
        <f t="shared" si="7"/>
        <v>0</v>
      </c>
      <c r="CD71" s="241">
        <f>CD69-CD70</f>
        <v>2517579</v>
      </c>
      <c r="CE71" s="195">
        <f>SUM(CE61:CE69)-CE70</f>
        <v>101187407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3397139</v>
      </c>
      <c r="CF72" s="248"/>
    </row>
    <row r="73" spans="1:84" ht="12.6" customHeight="1" x14ac:dyDescent="0.25">
      <c r="A73" s="171" t="s">
        <v>245</v>
      </c>
      <c r="B73" s="175"/>
      <c r="C73" s="184">
        <v>5190319</v>
      </c>
      <c r="D73" s="184"/>
      <c r="E73" s="185">
        <v>19388286</v>
      </c>
      <c r="F73" s="185"/>
      <c r="G73" s="184">
        <v>682</v>
      </c>
      <c r="H73" s="184"/>
      <c r="I73" s="185">
        <v>5894561</v>
      </c>
      <c r="J73" s="185">
        <v>1205133</v>
      </c>
      <c r="K73" s="185">
        <v>0</v>
      </c>
      <c r="L73" s="185">
        <v>0</v>
      </c>
      <c r="M73" s="184"/>
      <c r="N73" s="184"/>
      <c r="O73" s="184">
        <v>3280342</v>
      </c>
      <c r="P73" s="185">
        <v>12502472</v>
      </c>
      <c r="Q73" s="185">
        <v>1037669</v>
      </c>
      <c r="R73" s="185">
        <v>6442205.6299999999</v>
      </c>
      <c r="S73" s="185">
        <v>11547078.460000001</v>
      </c>
      <c r="T73" s="185"/>
      <c r="U73" s="185">
        <v>8348988.2800000003</v>
      </c>
      <c r="V73" s="185">
        <v>2135699</v>
      </c>
      <c r="W73" s="185">
        <v>329347</v>
      </c>
      <c r="X73" s="185">
        <v>8141746</v>
      </c>
      <c r="Y73" s="185">
        <v>3035553</v>
      </c>
      <c r="Z73" s="185"/>
      <c r="AA73" s="185">
        <v>528367.71</v>
      </c>
      <c r="AB73" s="185">
        <v>15680663.02</v>
      </c>
      <c r="AC73" s="185">
        <v>5758857</v>
      </c>
      <c r="AD73" s="185"/>
      <c r="AE73" s="185">
        <v>1089320</v>
      </c>
      <c r="AF73" s="185"/>
      <c r="AG73" s="185">
        <v>4904303</v>
      </c>
      <c r="AH73" s="185"/>
      <c r="AI73" s="185">
        <v>21001</v>
      </c>
      <c r="AJ73" s="185"/>
      <c r="AK73" s="185">
        <v>461431</v>
      </c>
      <c r="AL73" s="185">
        <v>663023</v>
      </c>
      <c r="AM73" s="185"/>
      <c r="AN73" s="185"/>
      <c r="AO73" s="185">
        <v>1377886</v>
      </c>
      <c r="AP73" s="185"/>
      <c r="AQ73" s="185"/>
      <c r="AR73" s="185"/>
      <c r="AS73" s="185"/>
      <c r="AT73" s="185"/>
      <c r="AU73" s="185"/>
      <c r="AV73" s="185">
        <v>1714812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120679745.09999999</v>
      </c>
      <c r="CF73" s="248"/>
    </row>
    <row r="74" spans="1:84" ht="12.6" customHeight="1" x14ac:dyDescent="0.25">
      <c r="A74" s="171" t="s">
        <v>246</v>
      </c>
      <c r="B74" s="175"/>
      <c r="C74" s="184">
        <v>-9280</v>
      </c>
      <c r="D74" s="184"/>
      <c r="E74" s="185">
        <v>917826</v>
      </c>
      <c r="F74" s="185"/>
      <c r="G74" s="184">
        <v>1147191</v>
      </c>
      <c r="H74" s="184"/>
      <c r="I74" s="184">
        <v>496289.6</v>
      </c>
      <c r="J74" s="185">
        <v>647</v>
      </c>
      <c r="K74" s="185"/>
      <c r="L74" s="185"/>
      <c r="M74" s="184"/>
      <c r="N74" s="184"/>
      <c r="O74" s="184">
        <v>617566</v>
      </c>
      <c r="P74" s="185">
        <v>33787872</v>
      </c>
      <c r="Q74" s="185">
        <v>1850810</v>
      </c>
      <c r="R74" s="185">
        <v>8290405</v>
      </c>
      <c r="S74" s="185">
        <v>11170916.789999999</v>
      </c>
      <c r="T74" s="185"/>
      <c r="U74" s="185">
        <v>18739545.689999998</v>
      </c>
      <c r="V74" s="185">
        <v>4184036</v>
      </c>
      <c r="W74" s="185">
        <v>5488468</v>
      </c>
      <c r="X74" s="185">
        <v>40767750</v>
      </c>
      <c r="Y74" s="185">
        <v>27400408</v>
      </c>
      <c r="Z74" s="185"/>
      <c r="AA74" s="185">
        <v>6330914.1399999997</v>
      </c>
      <c r="AB74" s="185">
        <v>15940474.35</v>
      </c>
      <c r="AC74" s="185">
        <v>1361313</v>
      </c>
      <c r="AD74" s="185"/>
      <c r="AE74" s="185">
        <v>2426351.5</v>
      </c>
      <c r="AF74" s="185"/>
      <c r="AG74" s="185">
        <v>36070218</v>
      </c>
      <c r="AH74" s="185"/>
      <c r="AI74" s="185">
        <v>4082987</v>
      </c>
      <c r="AJ74" s="185"/>
      <c r="AK74" s="185">
        <v>637083.16</v>
      </c>
      <c r="AL74" s="185">
        <v>996947.6</v>
      </c>
      <c r="AM74" s="185"/>
      <c r="AN74" s="185"/>
      <c r="AO74" s="185">
        <v>3580772</v>
      </c>
      <c r="AP74" s="185">
        <v>14163864.18</v>
      </c>
      <c r="AQ74" s="185"/>
      <c r="AR74" s="185"/>
      <c r="AS74" s="185"/>
      <c r="AT74" s="185"/>
      <c r="AU74" s="185"/>
      <c r="AV74" s="185">
        <v>6235524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246676900.00999996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5181039</v>
      </c>
      <c r="D75" s="195">
        <f t="shared" si="9"/>
        <v>0</v>
      </c>
      <c r="E75" s="195">
        <f t="shared" si="9"/>
        <v>20306112</v>
      </c>
      <c r="F75" s="195">
        <f t="shared" si="9"/>
        <v>0</v>
      </c>
      <c r="G75" s="195">
        <f t="shared" si="9"/>
        <v>1147873</v>
      </c>
      <c r="H75" s="195">
        <f t="shared" si="9"/>
        <v>0</v>
      </c>
      <c r="I75" s="195">
        <f t="shared" si="9"/>
        <v>6390850.5999999996</v>
      </c>
      <c r="J75" s="195">
        <f t="shared" si="9"/>
        <v>1205780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3897908</v>
      </c>
      <c r="P75" s="195">
        <f t="shared" si="9"/>
        <v>46290344</v>
      </c>
      <c r="Q75" s="195">
        <f t="shared" si="9"/>
        <v>2888479</v>
      </c>
      <c r="R75" s="195">
        <f t="shared" si="9"/>
        <v>14732610.629999999</v>
      </c>
      <c r="S75" s="195">
        <f t="shared" si="9"/>
        <v>22717995.25</v>
      </c>
      <c r="T75" s="195">
        <f t="shared" si="9"/>
        <v>0</v>
      </c>
      <c r="U75" s="195">
        <f t="shared" si="9"/>
        <v>27088533.969999999</v>
      </c>
      <c r="V75" s="195">
        <f t="shared" si="9"/>
        <v>6319735</v>
      </c>
      <c r="W75" s="195">
        <f t="shared" si="9"/>
        <v>5817815</v>
      </c>
      <c r="X75" s="195">
        <f t="shared" si="9"/>
        <v>48909496</v>
      </c>
      <c r="Y75" s="195">
        <f t="shared" si="9"/>
        <v>30435961</v>
      </c>
      <c r="Z75" s="195">
        <f t="shared" si="9"/>
        <v>0</v>
      </c>
      <c r="AA75" s="195">
        <f t="shared" si="9"/>
        <v>6859281.8499999996</v>
      </c>
      <c r="AB75" s="195">
        <f t="shared" si="9"/>
        <v>31621137.369999997</v>
      </c>
      <c r="AC75" s="195">
        <f t="shared" si="9"/>
        <v>7120170</v>
      </c>
      <c r="AD75" s="195">
        <f t="shared" si="9"/>
        <v>0</v>
      </c>
      <c r="AE75" s="195">
        <f t="shared" si="9"/>
        <v>3515671.5</v>
      </c>
      <c r="AF75" s="195">
        <f t="shared" si="9"/>
        <v>0</v>
      </c>
      <c r="AG75" s="195">
        <f t="shared" si="9"/>
        <v>40974521</v>
      </c>
      <c r="AH75" s="195">
        <f t="shared" si="9"/>
        <v>0</v>
      </c>
      <c r="AI75" s="195">
        <f t="shared" si="9"/>
        <v>4103988</v>
      </c>
      <c r="AJ75" s="195">
        <f t="shared" si="9"/>
        <v>0</v>
      </c>
      <c r="AK75" s="195">
        <f t="shared" si="9"/>
        <v>1098514.1600000001</v>
      </c>
      <c r="AL75" s="195">
        <f t="shared" si="9"/>
        <v>1659970.6</v>
      </c>
      <c r="AM75" s="195">
        <f t="shared" si="9"/>
        <v>0</v>
      </c>
      <c r="AN75" s="195">
        <f t="shared" si="9"/>
        <v>0</v>
      </c>
      <c r="AO75" s="195">
        <f t="shared" si="9"/>
        <v>4958658</v>
      </c>
      <c r="AP75" s="195">
        <f t="shared" si="9"/>
        <v>14163864.18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7950336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367356645.11000001</v>
      </c>
      <c r="CF75" s="248"/>
    </row>
    <row r="76" spans="1:84" ht="12.6" customHeight="1" x14ac:dyDescent="0.25">
      <c r="A76" s="171" t="s">
        <v>248</v>
      </c>
      <c r="B76" s="175"/>
      <c r="C76" s="184">
        <v>5886</v>
      </c>
      <c r="D76" s="184"/>
      <c r="E76" s="185">
        <f>23912-J76-O76</f>
        <v>15592</v>
      </c>
      <c r="F76" s="185"/>
      <c r="G76" s="184"/>
      <c r="H76" s="184"/>
      <c r="I76" s="185">
        <v>17985</v>
      </c>
      <c r="J76" s="185">
        <v>410</v>
      </c>
      <c r="K76" s="185"/>
      <c r="L76" s="185"/>
      <c r="M76" s="185"/>
      <c r="N76" s="185"/>
      <c r="O76" s="185">
        <f>3270+4640</f>
        <v>7910</v>
      </c>
      <c r="P76" s="185">
        <v>9766</v>
      </c>
      <c r="Q76" s="185">
        <v>1302</v>
      </c>
      <c r="R76" s="185">
        <v>198</v>
      </c>
      <c r="S76" s="185">
        <v>1331</v>
      </c>
      <c r="T76" s="185"/>
      <c r="U76" s="185">
        <v>5703</v>
      </c>
      <c r="V76" s="185">
        <v>864</v>
      </c>
      <c r="W76" s="185">
        <v>660</v>
      </c>
      <c r="X76" s="185">
        <v>5944</v>
      </c>
      <c r="Y76" s="185">
        <v>8961</v>
      </c>
      <c r="Z76" s="185"/>
      <c r="AA76" s="185">
        <v>403</v>
      </c>
      <c r="AB76" s="185">
        <v>1239</v>
      </c>
      <c r="AC76" s="185">
        <v>304</v>
      </c>
      <c r="AD76" s="185"/>
      <c r="AE76" s="185">
        <v>6115</v>
      </c>
      <c r="AF76" s="185"/>
      <c r="AG76" s="185">
        <v>15933</v>
      </c>
      <c r="AH76" s="185"/>
      <c r="AI76" s="185">
        <v>3092</v>
      </c>
      <c r="AJ76" s="185"/>
      <c r="AK76" s="185"/>
      <c r="AL76" s="185">
        <v>331</v>
      </c>
      <c r="AM76" s="185"/>
      <c r="AN76" s="185"/>
      <c r="AO76" s="185"/>
      <c r="AP76" s="185">
        <v>29042</v>
      </c>
      <c r="AQ76" s="185"/>
      <c r="AR76" s="185"/>
      <c r="AS76" s="185"/>
      <c r="AT76" s="185"/>
      <c r="AU76" s="185"/>
      <c r="AV76" s="185">
        <v>6445</v>
      </c>
      <c r="AW76" s="185"/>
      <c r="AX76" s="185"/>
      <c r="AY76" s="185">
        <v>7362</v>
      </c>
      <c r="AZ76" s="185"/>
      <c r="BA76" s="185">
        <v>1158</v>
      </c>
      <c r="BB76" s="185">
        <v>311</v>
      </c>
      <c r="BC76" s="185"/>
      <c r="BD76" s="185">
        <v>2441</v>
      </c>
      <c r="BE76" s="185">
        <v>26845</v>
      </c>
      <c r="BF76" s="185">
        <v>2350</v>
      </c>
      <c r="BG76" s="185">
        <v>261</v>
      </c>
      <c r="BH76" s="185">
        <v>3573</v>
      </c>
      <c r="BI76" s="185"/>
      <c r="BJ76" s="185">
        <v>2429</v>
      </c>
      <c r="BK76" s="185">
        <v>3894</v>
      </c>
      <c r="BL76" s="185">
        <v>1251</v>
      </c>
      <c r="BM76" s="185"/>
      <c r="BN76" s="185">
        <v>82910</v>
      </c>
      <c r="BO76" s="185"/>
      <c r="BP76" s="185">
        <v>370</v>
      </c>
      <c r="BQ76" s="185"/>
      <c r="BR76" s="185">
        <v>1288</v>
      </c>
      <c r="BS76" s="185">
        <v>749</v>
      </c>
      <c r="BT76" s="185"/>
      <c r="BU76" s="185"/>
      <c r="BV76" s="185">
        <v>10871</v>
      </c>
      <c r="BW76" s="185">
        <v>452</v>
      </c>
      <c r="BX76" s="185"/>
      <c r="BY76" s="185">
        <v>552</v>
      </c>
      <c r="BZ76" s="185"/>
      <c r="CA76" s="185">
        <v>1656</v>
      </c>
      <c r="CB76" s="185"/>
      <c r="CC76" s="185"/>
      <c r="CD76" s="245" t="s">
        <v>221</v>
      </c>
      <c r="CE76" s="195">
        <f t="shared" si="8"/>
        <v>296139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2507</v>
      </c>
      <c r="D77" s="184"/>
      <c r="E77" s="184">
        <v>41686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>
        <v>4</v>
      </c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2764</v>
      </c>
      <c r="AH77" s="184"/>
      <c r="AI77" s="184"/>
      <c r="AJ77" s="184"/>
      <c r="AK77" s="184"/>
      <c r="AL77" s="184"/>
      <c r="AM77" s="184"/>
      <c r="AN77" s="184"/>
      <c r="AO77" s="184"/>
      <c r="AP77" s="184">
        <f>85+4</f>
        <v>89</v>
      </c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47050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1898</v>
      </c>
      <c r="D78" s="184"/>
      <c r="E78" s="184">
        <v>5028</v>
      </c>
      <c r="F78" s="184"/>
      <c r="G78" s="184"/>
      <c r="H78" s="184"/>
      <c r="I78" s="184">
        <v>5799</v>
      </c>
      <c r="J78" s="184">
        <v>132</v>
      </c>
      <c r="K78" s="184"/>
      <c r="L78" s="184"/>
      <c r="M78" s="184"/>
      <c r="N78" s="184"/>
      <c r="O78" s="184">
        <v>2551</v>
      </c>
      <c r="P78" s="184">
        <v>3149</v>
      </c>
      <c r="Q78" s="184">
        <v>420</v>
      </c>
      <c r="R78" s="184">
        <v>64</v>
      </c>
      <c r="S78" s="184">
        <v>429</v>
      </c>
      <c r="T78" s="184"/>
      <c r="U78" s="184">
        <v>1839</v>
      </c>
      <c r="V78" s="184">
        <v>279</v>
      </c>
      <c r="W78" s="184">
        <v>213</v>
      </c>
      <c r="X78" s="184">
        <v>1917</v>
      </c>
      <c r="Y78" s="184">
        <v>2890</v>
      </c>
      <c r="Z78" s="184"/>
      <c r="AA78" s="184">
        <v>130</v>
      </c>
      <c r="AB78" s="184">
        <v>400</v>
      </c>
      <c r="AC78" s="184">
        <v>98</v>
      </c>
      <c r="AD78" s="184"/>
      <c r="AE78" s="184">
        <v>1972</v>
      </c>
      <c r="AF78" s="184"/>
      <c r="AG78" s="184">
        <v>5138</v>
      </c>
      <c r="AH78" s="184"/>
      <c r="AI78" s="184">
        <v>997</v>
      </c>
      <c r="AJ78" s="184"/>
      <c r="AK78" s="184"/>
      <c r="AL78" s="184">
        <v>107</v>
      </c>
      <c r="AM78" s="184"/>
      <c r="AN78" s="184"/>
      <c r="AO78" s="184"/>
      <c r="AP78" s="184">
        <v>9365</v>
      </c>
      <c r="AQ78" s="184"/>
      <c r="AR78" s="184"/>
      <c r="AS78" s="184"/>
      <c r="AT78" s="184"/>
      <c r="AU78" s="184"/>
      <c r="AV78" s="184">
        <v>2078</v>
      </c>
      <c r="AW78" s="184"/>
      <c r="AX78" s="245" t="s">
        <v>221</v>
      </c>
      <c r="AY78" s="245" t="s">
        <v>221</v>
      </c>
      <c r="AZ78" s="245" t="s">
        <v>221</v>
      </c>
      <c r="BA78" s="184">
        <v>373</v>
      </c>
      <c r="BB78" s="184">
        <v>100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1152</v>
      </c>
      <c r="BI78" s="184"/>
      <c r="BJ78" s="245" t="s">
        <v>221</v>
      </c>
      <c r="BK78" s="184">
        <v>1256</v>
      </c>
      <c r="BL78" s="184">
        <v>403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242</v>
      </c>
      <c r="BT78" s="184"/>
      <c r="BU78" s="184"/>
      <c r="BV78" s="184">
        <v>3505</v>
      </c>
      <c r="BW78" s="184">
        <v>146</v>
      </c>
      <c r="BX78" s="184"/>
      <c r="BY78" s="184">
        <v>178</v>
      </c>
      <c r="BZ78" s="184"/>
      <c r="CA78" s="184">
        <v>534</v>
      </c>
      <c r="CB78" s="184"/>
      <c r="CC78" s="245" t="s">
        <v>221</v>
      </c>
      <c r="CD78" s="245" t="s">
        <v>221</v>
      </c>
      <c r="CE78" s="195">
        <f t="shared" si="8"/>
        <v>54782</v>
      </c>
      <c r="CF78" s="195"/>
    </row>
    <row r="79" spans="1:84" ht="12.6" customHeight="1" x14ac:dyDescent="0.25">
      <c r="A79" s="171" t="s">
        <v>251</v>
      </c>
      <c r="B79" s="175"/>
      <c r="C79" s="221">
        <v>19805.47</v>
      </c>
      <c r="D79" s="221"/>
      <c r="E79" s="184">
        <f>70022.91+70977.99</f>
        <v>141000.90000000002</v>
      </c>
      <c r="F79" s="184"/>
      <c r="G79" s="184"/>
      <c r="H79" s="184"/>
      <c r="I79" s="184">
        <v>21565</v>
      </c>
      <c r="J79" s="184"/>
      <c r="K79" s="184"/>
      <c r="L79" s="184"/>
      <c r="M79" s="184"/>
      <c r="N79" s="184"/>
      <c r="O79" s="184">
        <v>23576</v>
      </c>
      <c r="P79" s="184">
        <f>28501.79+23424.75+11210</f>
        <v>63136.54</v>
      </c>
      <c r="Q79" s="184">
        <v>5379</v>
      </c>
      <c r="R79" s="184"/>
      <c r="S79" s="184">
        <v>1659</v>
      </c>
      <c r="T79" s="184"/>
      <c r="U79" s="184"/>
      <c r="V79" s="184"/>
      <c r="W79" s="184"/>
      <c r="X79" s="184"/>
      <c r="Y79" s="184">
        <f>32825+2010.71+19353.06</f>
        <v>54188.770000000004</v>
      </c>
      <c r="Z79" s="184"/>
      <c r="AA79" s="184"/>
      <c r="AB79" s="184"/>
      <c r="AC79" s="184">
        <v>0</v>
      </c>
      <c r="AD79" s="184"/>
      <c r="AE79" s="184">
        <v>11863</v>
      </c>
      <c r="AF79" s="184"/>
      <c r="AG79" s="184">
        <v>147184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302+201+3971+8847</f>
        <v>13321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502678.68000000005</v>
      </c>
      <c r="CF79" s="195">
        <f>BA59</f>
        <v>0</v>
      </c>
    </row>
    <row r="80" spans="1:84" ht="12.6" customHeight="1" x14ac:dyDescent="0.25">
      <c r="A80" s="171" t="s">
        <v>252</v>
      </c>
      <c r="B80" s="175"/>
      <c r="C80" s="184">
        <f>C60</f>
        <v>15.48</v>
      </c>
      <c r="D80" s="184"/>
      <c r="E80" s="184">
        <f>E60</f>
        <v>62.86</v>
      </c>
      <c r="F80" s="184"/>
      <c r="G80" s="184"/>
      <c r="H80" s="184"/>
      <c r="I80" s="184">
        <f>I60</f>
        <v>23.1</v>
      </c>
      <c r="J80" s="184"/>
      <c r="K80" s="184"/>
      <c r="L80" s="184"/>
      <c r="M80" s="184"/>
      <c r="N80" s="184"/>
      <c r="O80" s="184">
        <f>O60</f>
        <v>19.71</v>
      </c>
      <c r="P80" s="184">
        <f>P60</f>
        <v>19.36</v>
      </c>
      <c r="Q80" s="184">
        <f>Q60</f>
        <v>2.67</v>
      </c>
      <c r="R80" s="184"/>
      <c r="S80" s="184">
        <f>S60</f>
        <v>3.75</v>
      </c>
      <c r="T80" s="184"/>
      <c r="U80" s="184">
        <f>U60</f>
        <v>24.82</v>
      </c>
      <c r="V80" s="184">
        <f>V60</f>
        <v>8.0399999999999991</v>
      </c>
      <c r="W80" s="184">
        <f>W60</f>
        <v>1.43</v>
      </c>
      <c r="X80" s="184">
        <f>X60</f>
        <v>6.4</v>
      </c>
      <c r="Y80" s="184">
        <f>Y60</f>
        <v>12.36</v>
      </c>
      <c r="Z80" s="184"/>
      <c r="AA80" s="184">
        <f>AA60</f>
        <v>2.78</v>
      </c>
      <c r="AB80" s="184">
        <f>AB60</f>
        <v>12.81</v>
      </c>
      <c r="AC80" s="184">
        <f>AC60</f>
        <v>12.77</v>
      </c>
      <c r="AD80" s="184"/>
      <c r="AE80" s="184">
        <f>AE60</f>
        <v>11.540000000000001</v>
      </c>
      <c r="AF80" s="184"/>
      <c r="AG80" s="184">
        <f>AG60</f>
        <v>40.22</v>
      </c>
      <c r="AH80" s="184"/>
      <c r="AI80" s="184">
        <f>AI60</f>
        <v>6.43</v>
      </c>
      <c r="AJ80" s="184"/>
      <c r="AK80" s="184">
        <f>AK60</f>
        <v>3.08</v>
      </c>
      <c r="AL80" s="184">
        <f>AL60</f>
        <v>2.09</v>
      </c>
      <c r="AM80" s="184"/>
      <c r="AN80" s="184"/>
      <c r="AO80" s="184"/>
      <c r="AP80" s="184">
        <f>AP60</f>
        <v>79.852115384615374</v>
      </c>
      <c r="AQ80" s="184"/>
      <c r="AR80" s="184"/>
      <c r="AS80" s="184"/>
      <c r="AT80" s="184"/>
      <c r="AU80" s="184"/>
      <c r="AV80" s="184"/>
      <c r="AW80" s="184" t="s">
        <v>221</v>
      </c>
      <c r="AX80" s="184" t="s">
        <v>221</v>
      </c>
      <c r="AY80" s="184" t="s">
        <v>221</v>
      </c>
      <c r="AZ80" s="184" t="s">
        <v>221</v>
      </c>
      <c r="BA80" s="184" t="s">
        <v>221</v>
      </c>
      <c r="BB80" s="184" t="s">
        <v>221</v>
      </c>
      <c r="BC80" s="184" t="s">
        <v>221</v>
      </c>
      <c r="BD80" s="184" t="s">
        <v>221</v>
      </c>
      <c r="BE80" s="184" t="s">
        <v>221</v>
      </c>
      <c r="BF80" s="184" t="s">
        <v>221</v>
      </c>
      <c r="BG80" s="184" t="s">
        <v>221</v>
      </c>
      <c r="BH80" s="184" t="s">
        <v>221</v>
      </c>
      <c r="BI80" s="184" t="s">
        <v>221</v>
      </c>
      <c r="BJ80" s="184" t="s">
        <v>221</v>
      </c>
      <c r="BK80" s="184" t="s">
        <v>221</v>
      </c>
      <c r="BL80" s="184" t="s">
        <v>221</v>
      </c>
      <c r="BM80" s="184" t="s">
        <v>221</v>
      </c>
      <c r="BN80" s="184" t="s">
        <v>221</v>
      </c>
      <c r="BO80" s="184" t="s">
        <v>221</v>
      </c>
      <c r="BP80" s="184" t="s">
        <v>221</v>
      </c>
      <c r="BQ80" s="184" t="s">
        <v>221</v>
      </c>
      <c r="BR80" s="184" t="s">
        <v>221</v>
      </c>
      <c r="BS80" s="184" t="s">
        <v>221</v>
      </c>
      <c r="BT80" s="184" t="s">
        <v>221</v>
      </c>
      <c r="BU80" s="184"/>
      <c r="BV80" s="184"/>
      <c r="BW80" s="184"/>
      <c r="BX80" s="184"/>
      <c r="BY80" s="184"/>
      <c r="BZ80" s="184"/>
      <c r="CA80" s="184"/>
      <c r="CB80" s="184"/>
      <c r="CC80" s="184" t="s">
        <v>221</v>
      </c>
      <c r="CD80" s="184" t="s">
        <v>221</v>
      </c>
      <c r="CE80" s="195">
        <f t="shared" si="8"/>
        <v>371.55211538461532</v>
      </c>
      <c r="CF80" s="248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1002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/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outlineLevel="1" x14ac:dyDescent="0.25">
      <c r="A95" s="205" t="s">
        <v>265</v>
      </c>
      <c r="B95" s="205"/>
      <c r="C95" s="205"/>
      <c r="D95" s="205"/>
      <c r="E95" s="205"/>
    </row>
    <row r="96" spans="1:5" ht="12.6" customHeight="1" outlineLevel="1" x14ac:dyDescent="0.25">
      <c r="A96" s="253" t="s">
        <v>266</v>
      </c>
      <c r="B96" s="253"/>
      <c r="C96" s="253"/>
      <c r="D96" s="253"/>
      <c r="E96" s="253"/>
    </row>
    <row r="97" spans="1:5" ht="12.6" customHeight="1" outlineLevel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outlineLevel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outlineLevel="1" x14ac:dyDescent="0.25">
      <c r="A99" s="173" t="s">
        <v>268</v>
      </c>
      <c r="B99" s="172" t="s">
        <v>256</v>
      </c>
      <c r="C99" s="189" t="s">
        <v>1013</v>
      </c>
      <c r="D99" s="175"/>
      <c r="E99" s="175"/>
    </row>
    <row r="100" spans="1:5" ht="12.6" customHeight="1" outlineLevel="1" x14ac:dyDescent="0.25">
      <c r="A100" s="253" t="s">
        <v>269</v>
      </c>
      <c r="B100" s="253"/>
      <c r="C100" s="253"/>
      <c r="D100" s="253"/>
      <c r="E100" s="253"/>
    </row>
    <row r="101" spans="1:5" ht="12.6" customHeight="1" outlineLevel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outlineLevel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outlineLevel="1" x14ac:dyDescent="0.25">
      <c r="A103" s="253" t="s">
        <v>271</v>
      </c>
      <c r="B103" s="253"/>
      <c r="C103" s="253"/>
      <c r="D103" s="253"/>
      <c r="E103" s="253"/>
    </row>
    <row r="104" spans="1:5" ht="12.6" customHeight="1" outlineLevel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outlineLevel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outlineLevel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outlineLevel="1" x14ac:dyDescent="0.25">
      <c r="A107" s="173"/>
      <c r="B107" s="172"/>
      <c r="C107" s="190"/>
      <c r="D107" s="175"/>
      <c r="E107" s="175"/>
    </row>
    <row r="108" spans="1:5" ht="13.5" customHeight="1" outlineLevel="1" x14ac:dyDescent="0.25">
      <c r="A108" s="204" t="s">
        <v>275</v>
      </c>
      <c r="B108" s="205"/>
      <c r="C108" s="205"/>
      <c r="D108" s="205"/>
      <c r="E108" s="205"/>
    </row>
    <row r="109" spans="1:5" ht="13.5" customHeight="1" outlineLevel="1" x14ac:dyDescent="0.25">
      <c r="A109" s="173"/>
      <c r="B109" s="172"/>
      <c r="C109" s="190"/>
      <c r="D109" s="175"/>
      <c r="E109" s="175"/>
    </row>
    <row r="110" spans="1:5" ht="12.6" customHeight="1" outlineLevel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outlineLevel="1" x14ac:dyDescent="0.25">
      <c r="A111" s="173" t="s">
        <v>278</v>
      </c>
      <c r="B111" s="172" t="s">
        <v>256</v>
      </c>
      <c r="C111" s="189">
        <v>2680</v>
      </c>
      <c r="D111" s="174">
        <v>10309</v>
      </c>
      <c r="E111" s="175"/>
    </row>
    <row r="112" spans="1:5" ht="12.6" customHeight="1" outlineLevel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outlineLevel="1" x14ac:dyDescent="0.25">
      <c r="A113" s="173" t="s">
        <v>280</v>
      </c>
      <c r="B113" s="172" t="s">
        <v>256</v>
      </c>
      <c r="C113" s="189">
        <v>363</v>
      </c>
      <c r="D113" s="174">
        <v>3877</v>
      </c>
      <c r="E113" s="175"/>
    </row>
    <row r="114" spans="1:5" ht="12.6" customHeight="1" outlineLevel="1" x14ac:dyDescent="0.25">
      <c r="A114" s="173" t="s">
        <v>281</v>
      </c>
      <c r="B114" s="172" t="s">
        <v>256</v>
      </c>
      <c r="C114" s="189">
        <v>339</v>
      </c>
      <c r="D114" s="174">
        <v>646</v>
      </c>
      <c r="E114" s="175"/>
    </row>
    <row r="115" spans="1:5" ht="12.6" customHeight="1" outlineLevel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outlineLevel="1" x14ac:dyDescent="0.25">
      <c r="A116" s="173" t="s">
        <v>283</v>
      </c>
      <c r="B116" s="172" t="s">
        <v>256</v>
      </c>
      <c r="C116" s="189">
        <v>8</v>
      </c>
      <c r="D116" s="175"/>
      <c r="E116" s="175"/>
    </row>
    <row r="117" spans="1:5" ht="12.6" customHeight="1" outlineLevel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outlineLevel="1" x14ac:dyDescent="0.25">
      <c r="A118" s="173" t="s">
        <v>975</v>
      </c>
      <c r="B118" s="172" t="s">
        <v>256</v>
      </c>
      <c r="C118" s="189">
        <v>32</v>
      </c>
      <c r="D118" s="175"/>
      <c r="E118" s="175"/>
    </row>
    <row r="119" spans="1:5" ht="12.6" customHeight="1" outlineLevel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outlineLevel="1" x14ac:dyDescent="0.25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outlineLevel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outlineLevel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outlineLevel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outlineLevel="1" x14ac:dyDescent="0.25">
      <c r="A124" s="173" t="s">
        <v>289</v>
      </c>
      <c r="B124" s="172"/>
      <c r="C124" s="189"/>
      <c r="D124" s="175"/>
      <c r="E124" s="175"/>
    </row>
    <row r="125" spans="1:5" ht="12.6" customHeight="1" outlineLevel="1" x14ac:dyDescent="0.25">
      <c r="A125" s="173" t="s">
        <v>280</v>
      </c>
      <c r="B125" s="172" t="s">
        <v>256</v>
      </c>
      <c r="C125" s="189">
        <v>4</v>
      </c>
      <c r="D125" s="175"/>
      <c r="E125" s="175"/>
    </row>
    <row r="126" spans="1:5" ht="12.6" customHeight="1" outlineLevel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outlineLevel="1" x14ac:dyDescent="0.25">
      <c r="A127" s="173" t="s">
        <v>291</v>
      </c>
      <c r="B127" s="175"/>
      <c r="C127" s="191"/>
      <c r="D127" s="175"/>
      <c r="E127" s="175">
        <f>SUM(C116:C126)</f>
        <v>49</v>
      </c>
    </row>
    <row r="128" spans="1:5" ht="12.6" customHeight="1" outlineLevel="1" x14ac:dyDescent="0.25">
      <c r="A128" s="173" t="s">
        <v>292</v>
      </c>
      <c r="B128" s="172" t="s">
        <v>256</v>
      </c>
      <c r="C128" s="189">
        <v>140</v>
      </c>
      <c r="D128" s="175"/>
      <c r="E128" s="175"/>
    </row>
    <row r="129" spans="1:6" ht="12.6" customHeight="1" outlineLevel="1" x14ac:dyDescent="0.25">
      <c r="A129" s="173" t="s">
        <v>293</v>
      </c>
      <c r="B129" s="172" t="s">
        <v>256</v>
      </c>
      <c r="C129" s="189">
        <v>12</v>
      </c>
      <c r="D129" s="175"/>
      <c r="E129" s="175"/>
    </row>
    <row r="130" spans="1:6" ht="12.6" customHeight="1" outlineLevel="1" x14ac:dyDescent="0.25">
      <c r="A130" s="173"/>
      <c r="B130" s="175"/>
      <c r="C130" s="191"/>
      <c r="D130" s="175"/>
      <c r="E130" s="175"/>
    </row>
    <row r="131" spans="1:6" ht="12.6" customHeight="1" outlineLevel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outlineLevel="1" x14ac:dyDescent="0.25">
      <c r="A132" s="173"/>
      <c r="B132" s="173"/>
      <c r="C132" s="191"/>
      <c r="D132" s="175"/>
      <c r="E132" s="175"/>
    </row>
    <row r="133" spans="1:6" ht="12.6" customHeight="1" outlineLevel="1" x14ac:dyDescent="0.25">
      <c r="A133" s="173"/>
      <c r="B133" s="173"/>
      <c r="C133" s="191"/>
      <c r="D133" s="175"/>
      <c r="E133" s="175"/>
    </row>
    <row r="134" spans="1:6" ht="12.6" customHeight="1" outlineLevel="1" x14ac:dyDescent="0.25">
      <c r="A134" s="173"/>
      <c r="B134" s="173"/>
      <c r="C134" s="191"/>
      <c r="D134" s="175"/>
      <c r="E134" s="175"/>
    </row>
    <row r="135" spans="1:6" ht="18" customHeight="1" outlineLevel="1" x14ac:dyDescent="0.25">
      <c r="A135" s="173"/>
      <c r="B135" s="173"/>
      <c r="C135" s="191"/>
      <c r="D135" s="175"/>
      <c r="E135" s="175"/>
    </row>
    <row r="136" spans="1:6" ht="12.6" customHeight="1" outlineLevel="1" x14ac:dyDescent="0.25">
      <c r="A136" s="205" t="s">
        <v>976</v>
      </c>
      <c r="B136" s="204"/>
      <c r="C136" s="204"/>
      <c r="D136" s="204"/>
      <c r="E136" s="204"/>
    </row>
    <row r="137" spans="1:6" ht="12.6" customHeight="1" outlineLevel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outlineLevel="1" x14ac:dyDescent="0.25">
      <c r="A138" s="173" t="s">
        <v>277</v>
      </c>
      <c r="B138" s="174">
        <v>1564</v>
      </c>
      <c r="C138" s="189">
        <v>926</v>
      </c>
      <c r="D138" s="174">
        <v>190</v>
      </c>
      <c r="E138" s="175">
        <f>SUM(B138:D138)</f>
        <v>2680</v>
      </c>
    </row>
    <row r="139" spans="1:6" ht="12.6" customHeight="1" outlineLevel="1" x14ac:dyDescent="0.25">
      <c r="A139" s="173" t="s">
        <v>215</v>
      </c>
      <c r="B139" s="174">
        <v>6378</v>
      </c>
      <c r="C139" s="189">
        <v>2736</v>
      </c>
      <c r="D139" s="174">
        <v>1862</v>
      </c>
      <c r="E139" s="175">
        <f>SUM(B139:D139)</f>
        <v>10976</v>
      </c>
    </row>
    <row r="140" spans="1:6" ht="12.6" customHeight="1" outlineLevel="1" x14ac:dyDescent="0.25">
      <c r="A140" s="173" t="s">
        <v>298</v>
      </c>
      <c r="B140" s="174">
        <v>74941.789999999994</v>
      </c>
      <c r="C140" s="174">
        <v>10712.43</v>
      </c>
      <c r="D140" s="174">
        <v>75243.780000000013</v>
      </c>
      <c r="E140" s="175">
        <f>SUM(B140:D140)</f>
        <v>160898</v>
      </c>
    </row>
    <row r="141" spans="1:6" ht="12.6" customHeight="1" outlineLevel="1" x14ac:dyDescent="0.25">
      <c r="A141" s="173" t="s">
        <v>245</v>
      </c>
      <c r="B141" s="174">
        <v>66215808.170000017</v>
      </c>
      <c r="C141" s="189">
        <v>6156414.4400000004</v>
      </c>
      <c r="D141" s="174">
        <v>35657466.179999992</v>
      </c>
      <c r="E141" s="175">
        <f>SUM(B141:D141)</f>
        <v>108029688.79000001</v>
      </c>
      <c r="F141" s="199"/>
    </row>
    <row r="142" spans="1:6" ht="12.6" customHeight="1" outlineLevel="1" x14ac:dyDescent="0.25">
      <c r="A142" s="173" t="s">
        <v>246</v>
      </c>
      <c r="B142" s="174">
        <v>115969516.81760852</v>
      </c>
      <c r="C142" s="189">
        <v>15517851.880109848</v>
      </c>
      <c r="D142" s="174">
        <v>121443092.91228162</v>
      </c>
      <c r="E142" s="175">
        <f>SUM(B142:D142)</f>
        <v>252930461.60999998</v>
      </c>
      <c r="F142" s="199"/>
    </row>
    <row r="143" spans="1:6" ht="12.6" customHeight="1" outlineLevel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outlineLevel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outlineLevel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outlineLevel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outlineLevel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outlineLevel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outlineLevel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outlineLevel="1" x14ac:dyDescent="0.25">
      <c r="A150" s="173" t="s">
        <v>277</v>
      </c>
      <c r="B150" s="174">
        <v>3</v>
      </c>
      <c r="C150" s="189">
        <v>157</v>
      </c>
      <c r="D150" s="174">
        <v>203</v>
      </c>
      <c r="E150" s="175">
        <f>SUM(B150:D150)</f>
        <v>363</v>
      </c>
    </row>
    <row r="151" spans="1:5" ht="12.6" customHeight="1" outlineLevel="1" x14ac:dyDescent="0.25">
      <c r="A151" s="173" t="s">
        <v>215</v>
      </c>
      <c r="B151" s="174">
        <v>29</v>
      </c>
      <c r="C151" s="189">
        <v>2168</v>
      </c>
      <c r="D151" s="174">
        <v>1681</v>
      </c>
      <c r="E151" s="175">
        <f>SUM(B151:D151)</f>
        <v>3878</v>
      </c>
    </row>
    <row r="152" spans="1:5" ht="12.6" customHeight="1" outlineLevel="1" x14ac:dyDescent="0.25">
      <c r="A152" s="173" t="s">
        <v>298</v>
      </c>
      <c r="B152" s="174">
        <v>1211.21</v>
      </c>
      <c r="C152" s="189">
        <v>29.57</v>
      </c>
      <c r="D152" s="174">
        <v>2197.2199999999998</v>
      </c>
      <c r="E152" s="175">
        <f>SUM(B152:D152)</f>
        <v>3438</v>
      </c>
    </row>
    <row r="153" spans="1:5" ht="12.6" customHeight="1" outlineLevel="1" x14ac:dyDescent="0.25">
      <c r="A153" s="173" t="s">
        <v>245</v>
      </c>
      <c r="B153" s="174">
        <v>43634</v>
      </c>
      <c r="C153" s="189">
        <v>3297961</v>
      </c>
      <c r="D153" s="174">
        <v>2558636</v>
      </c>
      <c r="E153" s="175">
        <f>SUM(B153:D153)</f>
        <v>5900231</v>
      </c>
    </row>
    <row r="154" spans="1:5" ht="12.6" customHeight="1" outlineLevel="1" x14ac:dyDescent="0.25">
      <c r="A154" s="173" t="s">
        <v>246</v>
      </c>
      <c r="B154" s="174">
        <v>174815</v>
      </c>
      <c r="C154" s="189">
        <v>4244</v>
      </c>
      <c r="D154" s="174">
        <v>317206.59999999998</v>
      </c>
      <c r="E154" s="175">
        <f>SUM(B154:D154)</f>
        <v>496265.6</v>
      </c>
    </row>
    <row r="155" spans="1:5" ht="12.6" customHeight="1" outlineLevel="1" x14ac:dyDescent="0.25">
      <c r="A155" s="177"/>
      <c r="B155" s="177"/>
      <c r="C155" s="193"/>
      <c r="D155" s="178"/>
      <c r="E155" s="175"/>
    </row>
    <row r="156" spans="1:5" ht="12.6" customHeight="1" outlineLevel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outlineLevel="1" x14ac:dyDescent="0.25">
      <c r="A157" s="177" t="s">
        <v>304</v>
      </c>
      <c r="B157" s="174">
        <v>11879540.629999999</v>
      </c>
      <c r="C157" s="174">
        <v>8044856.9199999999</v>
      </c>
      <c r="D157" s="175"/>
      <c r="E157" s="175"/>
    </row>
    <row r="158" spans="1:5" ht="12.6" customHeight="1" outlineLevel="1" x14ac:dyDescent="0.25">
      <c r="A158" s="177"/>
      <c r="B158" s="178"/>
      <c r="C158" s="193"/>
      <c r="D158" s="175"/>
      <c r="E158" s="175"/>
    </row>
    <row r="159" spans="1:5" ht="12.6" customHeight="1" outlineLevel="1" x14ac:dyDescent="0.25">
      <c r="A159" s="177"/>
      <c r="B159" s="177"/>
      <c r="C159" s="193"/>
      <c r="D159" s="178"/>
      <c r="E159" s="175"/>
    </row>
    <row r="160" spans="1:5" ht="12.6" customHeight="1" outlineLevel="1" x14ac:dyDescent="0.25">
      <c r="A160" s="177"/>
      <c r="B160" s="177"/>
      <c r="C160" s="193"/>
      <c r="D160" s="178"/>
      <c r="E160" s="175"/>
    </row>
    <row r="161" spans="1:5" ht="12.6" customHeight="1" outlineLevel="1" x14ac:dyDescent="0.25">
      <c r="A161" s="177"/>
      <c r="B161" s="177"/>
      <c r="C161" s="193"/>
      <c r="D161" s="178"/>
      <c r="E161" s="175"/>
    </row>
    <row r="162" spans="1:5" ht="18.600000000000001" customHeight="1" outlineLevel="1" x14ac:dyDescent="0.25">
      <c r="A162" s="177"/>
      <c r="B162" s="177"/>
      <c r="C162" s="193"/>
      <c r="D162" s="178"/>
      <c r="E162" s="175"/>
    </row>
    <row r="163" spans="1:5" ht="18.600000000000001" customHeight="1" outlineLevel="1" x14ac:dyDescent="0.25">
      <c r="A163" s="204" t="s">
        <v>305</v>
      </c>
      <c r="B163" s="205"/>
      <c r="C163" s="205"/>
      <c r="D163" s="205"/>
      <c r="E163" s="205"/>
    </row>
    <row r="164" spans="1:5" ht="18.600000000000001" customHeight="1" outlineLevel="1" x14ac:dyDescent="0.25">
      <c r="A164" s="253" t="s">
        <v>306</v>
      </c>
      <c r="B164" s="253"/>
      <c r="C164" s="253"/>
      <c r="D164" s="253"/>
      <c r="E164" s="253"/>
    </row>
    <row r="165" spans="1:5" ht="18.600000000000001" customHeight="1" outlineLevel="1" x14ac:dyDescent="0.25">
      <c r="A165" s="173" t="s">
        <v>307</v>
      </c>
      <c r="B165" s="172" t="s">
        <v>256</v>
      </c>
      <c r="C165" s="189">
        <v>2855955</v>
      </c>
      <c r="D165" s="175"/>
      <c r="E165" s="175"/>
    </row>
    <row r="166" spans="1:5" ht="18.600000000000001" customHeight="1" outlineLevel="1" x14ac:dyDescent="0.25">
      <c r="A166" s="173" t="s">
        <v>308</v>
      </c>
      <c r="B166" s="172" t="s">
        <v>256</v>
      </c>
      <c r="C166" s="189">
        <v>89511</v>
      </c>
      <c r="D166" s="175"/>
      <c r="E166" s="175"/>
    </row>
    <row r="167" spans="1:5" ht="18.600000000000001" customHeight="1" outlineLevel="1" x14ac:dyDescent="0.25">
      <c r="A167" s="177" t="s">
        <v>309</v>
      </c>
      <c r="B167" s="172" t="s">
        <v>256</v>
      </c>
      <c r="C167" s="189">
        <v>797864</v>
      </c>
      <c r="D167" s="175"/>
      <c r="E167" s="175"/>
    </row>
    <row r="168" spans="1:5" ht="18.600000000000001" customHeight="1" outlineLevel="1" x14ac:dyDescent="0.25">
      <c r="A168" s="173" t="s">
        <v>310</v>
      </c>
      <c r="B168" s="172" t="s">
        <v>256</v>
      </c>
      <c r="C168" s="189">
        <v>6413554</v>
      </c>
      <c r="D168" s="175"/>
      <c r="E168" s="175"/>
    </row>
    <row r="169" spans="1:5" ht="18.600000000000001" customHeight="1" outlineLevel="1" x14ac:dyDescent="0.25">
      <c r="A169" s="173" t="s">
        <v>311</v>
      </c>
      <c r="B169" s="172" t="s">
        <v>256</v>
      </c>
      <c r="C169" s="189">
        <v>20409</v>
      </c>
      <c r="D169" s="175"/>
      <c r="E169" s="175"/>
    </row>
    <row r="170" spans="1:5" ht="18.600000000000001" customHeight="1" outlineLevel="1" x14ac:dyDescent="0.25">
      <c r="A170" s="173" t="s">
        <v>312</v>
      </c>
      <c r="B170" s="172" t="s">
        <v>256</v>
      </c>
      <c r="C170" s="189">
        <v>2545174</v>
      </c>
      <c r="D170" s="175"/>
      <c r="E170" s="175"/>
    </row>
    <row r="171" spans="1:5" ht="18.600000000000001" customHeight="1" outlineLevel="1" x14ac:dyDescent="0.25">
      <c r="A171" s="173" t="s">
        <v>313</v>
      </c>
      <c r="B171" s="172" t="s">
        <v>256</v>
      </c>
      <c r="C171" s="189">
        <v>107069</v>
      </c>
      <c r="D171" s="175"/>
      <c r="E171" s="175"/>
    </row>
    <row r="172" spans="1:5" ht="18.600000000000001" customHeight="1" outlineLevel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8.600000000000001" customHeight="1" outlineLevel="1" x14ac:dyDescent="0.25">
      <c r="A173" s="173" t="s">
        <v>203</v>
      </c>
      <c r="B173" s="175"/>
      <c r="C173" s="191"/>
      <c r="D173" s="175">
        <f>SUM(C165:C172)</f>
        <v>12829536</v>
      </c>
      <c r="E173" s="175"/>
    </row>
    <row r="174" spans="1:5" ht="18.600000000000001" customHeight="1" outlineLevel="1" x14ac:dyDescent="0.25">
      <c r="A174" s="253" t="s">
        <v>314</v>
      </c>
      <c r="B174" s="253"/>
      <c r="C174" s="253"/>
      <c r="D174" s="253"/>
      <c r="E174" s="253"/>
    </row>
    <row r="175" spans="1:5" ht="18.600000000000001" customHeight="1" outlineLevel="1" x14ac:dyDescent="0.25">
      <c r="A175" s="173" t="s">
        <v>315</v>
      </c>
      <c r="B175" s="172" t="s">
        <v>256</v>
      </c>
      <c r="C175" s="189">
        <v>21116</v>
      </c>
      <c r="D175" s="175"/>
      <c r="E175" s="175"/>
    </row>
    <row r="176" spans="1:5" ht="18.600000000000001" customHeight="1" outlineLevel="1" x14ac:dyDescent="0.25">
      <c r="A176" s="173" t="s">
        <v>316</v>
      </c>
      <c r="B176" s="172" t="s">
        <v>256</v>
      </c>
      <c r="C176" s="189">
        <v>995575</v>
      </c>
      <c r="D176" s="175"/>
      <c r="E176" s="175"/>
    </row>
    <row r="177" spans="1:5" ht="18.600000000000001" customHeight="1" outlineLevel="1" x14ac:dyDescent="0.25">
      <c r="A177" s="173" t="s">
        <v>203</v>
      </c>
      <c r="B177" s="175"/>
      <c r="C177" s="191"/>
      <c r="D177" s="175">
        <f>SUM(C175:C176)</f>
        <v>1016691</v>
      </c>
      <c r="E177" s="175"/>
    </row>
    <row r="178" spans="1:5" ht="18.600000000000001" customHeight="1" outlineLevel="1" x14ac:dyDescent="0.25">
      <c r="A178" s="253" t="s">
        <v>317</v>
      </c>
      <c r="B178" s="253"/>
      <c r="C178" s="253"/>
      <c r="D178" s="253"/>
      <c r="E178" s="253"/>
    </row>
    <row r="179" spans="1:5" ht="18.600000000000001" customHeight="1" outlineLevel="1" x14ac:dyDescent="0.25">
      <c r="A179" s="173" t="s">
        <v>318</v>
      </c>
      <c r="B179" s="172" t="s">
        <v>256</v>
      </c>
      <c r="C179" s="189">
        <v>838518</v>
      </c>
      <c r="D179" s="175"/>
      <c r="E179" s="175"/>
    </row>
    <row r="180" spans="1:5" ht="18.600000000000001" customHeight="1" outlineLevel="1" x14ac:dyDescent="0.25">
      <c r="A180" s="173" t="s">
        <v>319</v>
      </c>
      <c r="B180" s="172" t="s">
        <v>256</v>
      </c>
      <c r="C180" s="189">
        <v>198896</v>
      </c>
      <c r="D180" s="175"/>
      <c r="E180" s="175"/>
    </row>
    <row r="181" spans="1:5" ht="18.600000000000001" customHeight="1" outlineLevel="1" x14ac:dyDescent="0.25">
      <c r="A181" s="173" t="s">
        <v>203</v>
      </c>
      <c r="B181" s="175"/>
      <c r="C181" s="191"/>
      <c r="D181" s="175">
        <f>SUM(C179:C180)</f>
        <v>1037414</v>
      </c>
      <c r="E181" s="175"/>
    </row>
    <row r="182" spans="1:5" ht="18.600000000000001" customHeight="1" outlineLevel="1" x14ac:dyDescent="0.25">
      <c r="A182" s="253" t="s">
        <v>320</v>
      </c>
      <c r="B182" s="253"/>
      <c r="C182" s="253"/>
      <c r="D182" s="253"/>
      <c r="E182" s="253"/>
    </row>
    <row r="183" spans="1:5" ht="18.600000000000001" customHeight="1" outlineLevel="1" x14ac:dyDescent="0.25">
      <c r="A183" s="173" t="s">
        <v>321</v>
      </c>
      <c r="B183" s="172" t="s">
        <v>256</v>
      </c>
      <c r="C183" s="189">
        <v>72484</v>
      </c>
      <c r="D183" s="175"/>
      <c r="E183" s="175"/>
    </row>
    <row r="184" spans="1:5" ht="18.600000000000001" customHeight="1" outlineLevel="1" x14ac:dyDescent="0.25">
      <c r="A184" s="173" t="s">
        <v>322</v>
      </c>
      <c r="B184" s="172" t="s">
        <v>256</v>
      </c>
      <c r="C184" s="189">
        <v>1153150</v>
      </c>
      <c r="D184" s="175"/>
      <c r="E184" s="175"/>
    </row>
    <row r="185" spans="1:5" ht="18.600000000000001" customHeight="1" outlineLevel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8.600000000000001" customHeight="1" outlineLevel="1" x14ac:dyDescent="0.25">
      <c r="A186" s="173" t="s">
        <v>203</v>
      </c>
      <c r="B186" s="175"/>
      <c r="C186" s="191"/>
      <c r="D186" s="175">
        <f>SUM(C183:C185)</f>
        <v>1225634</v>
      </c>
      <c r="E186" s="175"/>
    </row>
    <row r="187" spans="1:5" ht="18.600000000000001" customHeight="1" outlineLevel="1" x14ac:dyDescent="0.25">
      <c r="A187" s="253" t="s">
        <v>323</v>
      </c>
      <c r="B187" s="253"/>
      <c r="C187" s="253"/>
      <c r="D187" s="253"/>
      <c r="E187" s="253"/>
    </row>
    <row r="188" spans="1:5" ht="18.600000000000001" customHeight="1" outlineLevel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8.600000000000001" customHeight="1" outlineLevel="1" x14ac:dyDescent="0.25">
      <c r="A189" s="173" t="s">
        <v>325</v>
      </c>
      <c r="B189" s="172" t="s">
        <v>256</v>
      </c>
      <c r="C189" s="189">
        <f>C388</f>
        <v>1954165</v>
      </c>
      <c r="D189" s="175"/>
      <c r="E189" s="175"/>
    </row>
    <row r="190" spans="1:5" ht="18.600000000000001" customHeight="1" outlineLevel="1" x14ac:dyDescent="0.25">
      <c r="A190" s="173" t="s">
        <v>203</v>
      </c>
      <c r="B190" s="175"/>
      <c r="C190" s="191"/>
      <c r="D190" s="175">
        <f>SUM(C188:C189)</f>
        <v>1954165</v>
      </c>
      <c r="E190" s="175"/>
    </row>
    <row r="191" spans="1:5" ht="18" customHeight="1" outlineLevel="1" x14ac:dyDescent="0.25">
      <c r="A191" s="173"/>
      <c r="B191" s="175"/>
      <c r="C191" s="191"/>
      <c r="D191" s="175"/>
      <c r="E191" s="175"/>
    </row>
    <row r="192" spans="1:5" ht="12.6" customHeight="1" outlineLevel="1" x14ac:dyDescent="0.25">
      <c r="A192" s="205" t="s">
        <v>326</v>
      </c>
      <c r="B192" s="205"/>
      <c r="C192" s="205"/>
      <c r="D192" s="205"/>
      <c r="E192" s="205"/>
    </row>
    <row r="193" spans="1:8" ht="12.6" customHeight="1" outlineLevel="1" x14ac:dyDescent="0.25">
      <c r="A193" s="204" t="s">
        <v>327</v>
      </c>
      <c r="B193" s="205"/>
      <c r="C193" s="205"/>
      <c r="D193" s="205"/>
      <c r="E193" s="205"/>
    </row>
    <row r="194" spans="1:8" ht="12.6" customHeight="1" outlineLevel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outlineLevel="1" x14ac:dyDescent="0.25">
      <c r="A195" s="173" t="s">
        <v>332</v>
      </c>
      <c r="B195" s="174">
        <v>1702265</v>
      </c>
      <c r="C195" s="189">
        <v>0</v>
      </c>
      <c r="D195" s="174"/>
      <c r="E195" s="175">
        <f t="shared" ref="E195:E203" si="10">SUM(B195:C195)-D195</f>
        <v>1702265</v>
      </c>
    </row>
    <row r="196" spans="1:8" ht="12.6" customHeight="1" outlineLevel="1" x14ac:dyDescent="0.25">
      <c r="A196" s="173" t="s">
        <v>333</v>
      </c>
      <c r="B196" s="174">
        <v>612325</v>
      </c>
      <c r="C196" s="189">
        <v>136856</v>
      </c>
      <c r="D196" s="174"/>
      <c r="E196" s="175">
        <f t="shared" si="10"/>
        <v>749181</v>
      </c>
    </row>
    <row r="197" spans="1:8" ht="12.6" customHeight="1" outlineLevel="1" x14ac:dyDescent="0.25">
      <c r="A197" s="173" t="s">
        <v>334</v>
      </c>
      <c r="B197" s="174">
        <v>69169670</v>
      </c>
      <c r="C197" s="189">
        <v>619276</v>
      </c>
      <c r="D197" s="174"/>
      <c r="E197" s="175">
        <f t="shared" si="10"/>
        <v>69788946</v>
      </c>
    </row>
    <row r="198" spans="1:8" ht="12.6" customHeight="1" outlineLevel="1" x14ac:dyDescent="0.25">
      <c r="A198" s="173" t="s">
        <v>335</v>
      </c>
      <c r="B198" s="174">
        <v>4112772</v>
      </c>
      <c r="C198" s="189">
        <v>56006</v>
      </c>
      <c r="D198" s="174">
        <v>15198</v>
      </c>
      <c r="E198" s="175">
        <f t="shared" si="10"/>
        <v>4153580</v>
      </c>
    </row>
    <row r="199" spans="1:8" ht="12.6" customHeight="1" outlineLevel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outlineLevel="1" x14ac:dyDescent="0.25">
      <c r="A200" s="173" t="s">
        <v>337</v>
      </c>
      <c r="B200" s="174">
        <v>34676564</v>
      </c>
      <c r="C200" s="189">
        <f>680122+566992</f>
        <v>1247114</v>
      </c>
      <c r="D200" s="174">
        <v>34371</v>
      </c>
      <c r="E200" s="175">
        <f t="shared" si="10"/>
        <v>35889307</v>
      </c>
    </row>
    <row r="201" spans="1:8" ht="12.6" customHeight="1" outlineLevel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outlineLevel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outlineLevel="1" x14ac:dyDescent="0.25">
      <c r="A203" s="173" t="s">
        <v>340</v>
      </c>
      <c r="B203" s="174">
        <v>706138</v>
      </c>
      <c r="C203" s="189"/>
      <c r="D203" s="174">
        <v>706138</v>
      </c>
      <c r="E203" s="175">
        <f t="shared" si="10"/>
        <v>0</v>
      </c>
    </row>
    <row r="204" spans="1:8" ht="12.6" customHeight="1" outlineLevel="1" x14ac:dyDescent="0.25">
      <c r="A204" s="173" t="s">
        <v>203</v>
      </c>
      <c r="B204" s="175">
        <f>SUM(B195:B203)</f>
        <v>110979734</v>
      </c>
      <c r="C204" s="191">
        <f>SUM(C195:C203)</f>
        <v>2059252</v>
      </c>
      <c r="D204" s="175">
        <f>SUM(D195:D203)</f>
        <v>755707</v>
      </c>
      <c r="E204" s="175">
        <f>SUM(E195:E203)</f>
        <v>112283279</v>
      </c>
    </row>
    <row r="205" spans="1:8" ht="12.6" customHeight="1" outlineLevel="1" x14ac:dyDescent="0.25">
      <c r="A205" s="173"/>
      <c r="B205" s="173"/>
      <c r="C205" s="191"/>
      <c r="D205" s="175"/>
      <c r="E205" s="175"/>
    </row>
    <row r="206" spans="1:8" ht="12.6" customHeight="1" outlineLevel="1" x14ac:dyDescent="0.25">
      <c r="A206" s="204" t="s">
        <v>341</v>
      </c>
      <c r="B206" s="204"/>
      <c r="C206" s="204"/>
      <c r="D206" s="204"/>
      <c r="E206" s="204"/>
    </row>
    <row r="207" spans="1:8" ht="12.6" customHeight="1" outlineLevel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outlineLevel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outlineLevel="1" x14ac:dyDescent="0.25">
      <c r="A209" s="173" t="s">
        <v>333</v>
      </c>
      <c r="B209" s="174">
        <v>540392</v>
      </c>
      <c r="C209" s="189">
        <v>58885</v>
      </c>
      <c r="D209" s="174"/>
      <c r="E209" s="175">
        <f t="shared" ref="E209:E216" si="11">SUM(B209:C209)-D209</f>
        <v>599277</v>
      </c>
      <c r="H209" s="255"/>
    </row>
    <row r="210" spans="1:8" ht="12.6" customHeight="1" outlineLevel="1" x14ac:dyDescent="0.25">
      <c r="A210" s="173" t="s">
        <v>334</v>
      </c>
      <c r="B210" s="174">
        <v>40750316</v>
      </c>
      <c r="C210" s="189">
        <v>1918860</v>
      </c>
      <c r="D210" s="174"/>
      <c r="E210" s="175">
        <f t="shared" si="11"/>
        <v>42669176</v>
      </c>
      <c r="H210" s="255"/>
    </row>
    <row r="211" spans="1:8" ht="12.6" customHeight="1" outlineLevel="1" x14ac:dyDescent="0.25">
      <c r="A211" s="173" t="s">
        <v>335</v>
      </c>
      <c r="B211" s="174">
        <v>3469294</v>
      </c>
      <c r="C211" s="189">
        <v>106079</v>
      </c>
      <c r="D211" s="174"/>
      <c r="E211" s="175">
        <f t="shared" si="11"/>
        <v>3575373</v>
      </c>
      <c r="H211" s="255"/>
    </row>
    <row r="212" spans="1:8" ht="12.6" customHeight="1" outlineLevel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outlineLevel="1" x14ac:dyDescent="0.25">
      <c r="A213" s="173" t="s">
        <v>337</v>
      </c>
      <c r="B213" s="174">
        <v>31732876</v>
      </c>
      <c r="C213" s="189">
        <v>1184438</v>
      </c>
      <c r="D213" s="174">
        <v>34371</v>
      </c>
      <c r="E213" s="175">
        <f t="shared" si="11"/>
        <v>32882943</v>
      </c>
      <c r="H213" s="255"/>
    </row>
    <row r="214" spans="1:8" ht="12.6" customHeight="1" outlineLevel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outlineLevel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outlineLevel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outlineLevel="1" x14ac:dyDescent="0.25">
      <c r="A217" s="173" t="s">
        <v>203</v>
      </c>
      <c r="B217" s="175">
        <f>SUM(B208:B216)</f>
        <v>76492878</v>
      </c>
      <c r="C217" s="191">
        <f>SUM(C208:C216)</f>
        <v>3268262</v>
      </c>
      <c r="D217" s="175">
        <f>SUM(D208:D216)</f>
        <v>34371</v>
      </c>
      <c r="E217" s="175">
        <f>SUM(E208:E216)</f>
        <v>79726769</v>
      </c>
    </row>
    <row r="218" spans="1:8" ht="21.75" customHeight="1" outlineLevel="1" x14ac:dyDescent="0.25">
      <c r="A218" s="173"/>
      <c r="B218" s="175"/>
      <c r="C218" s="191"/>
      <c r="D218" s="175"/>
      <c r="E218" s="175"/>
    </row>
    <row r="219" spans="1:8" ht="12.6" customHeight="1" outlineLevel="1" x14ac:dyDescent="0.25">
      <c r="A219" s="205" t="s">
        <v>342</v>
      </c>
      <c r="B219" s="205"/>
      <c r="C219" s="205"/>
      <c r="D219" s="205"/>
      <c r="E219" s="205"/>
    </row>
    <row r="220" spans="1:8" ht="12.6" customHeight="1" outlineLevel="1" x14ac:dyDescent="0.25">
      <c r="A220" s="205"/>
      <c r="B220" s="277" t="s">
        <v>991</v>
      </c>
      <c r="C220" s="277"/>
      <c r="D220" s="205"/>
      <c r="E220" s="205"/>
    </row>
    <row r="221" spans="1:8" ht="12.6" customHeight="1" outlineLevel="1" x14ac:dyDescent="0.25">
      <c r="A221" s="268" t="s">
        <v>991</v>
      </c>
      <c r="B221" s="205"/>
      <c r="C221" s="189">
        <v>8635948</v>
      </c>
      <c r="D221" s="172">
        <f>C221</f>
        <v>8635948</v>
      </c>
      <c r="E221" s="205"/>
    </row>
    <row r="222" spans="1:8" ht="12.6" customHeight="1" outlineLevel="1" x14ac:dyDescent="0.25">
      <c r="A222" s="253" t="s">
        <v>343</v>
      </c>
      <c r="B222" s="253"/>
      <c r="C222" s="253"/>
      <c r="D222" s="253"/>
      <c r="E222" s="253"/>
    </row>
    <row r="223" spans="1:8" ht="12.6" customHeight="1" outlineLevel="1" x14ac:dyDescent="0.25">
      <c r="A223" s="173" t="s">
        <v>344</v>
      </c>
      <c r="B223" s="172" t="s">
        <v>256</v>
      </c>
      <c r="C223" s="189">
        <v>136898194.64000002</v>
      </c>
      <c r="D223" s="175"/>
      <c r="E223" s="175"/>
    </row>
    <row r="224" spans="1:8" ht="12.6" customHeight="1" outlineLevel="1" x14ac:dyDescent="0.25">
      <c r="A224" s="173" t="s">
        <v>345</v>
      </c>
      <c r="B224" s="172" t="s">
        <v>256</v>
      </c>
      <c r="C224" s="189">
        <v>72691642.939999998</v>
      </c>
      <c r="D224" s="175"/>
      <c r="E224" s="175"/>
    </row>
    <row r="225" spans="1:5" ht="12.6" customHeight="1" outlineLevel="1" x14ac:dyDescent="0.25">
      <c r="A225" s="173" t="s">
        <v>346</v>
      </c>
      <c r="B225" s="172" t="s">
        <v>256</v>
      </c>
      <c r="C225" s="189">
        <v>2115634.64</v>
      </c>
      <c r="D225" s="175"/>
      <c r="E225" s="175"/>
    </row>
    <row r="226" spans="1:5" ht="12.6" customHeight="1" outlineLevel="1" x14ac:dyDescent="0.25">
      <c r="A226" s="173" t="s">
        <v>347</v>
      </c>
      <c r="B226" s="172" t="s">
        <v>256</v>
      </c>
      <c r="C226" s="189">
        <v>3167012.86</v>
      </c>
      <c r="D226" s="175"/>
      <c r="E226" s="175"/>
    </row>
    <row r="227" spans="1:5" ht="12.6" customHeight="1" outlineLevel="1" x14ac:dyDescent="0.25">
      <c r="A227" s="173" t="s">
        <v>348</v>
      </c>
      <c r="B227" s="172" t="s">
        <v>256</v>
      </c>
      <c r="C227" s="189">
        <v>27686843.330000002</v>
      </c>
      <c r="D227" s="175"/>
      <c r="E227" s="175"/>
    </row>
    <row r="228" spans="1:5" ht="12.6" customHeight="1" outlineLevel="1" x14ac:dyDescent="0.25">
      <c r="A228" s="173" t="s">
        <v>349</v>
      </c>
      <c r="B228" s="172" t="s">
        <v>256</v>
      </c>
      <c r="C228" s="189">
        <v>4583986.540000001</v>
      </c>
      <c r="D228" s="175"/>
      <c r="E228" s="175"/>
    </row>
    <row r="229" spans="1:5" ht="12.6" customHeight="1" outlineLevel="1" x14ac:dyDescent="0.25">
      <c r="A229" s="173" t="s">
        <v>350</v>
      </c>
      <c r="B229" s="175"/>
      <c r="C229" s="191"/>
      <c r="D229" s="175">
        <f>SUM(C223:C228)</f>
        <v>247143314.95000002</v>
      </c>
      <c r="E229" s="175"/>
    </row>
    <row r="230" spans="1:5" ht="12.6" customHeight="1" outlineLevel="1" x14ac:dyDescent="0.25">
      <c r="A230" s="253" t="s">
        <v>351</v>
      </c>
      <c r="B230" s="253"/>
      <c r="C230" s="253"/>
      <c r="D230" s="253"/>
      <c r="E230" s="253"/>
    </row>
    <row r="231" spans="1:5" ht="12.6" customHeight="1" outlineLevel="1" x14ac:dyDescent="0.25">
      <c r="A231" s="171" t="s">
        <v>352</v>
      </c>
      <c r="B231" s="172" t="s">
        <v>256</v>
      </c>
      <c r="C231" s="189">
        <v>1528</v>
      </c>
      <c r="D231" s="175"/>
      <c r="E231" s="175"/>
    </row>
    <row r="232" spans="1:5" ht="12.6" customHeight="1" outlineLevel="1" x14ac:dyDescent="0.25">
      <c r="A232" s="171"/>
      <c r="B232" s="172"/>
      <c r="C232" s="191"/>
      <c r="D232" s="175"/>
      <c r="E232" s="175"/>
    </row>
    <row r="233" spans="1:5" ht="12.6" customHeight="1" outlineLevel="1" x14ac:dyDescent="0.25">
      <c r="A233" s="171" t="s">
        <v>353</v>
      </c>
      <c r="B233" s="172" t="s">
        <v>256</v>
      </c>
      <c r="C233" s="189">
        <v>565830.72999999986</v>
      </c>
      <c r="D233" s="175"/>
      <c r="E233" s="175"/>
    </row>
    <row r="234" spans="1:5" ht="12.6" customHeight="1" outlineLevel="1" x14ac:dyDescent="0.25">
      <c r="A234" s="171" t="s">
        <v>354</v>
      </c>
      <c r="B234" s="172" t="s">
        <v>256</v>
      </c>
      <c r="C234" s="189">
        <v>1074752.0800000022</v>
      </c>
      <c r="D234" s="175"/>
      <c r="E234" s="175"/>
    </row>
    <row r="235" spans="1:5" ht="12.6" customHeight="1" outlineLevel="1" x14ac:dyDescent="0.25">
      <c r="A235" s="173"/>
      <c r="B235" s="175"/>
      <c r="C235" s="191"/>
      <c r="D235" s="175"/>
      <c r="E235" s="175"/>
    </row>
    <row r="236" spans="1:5" ht="12.6" customHeight="1" outlineLevel="1" x14ac:dyDescent="0.25">
      <c r="A236" s="171" t="s">
        <v>355</v>
      </c>
      <c r="B236" s="175"/>
      <c r="C236" s="191"/>
      <c r="D236" s="175">
        <f>SUM(C233:C235)</f>
        <v>1640582.8100000019</v>
      </c>
      <c r="E236" s="175"/>
    </row>
    <row r="237" spans="1:5" ht="12.6" customHeight="1" outlineLevel="1" x14ac:dyDescent="0.25">
      <c r="A237" s="253" t="s">
        <v>356</v>
      </c>
      <c r="B237" s="253"/>
      <c r="C237" s="253"/>
      <c r="D237" s="253"/>
      <c r="E237" s="253"/>
    </row>
    <row r="238" spans="1:5" ht="12.6" customHeight="1" outlineLevel="1" x14ac:dyDescent="0.25">
      <c r="A238" s="173" t="s">
        <v>357</v>
      </c>
      <c r="B238" s="172" t="s">
        <v>256</v>
      </c>
      <c r="C238" s="189">
        <v>16031288.26</v>
      </c>
      <c r="D238" s="175"/>
      <c r="E238" s="175"/>
    </row>
    <row r="239" spans="1:5" ht="12.6" customHeight="1" outlineLevel="1" x14ac:dyDescent="0.25">
      <c r="A239" s="173" t="s">
        <v>356</v>
      </c>
      <c r="B239" s="172" t="s">
        <v>256</v>
      </c>
      <c r="C239" s="189">
        <v>116995</v>
      </c>
      <c r="D239" s="175"/>
      <c r="E239" s="175"/>
    </row>
    <row r="240" spans="1:5" ht="12.6" customHeight="1" outlineLevel="1" x14ac:dyDescent="0.25">
      <c r="A240" s="173" t="s">
        <v>358</v>
      </c>
      <c r="B240" s="175"/>
      <c r="C240" s="191"/>
      <c r="D240" s="175">
        <f>SUM(C238:C239)</f>
        <v>16148283.26</v>
      </c>
      <c r="E240" s="175"/>
    </row>
    <row r="241" spans="1:5" ht="12.6" customHeight="1" outlineLevel="1" x14ac:dyDescent="0.25">
      <c r="A241" s="173"/>
      <c r="B241" s="175"/>
      <c r="C241" s="191"/>
      <c r="D241" s="175"/>
      <c r="E241" s="175"/>
    </row>
    <row r="242" spans="1:5" ht="12.6" customHeight="1" outlineLevel="1" x14ac:dyDescent="0.25">
      <c r="A242" s="173" t="s">
        <v>359</v>
      </c>
      <c r="B242" s="175"/>
      <c r="C242" s="191"/>
      <c r="D242" s="175">
        <f>D221+D229+D236+D240</f>
        <v>273568129.02000004</v>
      </c>
      <c r="E242" s="175"/>
    </row>
    <row r="243" spans="1:5" ht="12.6" customHeight="1" outlineLevel="1" x14ac:dyDescent="0.25">
      <c r="A243" s="173"/>
      <c r="B243" s="173"/>
      <c r="C243" s="191"/>
      <c r="D243" s="175"/>
      <c r="E243" s="175"/>
    </row>
    <row r="244" spans="1:5" ht="12.6" customHeight="1" outlineLevel="1" x14ac:dyDescent="0.25">
      <c r="A244" s="173"/>
      <c r="B244" s="173"/>
      <c r="C244" s="191"/>
      <c r="D244" s="175"/>
      <c r="E244" s="175"/>
    </row>
    <row r="245" spans="1:5" ht="12.6" customHeight="1" outlineLevel="1" x14ac:dyDescent="0.25">
      <c r="A245" s="173"/>
      <c r="B245" s="173"/>
      <c r="C245" s="191"/>
      <c r="D245" s="175"/>
      <c r="E245" s="175"/>
    </row>
    <row r="246" spans="1:5" ht="12.6" customHeight="1" outlineLevel="1" x14ac:dyDescent="0.25">
      <c r="A246" s="173"/>
      <c r="B246" s="173"/>
      <c r="C246" s="191"/>
      <c r="D246" s="175"/>
      <c r="E246" s="175"/>
    </row>
    <row r="247" spans="1:5" ht="21.75" customHeight="1" outlineLevel="1" x14ac:dyDescent="0.25">
      <c r="A247" s="173"/>
      <c r="B247" s="173"/>
      <c r="C247" s="191"/>
      <c r="D247" s="175"/>
      <c r="E247" s="175"/>
    </row>
    <row r="248" spans="1:5" ht="12.45" customHeight="1" outlineLevel="1" x14ac:dyDescent="0.25">
      <c r="A248" s="205" t="s">
        <v>360</v>
      </c>
      <c r="B248" s="205"/>
      <c r="C248" s="205"/>
      <c r="D248" s="205"/>
      <c r="E248" s="205"/>
    </row>
    <row r="249" spans="1:5" ht="11.25" customHeight="1" outlineLevel="1" x14ac:dyDescent="0.25">
      <c r="A249" s="253" t="s">
        <v>361</v>
      </c>
      <c r="B249" s="253"/>
      <c r="C249" s="253"/>
      <c r="D249" s="253"/>
      <c r="E249" s="253"/>
    </row>
    <row r="250" spans="1:5" ht="12.45" customHeight="1" outlineLevel="1" x14ac:dyDescent="0.25">
      <c r="A250" s="173" t="s">
        <v>362</v>
      </c>
      <c r="B250" s="172" t="s">
        <v>256</v>
      </c>
      <c r="C250" s="189">
        <f>4193158+51988</f>
        <v>4245146</v>
      </c>
      <c r="D250" s="175"/>
      <c r="E250" s="175"/>
    </row>
    <row r="251" spans="1:5" ht="12.45" customHeight="1" outlineLevel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outlineLevel="1" x14ac:dyDescent="0.25">
      <c r="A252" s="173" t="s">
        <v>364</v>
      </c>
      <c r="B252" s="172" t="s">
        <v>256</v>
      </c>
      <c r="C252" s="189">
        <v>96743128</v>
      </c>
      <c r="D252" s="175"/>
      <c r="E252" s="175"/>
    </row>
    <row r="253" spans="1:5" ht="12.45" customHeight="1" outlineLevel="1" x14ac:dyDescent="0.25">
      <c r="A253" s="173" t="s">
        <v>365</v>
      </c>
      <c r="B253" s="172" t="s">
        <v>256</v>
      </c>
      <c r="C253" s="189">
        <f>61614307-18000</f>
        <v>61596307</v>
      </c>
      <c r="D253" s="175"/>
      <c r="E253" s="175"/>
    </row>
    <row r="254" spans="1:5" ht="12.45" customHeight="1" outlineLevel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outlineLevel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outlineLevel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outlineLevel="1" x14ac:dyDescent="0.25">
      <c r="A257" s="173" t="s">
        <v>368</v>
      </c>
      <c r="B257" s="172" t="s">
        <v>256</v>
      </c>
      <c r="C257" s="189">
        <v>1933154</v>
      </c>
      <c r="D257" s="175"/>
      <c r="E257" s="175"/>
    </row>
    <row r="258" spans="1:5" ht="12.45" customHeight="1" outlineLevel="1" x14ac:dyDescent="0.25">
      <c r="A258" s="173" t="s">
        <v>369</v>
      </c>
      <c r="B258" s="172" t="s">
        <v>256</v>
      </c>
      <c r="C258" s="189">
        <v>1005446</v>
      </c>
      <c r="D258" s="175"/>
      <c r="E258" s="175"/>
    </row>
    <row r="259" spans="1:5" ht="12.45" customHeight="1" outlineLevel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outlineLevel="1" x14ac:dyDescent="0.25">
      <c r="A260" s="173" t="s">
        <v>371</v>
      </c>
      <c r="B260" s="175"/>
      <c r="C260" s="191"/>
      <c r="D260" s="175">
        <f>SUM(C250:C252)-C253+SUM(C254:C259)</f>
        <v>42330567</v>
      </c>
      <c r="E260" s="175"/>
    </row>
    <row r="261" spans="1:5" ht="11.25" customHeight="1" outlineLevel="1" x14ac:dyDescent="0.25">
      <c r="A261" s="253" t="s">
        <v>372</v>
      </c>
      <c r="B261" s="253"/>
      <c r="C261" s="253"/>
      <c r="D261" s="253"/>
      <c r="E261" s="253"/>
    </row>
    <row r="262" spans="1:5" ht="12.45" customHeight="1" outlineLevel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outlineLevel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outlineLevel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outlineLevel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outlineLevel="1" x14ac:dyDescent="0.25">
      <c r="A266" s="253" t="s">
        <v>375</v>
      </c>
      <c r="B266" s="253"/>
      <c r="C266" s="253"/>
      <c r="D266" s="253"/>
      <c r="E266" s="253"/>
    </row>
    <row r="267" spans="1:5" ht="12.45" customHeight="1" outlineLevel="1" x14ac:dyDescent="0.25">
      <c r="A267" s="173" t="s">
        <v>332</v>
      </c>
      <c r="B267" s="172" t="s">
        <v>256</v>
      </c>
      <c r="C267" s="189">
        <f>E195</f>
        <v>1702265</v>
      </c>
      <c r="D267" s="175"/>
      <c r="E267" s="175"/>
    </row>
    <row r="268" spans="1:5" ht="12.45" customHeight="1" outlineLevel="1" x14ac:dyDescent="0.25">
      <c r="A268" s="173" t="s">
        <v>333</v>
      </c>
      <c r="B268" s="172" t="s">
        <v>256</v>
      </c>
      <c r="C268" s="189">
        <f>E196</f>
        <v>749181</v>
      </c>
      <c r="D268" s="175"/>
      <c r="E268" s="175"/>
    </row>
    <row r="269" spans="1:5" ht="12.45" customHeight="1" outlineLevel="1" x14ac:dyDescent="0.25">
      <c r="A269" s="173" t="s">
        <v>334</v>
      </c>
      <c r="B269" s="172" t="s">
        <v>256</v>
      </c>
      <c r="C269" s="189">
        <f>E197</f>
        <v>69788946</v>
      </c>
      <c r="D269" s="175"/>
      <c r="E269" s="175"/>
    </row>
    <row r="270" spans="1:5" ht="12.45" customHeight="1" outlineLevel="1" x14ac:dyDescent="0.25">
      <c r="A270" s="173" t="s">
        <v>376</v>
      </c>
      <c r="B270" s="172" t="s">
        <v>256</v>
      </c>
      <c r="C270" s="189">
        <f>E198</f>
        <v>4153580</v>
      </c>
      <c r="D270" s="175"/>
      <c r="E270" s="175"/>
    </row>
    <row r="271" spans="1:5" ht="12.45" customHeight="1" outlineLevel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outlineLevel="1" x14ac:dyDescent="0.25">
      <c r="A272" s="173" t="s">
        <v>378</v>
      </c>
      <c r="B272" s="172" t="s">
        <v>256</v>
      </c>
      <c r="C272" s="189">
        <f>E200</f>
        <v>35889307</v>
      </c>
      <c r="D272" s="175"/>
      <c r="E272" s="175"/>
    </row>
    <row r="273" spans="1:5" ht="12.45" customHeight="1" outlineLevel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outlineLevel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outlineLevel="1" x14ac:dyDescent="0.25">
      <c r="A275" s="173" t="s">
        <v>379</v>
      </c>
      <c r="B275" s="175"/>
      <c r="C275" s="191"/>
      <c r="D275" s="175">
        <f>SUM(C267:C274)</f>
        <v>112283279</v>
      </c>
      <c r="E275" s="175"/>
    </row>
    <row r="276" spans="1:5" ht="12.6" customHeight="1" outlineLevel="1" x14ac:dyDescent="0.25">
      <c r="A276" s="173" t="s">
        <v>380</v>
      </c>
      <c r="B276" s="172" t="s">
        <v>256</v>
      </c>
      <c r="C276" s="189">
        <f>E217</f>
        <v>79726769</v>
      </c>
      <c r="D276" s="175"/>
      <c r="E276" s="175"/>
    </row>
    <row r="277" spans="1:5" ht="12.6" customHeight="1" outlineLevel="1" x14ac:dyDescent="0.25">
      <c r="A277" s="173" t="s">
        <v>381</v>
      </c>
      <c r="B277" s="175"/>
      <c r="C277" s="191"/>
      <c r="D277" s="175">
        <f>D275-C276</f>
        <v>32556510</v>
      </c>
      <c r="E277" s="175"/>
    </row>
    <row r="278" spans="1:5" ht="12.6" customHeight="1" outlineLevel="1" x14ac:dyDescent="0.25">
      <c r="A278" s="253" t="s">
        <v>382</v>
      </c>
      <c r="B278" s="253"/>
      <c r="C278" s="253"/>
      <c r="D278" s="253"/>
      <c r="E278" s="253"/>
    </row>
    <row r="279" spans="1:5" ht="12.6" customHeight="1" outlineLevel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outlineLevel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outlineLevel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outlineLevel="1" x14ac:dyDescent="0.25">
      <c r="A282" s="173" t="s">
        <v>373</v>
      </c>
      <c r="B282" s="172" t="s">
        <v>256</v>
      </c>
      <c r="C282" s="189">
        <v>8540657</v>
      </c>
      <c r="D282" s="175"/>
      <c r="E282" s="175"/>
    </row>
    <row r="283" spans="1:5" ht="12.6" customHeight="1" outlineLevel="1" x14ac:dyDescent="0.25">
      <c r="A283" s="173" t="s">
        <v>386</v>
      </c>
      <c r="B283" s="175"/>
      <c r="C283" s="191"/>
      <c r="D283" s="175">
        <f>C279-C280+C281+C282</f>
        <v>8540657</v>
      </c>
      <c r="E283" s="175"/>
    </row>
    <row r="284" spans="1:5" ht="12.6" customHeight="1" outlineLevel="1" x14ac:dyDescent="0.25">
      <c r="A284" s="173"/>
      <c r="B284" s="175"/>
      <c r="C284" s="191"/>
      <c r="D284" s="175"/>
      <c r="E284" s="175"/>
    </row>
    <row r="285" spans="1:5" ht="12.6" customHeight="1" outlineLevel="1" x14ac:dyDescent="0.25">
      <c r="A285" s="253" t="s">
        <v>387</v>
      </c>
      <c r="B285" s="253"/>
      <c r="C285" s="253"/>
      <c r="D285" s="253"/>
      <c r="E285" s="253"/>
    </row>
    <row r="286" spans="1:5" ht="12.6" customHeight="1" outlineLevel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outlineLevel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outlineLevel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outlineLevel="1" x14ac:dyDescent="0.25">
      <c r="A289" s="173" t="s">
        <v>391</v>
      </c>
      <c r="B289" s="172" t="s">
        <v>256</v>
      </c>
      <c r="C289" s="189">
        <v>3898100</v>
      </c>
      <c r="D289" s="175"/>
      <c r="E289" s="175"/>
    </row>
    <row r="290" spans="1:5" ht="12.6" customHeight="1" outlineLevel="1" x14ac:dyDescent="0.25">
      <c r="A290" s="173" t="s">
        <v>392</v>
      </c>
      <c r="B290" s="175"/>
      <c r="C290" s="191"/>
      <c r="D290" s="175">
        <f>SUM(C286:C289)</f>
        <v>3898100</v>
      </c>
      <c r="E290" s="175"/>
    </row>
    <row r="291" spans="1:5" ht="12.6" customHeight="1" outlineLevel="1" x14ac:dyDescent="0.25">
      <c r="A291" s="173"/>
      <c r="B291" s="175"/>
      <c r="C291" s="191"/>
      <c r="D291" s="175"/>
      <c r="E291" s="175"/>
    </row>
    <row r="292" spans="1:5" ht="12.6" customHeight="1" outlineLevel="1" x14ac:dyDescent="0.25">
      <c r="A292" s="173" t="s">
        <v>393</v>
      </c>
      <c r="B292" s="175"/>
      <c r="C292" s="191"/>
      <c r="D292" s="175">
        <f>D260+D265+D277+D283+D290</f>
        <v>87325834</v>
      </c>
      <c r="E292" s="175"/>
    </row>
    <row r="293" spans="1:5" ht="12.6" customHeight="1" outlineLevel="1" x14ac:dyDescent="0.25">
      <c r="A293" s="173"/>
      <c r="B293" s="173"/>
      <c r="C293" s="191"/>
      <c r="D293" s="175"/>
      <c r="E293" s="175"/>
    </row>
    <row r="294" spans="1:5" ht="12.6" customHeight="1" outlineLevel="1" x14ac:dyDescent="0.25">
      <c r="A294" s="173"/>
      <c r="B294" s="173"/>
      <c r="C294" s="191"/>
      <c r="D294" s="175"/>
      <c r="E294" s="175"/>
    </row>
    <row r="295" spans="1:5" ht="12.6" customHeight="1" outlineLevel="1" x14ac:dyDescent="0.25">
      <c r="A295" s="173"/>
      <c r="B295" s="173"/>
      <c r="C295" s="191"/>
      <c r="D295" s="175"/>
      <c r="E295" s="175"/>
    </row>
    <row r="296" spans="1:5" ht="12.6" customHeight="1" outlineLevel="1" x14ac:dyDescent="0.25">
      <c r="A296" s="173"/>
      <c r="B296" s="173"/>
      <c r="C296" s="191"/>
      <c r="D296" s="175"/>
      <c r="E296" s="175"/>
    </row>
    <row r="297" spans="1:5" ht="12.6" customHeight="1" outlineLevel="1" x14ac:dyDescent="0.25">
      <c r="A297" s="173"/>
      <c r="B297" s="173"/>
      <c r="C297" s="191"/>
      <c r="D297" s="175"/>
      <c r="E297" s="175"/>
    </row>
    <row r="298" spans="1:5" ht="12.6" customHeight="1" outlineLevel="1" x14ac:dyDescent="0.25">
      <c r="A298" s="173"/>
      <c r="B298" s="173"/>
      <c r="C298" s="191"/>
      <c r="D298" s="175"/>
      <c r="E298" s="175"/>
    </row>
    <row r="299" spans="1:5" ht="12.6" customHeight="1" outlineLevel="1" x14ac:dyDescent="0.25">
      <c r="A299" s="173"/>
      <c r="B299" s="173"/>
      <c r="C299" s="191"/>
      <c r="D299" s="175"/>
      <c r="E299" s="175"/>
    </row>
    <row r="300" spans="1:5" ht="12.6" customHeight="1" outlineLevel="1" x14ac:dyDescent="0.25">
      <c r="A300" s="173"/>
      <c r="B300" s="173"/>
      <c r="C300" s="191"/>
      <c r="D300" s="175"/>
      <c r="E300" s="175"/>
    </row>
    <row r="301" spans="1:5" ht="20.25" customHeight="1" outlineLevel="1" x14ac:dyDescent="0.25">
      <c r="A301" s="173"/>
      <c r="B301" s="173"/>
      <c r="C301" s="191"/>
      <c r="D301" s="175"/>
      <c r="E301" s="175"/>
    </row>
    <row r="302" spans="1:5" ht="12.6" customHeight="1" outlineLevel="1" x14ac:dyDescent="0.25">
      <c r="A302" s="205" t="s">
        <v>394</v>
      </c>
      <c r="B302" s="205"/>
      <c r="C302" s="205"/>
      <c r="D302" s="205"/>
      <c r="E302" s="205"/>
    </row>
    <row r="303" spans="1:5" ht="14.25" customHeight="1" outlineLevel="1" x14ac:dyDescent="0.25">
      <c r="A303" s="253" t="s">
        <v>395</v>
      </c>
      <c r="B303" s="253"/>
      <c r="C303" s="253"/>
      <c r="D303" s="253"/>
      <c r="E303" s="253"/>
    </row>
    <row r="304" spans="1:5" ht="12.6" customHeight="1" outlineLevel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outlineLevel="1" x14ac:dyDescent="0.25">
      <c r="A305" s="173" t="s">
        <v>397</v>
      </c>
      <c r="B305" s="172" t="s">
        <v>256</v>
      </c>
      <c r="C305" s="189">
        <v>23223098</v>
      </c>
      <c r="D305" s="175"/>
      <c r="E305" s="175"/>
    </row>
    <row r="306" spans="1:5" ht="12.6" customHeight="1" outlineLevel="1" x14ac:dyDescent="0.25">
      <c r="A306" s="173" t="s">
        <v>398</v>
      </c>
      <c r="B306" s="172" t="s">
        <v>256</v>
      </c>
      <c r="C306" s="189">
        <v>6828825</v>
      </c>
      <c r="D306" s="175"/>
      <c r="E306" s="175"/>
    </row>
    <row r="307" spans="1:5" ht="12.6" customHeight="1" outlineLevel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outlineLevel="1" x14ac:dyDescent="0.25">
      <c r="A308" s="173" t="s">
        <v>400</v>
      </c>
      <c r="B308" s="172" t="s">
        <v>256</v>
      </c>
      <c r="C308" s="189">
        <v>1026715</v>
      </c>
      <c r="D308" s="175"/>
      <c r="E308" s="175"/>
    </row>
    <row r="309" spans="1:5" ht="12.6" customHeight="1" outlineLevel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outlineLevel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outlineLevel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outlineLevel="1" x14ac:dyDescent="0.25">
      <c r="A312" s="173" t="s">
        <v>403</v>
      </c>
      <c r="B312" s="172" t="s">
        <v>256</v>
      </c>
      <c r="C312" s="189">
        <v>11024</v>
      </c>
      <c r="D312" s="175"/>
      <c r="E312" s="175"/>
    </row>
    <row r="313" spans="1:5" ht="12.6" customHeight="1" outlineLevel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outlineLevel="1" x14ac:dyDescent="0.25">
      <c r="A314" s="173" t="s">
        <v>405</v>
      </c>
      <c r="B314" s="175"/>
      <c r="C314" s="191"/>
      <c r="D314" s="175">
        <f>SUM(C304:C313)</f>
        <v>31089662</v>
      </c>
      <c r="E314" s="175"/>
    </row>
    <row r="315" spans="1:5" ht="12.6" customHeight="1" outlineLevel="1" x14ac:dyDescent="0.25">
      <c r="A315" s="253" t="s">
        <v>406</v>
      </c>
      <c r="B315" s="253"/>
      <c r="C315" s="253"/>
      <c r="D315" s="253"/>
      <c r="E315" s="253"/>
    </row>
    <row r="316" spans="1:5" ht="12.6" customHeight="1" outlineLevel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outlineLevel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outlineLevel="1" x14ac:dyDescent="0.25">
      <c r="A318" s="173" t="s">
        <v>409</v>
      </c>
      <c r="B318" s="172" t="s">
        <v>256</v>
      </c>
      <c r="C318" s="189">
        <v>1484060</v>
      </c>
      <c r="D318" s="175"/>
      <c r="E318" s="175"/>
    </row>
    <row r="319" spans="1:5" ht="12.6" customHeight="1" outlineLevel="1" x14ac:dyDescent="0.25">
      <c r="A319" s="173" t="s">
        <v>410</v>
      </c>
      <c r="B319" s="175"/>
      <c r="C319" s="191"/>
      <c r="D319" s="175">
        <f>SUM(C316:C318)</f>
        <v>1484060</v>
      </c>
      <c r="E319" s="175"/>
    </row>
    <row r="320" spans="1:5" ht="12.6" customHeight="1" outlineLevel="1" x14ac:dyDescent="0.25">
      <c r="A320" s="253" t="s">
        <v>411</v>
      </c>
      <c r="B320" s="253"/>
      <c r="C320" s="253"/>
      <c r="D320" s="253"/>
      <c r="E320" s="253"/>
    </row>
    <row r="321" spans="1:5" ht="12.6" customHeight="1" outlineLevel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outlineLevel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outlineLevel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outlineLevel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outlineLevel="1" x14ac:dyDescent="0.25">
      <c r="A325" s="173" t="s">
        <v>416</v>
      </c>
      <c r="B325" s="172" t="s">
        <v>256</v>
      </c>
      <c r="C325" s="189">
        <v>36522449</v>
      </c>
      <c r="D325" s="175"/>
      <c r="E325" s="175"/>
    </row>
    <row r="326" spans="1:5" ht="12.6" customHeight="1" outlineLevel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outlineLevel="1" x14ac:dyDescent="0.25">
      <c r="A327" s="173" t="s">
        <v>418</v>
      </c>
      <c r="B327" s="172" t="s">
        <v>256</v>
      </c>
      <c r="C327" s="189">
        <v>1582424</v>
      </c>
      <c r="D327" s="175"/>
      <c r="E327" s="175"/>
    </row>
    <row r="328" spans="1:5" ht="19.5" customHeight="1" outlineLevel="1" x14ac:dyDescent="0.25">
      <c r="A328" s="173" t="s">
        <v>203</v>
      </c>
      <c r="B328" s="175"/>
      <c r="C328" s="191"/>
      <c r="D328" s="175">
        <f>SUM(C321:C327)</f>
        <v>38104873</v>
      </c>
      <c r="E328" s="175"/>
    </row>
    <row r="329" spans="1:5" ht="12.6" customHeight="1" outlineLevel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outlineLevel="1" x14ac:dyDescent="0.25">
      <c r="A330" s="173" t="s">
        <v>420</v>
      </c>
      <c r="B330" s="175"/>
      <c r="C330" s="191"/>
      <c r="D330" s="175">
        <f>D328-D329</f>
        <v>38104873</v>
      </c>
      <c r="E330" s="175"/>
    </row>
    <row r="331" spans="1:5" ht="12.6" customHeight="1" outlineLevel="1" x14ac:dyDescent="0.25">
      <c r="A331" s="173"/>
      <c r="B331" s="175"/>
      <c r="C331" s="191"/>
      <c r="D331" s="175"/>
      <c r="E331" s="175"/>
    </row>
    <row r="332" spans="1:5" ht="12.6" customHeight="1" outlineLevel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outlineLevel="1" x14ac:dyDescent="0.25">
      <c r="A333" s="173"/>
      <c r="B333" s="172"/>
      <c r="C333" s="228"/>
      <c r="D333" s="175"/>
      <c r="E333" s="175"/>
    </row>
    <row r="334" spans="1:5" ht="12.6" customHeight="1" outlineLevel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outlineLevel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outlineLevel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outlineLevel="1" x14ac:dyDescent="0.25">
      <c r="A337" s="173" t="s">
        <v>422</v>
      </c>
      <c r="B337" s="172" t="s">
        <v>256</v>
      </c>
      <c r="C337" s="189">
        <v>16647239</v>
      </c>
      <c r="D337" s="175"/>
      <c r="E337" s="175"/>
    </row>
    <row r="338" spans="1:5" ht="12.6" customHeight="1" outlineLevel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outlineLevel="1" x14ac:dyDescent="0.25">
      <c r="A339" s="173" t="s">
        <v>424</v>
      </c>
      <c r="B339" s="175"/>
      <c r="C339" s="191"/>
      <c r="D339" s="175">
        <f>D314+D319+D330+C332+C336+C337</f>
        <v>87325834</v>
      </c>
      <c r="E339" s="175"/>
    </row>
    <row r="340" spans="1:5" ht="12.6" customHeight="1" outlineLevel="1" x14ac:dyDescent="0.25">
      <c r="A340" s="173"/>
      <c r="B340" s="175"/>
      <c r="C340" s="191"/>
      <c r="D340" s="175"/>
      <c r="E340" s="175"/>
    </row>
    <row r="341" spans="1:5" ht="12.6" customHeight="1" outlineLevel="1" x14ac:dyDescent="0.25">
      <c r="A341" s="173" t="s">
        <v>425</v>
      </c>
      <c r="B341" s="175"/>
      <c r="C341" s="191"/>
      <c r="D341" s="175">
        <f>D292</f>
        <v>87325834</v>
      </c>
      <c r="E341" s="175"/>
    </row>
    <row r="342" spans="1:5" ht="12.6" customHeight="1" outlineLevel="1" x14ac:dyDescent="0.25">
      <c r="A342" s="173"/>
      <c r="B342" s="173"/>
      <c r="C342" s="191"/>
      <c r="D342" s="175"/>
      <c r="E342" s="175"/>
    </row>
    <row r="343" spans="1:5" ht="12.6" customHeight="1" outlineLevel="1" x14ac:dyDescent="0.25">
      <c r="A343" s="173"/>
      <c r="B343" s="173"/>
      <c r="C343" s="191"/>
      <c r="D343" s="175">
        <f>D339-D341</f>
        <v>0</v>
      </c>
      <c r="E343" s="175"/>
    </row>
    <row r="344" spans="1:5" ht="12.6" customHeight="1" outlineLevel="1" x14ac:dyDescent="0.25">
      <c r="A344" s="173"/>
      <c r="B344" s="173"/>
      <c r="C344" s="191"/>
      <c r="D344" s="175"/>
      <c r="E344" s="175"/>
    </row>
    <row r="345" spans="1:5" ht="12.6" customHeight="1" outlineLevel="1" x14ac:dyDescent="0.25">
      <c r="A345" s="173"/>
      <c r="B345" s="173"/>
      <c r="C345" s="191"/>
      <c r="D345" s="175"/>
      <c r="E345" s="175"/>
    </row>
    <row r="346" spans="1:5" ht="12.6" customHeight="1" outlineLevel="1" x14ac:dyDescent="0.25">
      <c r="A346" s="173"/>
      <c r="B346" s="173"/>
      <c r="C346" s="191"/>
      <c r="D346" s="175"/>
      <c r="E346" s="175"/>
    </row>
    <row r="347" spans="1:5" ht="12.6" customHeight="1" outlineLevel="1" x14ac:dyDescent="0.25">
      <c r="A347" s="173"/>
      <c r="B347" s="173"/>
      <c r="C347" s="191"/>
      <c r="D347" s="175"/>
      <c r="E347" s="175"/>
    </row>
    <row r="348" spans="1:5" ht="12.6" customHeight="1" outlineLevel="1" x14ac:dyDescent="0.25">
      <c r="A348" s="173"/>
      <c r="B348" s="173"/>
      <c r="C348" s="191"/>
      <c r="D348" s="175"/>
      <c r="E348" s="175"/>
    </row>
    <row r="349" spans="1:5" ht="12.6" customHeight="1" outlineLevel="1" x14ac:dyDescent="0.25">
      <c r="A349" s="173"/>
      <c r="B349" s="173"/>
      <c r="C349" s="191"/>
      <c r="D349" s="175"/>
      <c r="E349" s="175"/>
    </row>
    <row r="350" spans="1:5" ht="12.6" customHeight="1" outlineLevel="1" x14ac:dyDescent="0.25">
      <c r="A350" s="173"/>
      <c r="B350" s="173"/>
      <c r="C350" s="191"/>
      <c r="D350" s="175"/>
      <c r="E350" s="175"/>
    </row>
    <row r="351" spans="1:5" ht="12.6" customHeight="1" outlineLevel="1" x14ac:dyDescent="0.25">
      <c r="A351" s="173"/>
      <c r="B351" s="173"/>
      <c r="C351" s="191"/>
      <c r="D351" s="175"/>
      <c r="E351" s="175"/>
    </row>
    <row r="352" spans="1:5" ht="12.6" customHeight="1" outlineLevel="1" x14ac:dyDescent="0.25">
      <c r="A352" s="173"/>
      <c r="B352" s="173"/>
      <c r="C352" s="191"/>
      <c r="D352" s="175"/>
      <c r="E352" s="175"/>
    </row>
    <row r="353" spans="1:5" ht="12.6" customHeight="1" outlineLevel="1" x14ac:dyDescent="0.25">
      <c r="A353" s="173"/>
      <c r="B353" s="173"/>
      <c r="C353" s="191"/>
      <c r="D353" s="175"/>
      <c r="E353" s="175"/>
    </row>
    <row r="354" spans="1:5" ht="12.6" customHeight="1" outlineLevel="1" x14ac:dyDescent="0.25">
      <c r="A354" s="173"/>
      <c r="B354" s="173"/>
      <c r="C354" s="191"/>
      <c r="D354" s="175"/>
      <c r="E354" s="175"/>
    </row>
    <row r="355" spans="1:5" ht="12.6" customHeight="1" outlineLevel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120679746.09999999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246676901.00999996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367356647.10999995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f>C221</f>
        <v>8635948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D229</f>
        <v>247143314.95000002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D236</f>
        <v>1640582.8100000019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D240</f>
        <v>16148283.26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273568129.02000004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93788518.089999914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1699634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3397139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5096773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98885291.089999914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>CE61</f>
        <v>41392496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CE62</f>
        <v>12829536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CE63</f>
        <v>12397875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CE64</f>
        <v>10432753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CE65</f>
        <v>1104514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 t="shared" ref="C383" si="12">CE66</f>
        <v>14109134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CE67</f>
        <v>3268262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CE68</f>
        <v>1016691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1037414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1225634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1954165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CE69</f>
        <v>6335780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107104254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-8218962.9100000858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1138613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-7080349.9100000858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-7080349.9100000858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Grays Harbor Community Hospital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2680</v>
      </c>
      <c r="C414" s="194">
        <f>E138</f>
        <v>2680</v>
      </c>
      <c r="D414" s="179"/>
    </row>
    <row r="415" spans="1:5" ht="12.6" customHeight="1" x14ac:dyDescent="0.25">
      <c r="A415" s="179" t="s">
        <v>464</v>
      </c>
      <c r="B415" s="179">
        <f>D111</f>
        <v>10309</v>
      </c>
      <c r="C415" s="179">
        <f>E139</f>
        <v>10976</v>
      </c>
      <c r="D415" s="194">
        <f>SUM(C59:H59)+N59</f>
        <v>10048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363</v>
      </c>
      <c r="C420" s="179">
        <f>E150</f>
        <v>363</v>
      </c>
      <c r="D420" s="179"/>
    </row>
    <row r="421" spans="1:7" ht="12.6" customHeight="1" x14ac:dyDescent="0.25">
      <c r="A421" s="179" t="s">
        <v>468</v>
      </c>
      <c r="B421" s="179">
        <f>D113</f>
        <v>3877</v>
      </c>
      <c r="C421" s="179">
        <f>E151</f>
        <v>3878</v>
      </c>
      <c r="D421" s="179">
        <f>I59</f>
        <v>3877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339</v>
      </c>
    </row>
    <row r="424" spans="1:7" ht="12.6" customHeight="1" x14ac:dyDescent="0.25">
      <c r="A424" s="179" t="s">
        <v>980</v>
      </c>
      <c r="B424" s="179">
        <f>D114</f>
        <v>646</v>
      </c>
      <c r="D424" s="179">
        <f>J59</f>
        <v>646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41392496</v>
      </c>
      <c r="C427" s="179">
        <f t="shared" ref="C427:C434" si="14">CE61</f>
        <v>41392496</v>
      </c>
      <c r="D427" s="179"/>
    </row>
    <row r="428" spans="1:7" ht="12.6" customHeight="1" x14ac:dyDescent="0.25">
      <c r="A428" s="179" t="s">
        <v>3</v>
      </c>
      <c r="B428" s="179">
        <f t="shared" si="13"/>
        <v>12829536</v>
      </c>
      <c r="C428" s="179">
        <f t="shared" si="14"/>
        <v>12829536</v>
      </c>
      <c r="D428" s="179">
        <f>D173</f>
        <v>12829536</v>
      </c>
    </row>
    <row r="429" spans="1:7" ht="12.6" customHeight="1" x14ac:dyDescent="0.25">
      <c r="A429" s="179" t="s">
        <v>236</v>
      </c>
      <c r="B429" s="179">
        <f t="shared" si="13"/>
        <v>12397875</v>
      </c>
      <c r="C429" s="179">
        <f t="shared" si="14"/>
        <v>12397875</v>
      </c>
      <c r="D429" s="179"/>
    </row>
    <row r="430" spans="1:7" ht="12.6" customHeight="1" x14ac:dyDescent="0.25">
      <c r="A430" s="179" t="s">
        <v>237</v>
      </c>
      <c r="B430" s="179">
        <f t="shared" si="13"/>
        <v>10432753</v>
      </c>
      <c r="C430" s="179">
        <f t="shared" si="14"/>
        <v>10432753</v>
      </c>
      <c r="D430" s="179"/>
    </row>
    <row r="431" spans="1:7" ht="12.6" customHeight="1" x14ac:dyDescent="0.25">
      <c r="A431" s="179" t="s">
        <v>444</v>
      </c>
      <c r="B431" s="179">
        <f t="shared" si="13"/>
        <v>1104514</v>
      </c>
      <c r="C431" s="179">
        <f t="shared" si="14"/>
        <v>1104514</v>
      </c>
      <c r="D431" s="179"/>
    </row>
    <row r="432" spans="1:7" ht="12.6" customHeight="1" x14ac:dyDescent="0.25">
      <c r="A432" s="179" t="s">
        <v>445</v>
      </c>
      <c r="B432" s="179">
        <f t="shared" si="13"/>
        <v>14109134</v>
      </c>
      <c r="C432" s="179">
        <f t="shared" si="14"/>
        <v>14109134</v>
      </c>
      <c r="D432" s="179"/>
    </row>
    <row r="433" spans="1:7" ht="12.6" customHeight="1" x14ac:dyDescent="0.25">
      <c r="A433" s="179" t="s">
        <v>6</v>
      </c>
      <c r="B433" s="179">
        <f t="shared" si="13"/>
        <v>3268262</v>
      </c>
      <c r="C433" s="179">
        <f t="shared" si="14"/>
        <v>3268262</v>
      </c>
      <c r="D433" s="179">
        <f>C217</f>
        <v>3268262</v>
      </c>
    </row>
    <row r="434" spans="1:7" ht="12.6" customHeight="1" x14ac:dyDescent="0.25">
      <c r="A434" s="179" t="s">
        <v>474</v>
      </c>
      <c r="B434" s="179">
        <f t="shared" si="13"/>
        <v>1016691</v>
      </c>
      <c r="C434" s="179">
        <f t="shared" si="14"/>
        <v>1016691</v>
      </c>
      <c r="D434" s="179">
        <f>D177</f>
        <v>1016691</v>
      </c>
    </row>
    <row r="435" spans="1:7" ht="12.6" customHeight="1" x14ac:dyDescent="0.25">
      <c r="A435" s="179" t="s">
        <v>447</v>
      </c>
      <c r="B435" s="179">
        <f t="shared" si="13"/>
        <v>1037414</v>
      </c>
      <c r="C435" s="179"/>
      <c r="D435" s="179">
        <f>D181</f>
        <v>1037414</v>
      </c>
    </row>
    <row r="436" spans="1:7" ht="12.6" customHeight="1" x14ac:dyDescent="0.25">
      <c r="A436" s="179" t="s">
        <v>475</v>
      </c>
      <c r="B436" s="179">
        <f t="shared" si="13"/>
        <v>1225634</v>
      </c>
      <c r="C436" s="179"/>
      <c r="D436" s="179">
        <f>D186</f>
        <v>1225634</v>
      </c>
    </row>
    <row r="437" spans="1:7" ht="12.6" customHeight="1" x14ac:dyDescent="0.25">
      <c r="A437" s="194" t="s">
        <v>449</v>
      </c>
      <c r="B437" s="194">
        <f t="shared" si="13"/>
        <v>1954165</v>
      </c>
      <c r="C437" s="194"/>
      <c r="D437" s="194">
        <f>D190</f>
        <v>1954165</v>
      </c>
    </row>
    <row r="438" spans="1:7" ht="12.6" customHeight="1" x14ac:dyDescent="0.25">
      <c r="A438" s="194" t="s">
        <v>476</v>
      </c>
      <c r="B438" s="194">
        <f>C386+C387+C388</f>
        <v>4217213</v>
      </c>
      <c r="C438" s="194">
        <f>CD69</f>
        <v>4217213</v>
      </c>
      <c r="D438" s="194">
        <f>D181+D186+D190</f>
        <v>4217213</v>
      </c>
    </row>
    <row r="439" spans="1:7" ht="12.6" customHeight="1" x14ac:dyDescent="0.25">
      <c r="A439" s="179" t="s">
        <v>451</v>
      </c>
      <c r="B439" s="194">
        <f>C389</f>
        <v>6335780</v>
      </c>
      <c r="C439" s="194">
        <f>SUM(C69:CC69)</f>
        <v>2118567</v>
      </c>
      <c r="D439" s="179"/>
    </row>
    <row r="440" spans="1:7" ht="12.6" customHeight="1" x14ac:dyDescent="0.25">
      <c r="A440" s="179" t="s">
        <v>477</v>
      </c>
      <c r="B440" s="194">
        <f>B438+B439</f>
        <v>10552993</v>
      </c>
      <c r="C440" s="194">
        <f>CE69</f>
        <v>6335780</v>
      </c>
      <c r="D440" s="179"/>
    </row>
    <row r="441" spans="1:7" ht="12.6" customHeight="1" x14ac:dyDescent="0.25">
      <c r="A441" s="179" t="s">
        <v>478</v>
      </c>
      <c r="B441" s="179">
        <f>D390</f>
        <v>107104254</v>
      </c>
      <c r="C441" s="179">
        <f>SUM(C427:C437)+C440</f>
        <v>102887041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8635948</v>
      </c>
      <c r="C444" s="179">
        <f>C363</f>
        <v>8635948</v>
      </c>
      <c r="D444" s="179"/>
    </row>
    <row r="445" spans="1:7" ht="12.6" customHeight="1" x14ac:dyDescent="0.25">
      <c r="A445" s="179" t="s">
        <v>343</v>
      </c>
      <c r="B445" s="179">
        <f>D229</f>
        <v>247143314.95000002</v>
      </c>
      <c r="C445" s="179">
        <f>C364</f>
        <v>247143314.95000002</v>
      </c>
      <c r="D445" s="179"/>
    </row>
    <row r="446" spans="1:7" ht="12.6" customHeight="1" x14ac:dyDescent="0.25">
      <c r="A446" s="179" t="s">
        <v>351</v>
      </c>
      <c r="B446" s="179">
        <f>D236</f>
        <v>1640582.8100000019</v>
      </c>
      <c r="C446" s="179">
        <f>C365</f>
        <v>1640582.8100000019</v>
      </c>
      <c r="D446" s="179"/>
    </row>
    <row r="447" spans="1:7" ht="12.6" customHeight="1" x14ac:dyDescent="0.25">
      <c r="A447" s="179" t="s">
        <v>356</v>
      </c>
      <c r="B447" s="179">
        <f>D240</f>
        <v>16148283.26</v>
      </c>
      <c r="C447" s="179">
        <f>C366</f>
        <v>16148283.26</v>
      </c>
      <c r="D447" s="179"/>
    </row>
    <row r="448" spans="1:7" ht="12.6" customHeight="1" x14ac:dyDescent="0.25">
      <c r="A448" s="179" t="s">
        <v>358</v>
      </c>
      <c r="B448" s="179">
        <f>D242</f>
        <v>273568129.02000004</v>
      </c>
      <c r="C448" s="179">
        <f>D367</f>
        <v>273568129.02000004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1528</v>
      </c>
    </row>
    <row r="454" spans="1:7" ht="12.6" customHeight="1" x14ac:dyDescent="0.25">
      <c r="A454" s="179" t="s">
        <v>168</v>
      </c>
      <c r="B454" s="179">
        <f>C233</f>
        <v>565830.72999999986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1074752.0800000022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1699634</v>
      </c>
      <c r="C458" s="194">
        <f>CE70</f>
        <v>1699634</v>
      </c>
      <c r="D458" s="194"/>
    </row>
    <row r="459" spans="1:7" ht="12.6" customHeight="1" x14ac:dyDescent="0.25">
      <c r="A459" s="179" t="s">
        <v>244</v>
      </c>
      <c r="B459" s="194">
        <f>C371</f>
        <v>3397139</v>
      </c>
      <c r="C459" s="194">
        <f>CE72</f>
        <v>3397139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120679746.09999999</v>
      </c>
      <c r="C463" s="194">
        <f>CE73</f>
        <v>120679745.09999999</v>
      </c>
      <c r="D463" s="194">
        <f>E141+E147+E153</f>
        <v>113929919.79000001</v>
      </c>
    </row>
    <row r="464" spans="1:7" ht="12.6" customHeight="1" x14ac:dyDescent="0.25">
      <c r="A464" s="179" t="s">
        <v>246</v>
      </c>
      <c r="B464" s="194">
        <f>C360</f>
        <v>246676901.00999996</v>
      </c>
      <c r="C464" s="194">
        <f>CE74</f>
        <v>246676900.00999996</v>
      </c>
      <c r="D464" s="194">
        <f>E142+E148+E154</f>
        <v>253426727.20999998</v>
      </c>
    </row>
    <row r="465" spans="1:7" ht="12.6" customHeight="1" x14ac:dyDescent="0.25">
      <c r="A465" s="179" t="s">
        <v>247</v>
      </c>
      <c r="B465" s="194">
        <f>D361</f>
        <v>367356647.10999995</v>
      </c>
      <c r="C465" s="194">
        <f>CE75</f>
        <v>367356645.11000001</v>
      </c>
      <c r="D465" s="194">
        <f>D463+D464</f>
        <v>367356647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1702265</v>
      </c>
      <c r="C468" s="179">
        <f>E195</f>
        <v>1702265</v>
      </c>
      <c r="D468" s="179"/>
    </row>
    <row r="469" spans="1:7" ht="12.6" customHeight="1" x14ac:dyDescent="0.25">
      <c r="A469" s="179" t="s">
        <v>333</v>
      </c>
      <c r="B469" s="179">
        <f t="shared" si="15"/>
        <v>749181</v>
      </c>
      <c r="C469" s="179">
        <f>E196</f>
        <v>749181</v>
      </c>
      <c r="D469" s="179"/>
    </row>
    <row r="470" spans="1:7" ht="12.6" customHeight="1" x14ac:dyDescent="0.25">
      <c r="A470" s="179" t="s">
        <v>334</v>
      </c>
      <c r="B470" s="179">
        <f t="shared" si="15"/>
        <v>69788946</v>
      </c>
      <c r="C470" s="179">
        <f>E197</f>
        <v>69788946</v>
      </c>
      <c r="D470" s="179"/>
    </row>
    <row r="471" spans="1:7" ht="12.6" customHeight="1" x14ac:dyDescent="0.25">
      <c r="A471" s="179" t="s">
        <v>494</v>
      </c>
      <c r="B471" s="179">
        <f t="shared" si="15"/>
        <v>4153580</v>
      </c>
      <c r="C471" s="179">
        <f>E198</f>
        <v>4153580</v>
      </c>
      <c r="D471" s="179"/>
    </row>
    <row r="472" spans="1:7" ht="12.6" customHeight="1" x14ac:dyDescent="0.25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5"/>
        <v>35889307</v>
      </c>
      <c r="C473" s="179">
        <f>SUM(E200:E201)</f>
        <v>35889307</v>
      </c>
      <c r="D473" s="179"/>
    </row>
    <row r="474" spans="1:7" ht="12.6" customHeight="1" x14ac:dyDescent="0.2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112283279</v>
      </c>
      <c r="C476" s="179">
        <f>E204</f>
        <v>112283279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79726769</v>
      </c>
      <c r="C478" s="179">
        <f>E217</f>
        <v>79726769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87325834</v>
      </c>
    </row>
    <row r="482" spans="1:12" ht="12.6" customHeight="1" x14ac:dyDescent="0.25">
      <c r="A482" s="180" t="s">
        <v>499</v>
      </c>
      <c r="C482" s="180">
        <f>D339</f>
        <v>87325834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063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2427384</v>
      </c>
      <c r="C496" s="236">
        <f>C71</f>
        <v>2517347</v>
      </c>
      <c r="D496" s="236">
        <f>'Prior Year'!C59</f>
        <v>1547</v>
      </c>
      <c r="E496" s="180">
        <f>C59</f>
        <v>1493</v>
      </c>
      <c r="F496" s="259">
        <f t="shared" ref="F496:G511" si="16">IF(B496=0,"",IF(D496=0,"",B496/D496))</f>
        <v>1569.0911441499677</v>
      </c>
      <c r="G496" s="260">
        <f t="shared" si="16"/>
        <v>1686.0997990622907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6"/>
        <v/>
      </c>
      <c r="G497" s="259" t="str">
        <f t="shared" si="16"/>
        <v/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11084640</v>
      </c>
      <c r="C498" s="236">
        <f>E71</f>
        <v>10258424</v>
      </c>
      <c r="D498" s="236">
        <f>'Prior Year'!E59</f>
        <v>7871</v>
      </c>
      <c r="E498" s="180">
        <f>E59</f>
        <v>8555</v>
      </c>
      <c r="F498" s="259">
        <f t="shared" si="16"/>
        <v>1408.2886545546944</v>
      </c>
      <c r="G498" s="259">
        <f t="shared" si="16"/>
        <v>1199.1144360023379</v>
      </c>
      <c r="H498" s="261" t="str">
        <f t="shared" si="17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6"/>
        <v/>
      </c>
      <c r="G499" s="259" t="str">
        <f t="shared" si="16"/>
        <v/>
      </c>
      <c r="H499" s="261" t="str">
        <f t="shared" si="17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5536</v>
      </c>
      <c r="C500" s="236">
        <f>G71</f>
        <v>336272</v>
      </c>
      <c r="D500" s="236">
        <f>'Prior Year'!G59</f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6"/>
        <v/>
      </c>
      <c r="G501" s="259" t="str">
        <f t="shared" si="16"/>
        <v/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2915447</v>
      </c>
      <c r="C502" s="236">
        <f>I71</f>
        <v>2743847</v>
      </c>
      <c r="D502" s="236">
        <f>'Prior Year'!I59</f>
        <v>3863</v>
      </c>
      <c r="E502" s="180">
        <f>I59</f>
        <v>3877</v>
      </c>
      <c r="F502" s="259">
        <f t="shared" si="16"/>
        <v>754.71058762619725</v>
      </c>
      <c r="G502" s="259">
        <f t="shared" si="16"/>
        <v>707.72427134382258</v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11220</v>
      </c>
      <c r="C503" s="236">
        <f>J71</f>
        <v>9612</v>
      </c>
      <c r="D503" s="236">
        <f>'Prior Year'!J59</f>
        <v>818</v>
      </c>
      <c r="E503" s="180">
        <f>J59</f>
        <v>646</v>
      </c>
      <c r="F503" s="259">
        <f t="shared" si="16"/>
        <v>13.71638141809291</v>
      </c>
      <c r="G503" s="259">
        <f t="shared" si="16"/>
        <v>14.879256965944272</v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6"/>
        <v/>
      </c>
      <c r="G504" s="259" t="str">
        <f t="shared" si="16"/>
        <v/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6"/>
        <v/>
      </c>
      <c r="G505" s="259" t="str">
        <f t="shared" si="16"/>
        <v/>
      </c>
      <c r="H505" s="261" t="str">
        <f t="shared" si="17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6"/>
        <v/>
      </c>
      <c r="G507" s="259" t="str">
        <f t="shared" si="16"/>
        <v/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2384723</v>
      </c>
      <c r="C508" s="236">
        <f>O71</f>
        <v>3017476</v>
      </c>
      <c r="D508" s="236">
        <f>'Prior Year'!O59</f>
        <v>850</v>
      </c>
      <c r="E508" s="180">
        <f>O59</f>
        <v>339</v>
      </c>
      <c r="F508" s="259">
        <f t="shared" si="16"/>
        <v>2805.5564705882352</v>
      </c>
      <c r="G508" s="259">
        <f t="shared" si="16"/>
        <v>8901.1091445427737</v>
      </c>
      <c r="H508" s="261">
        <f t="shared" si="17"/>
        <v>2.1726715316040304</v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3869235</v>
      </c>
      <c r="C509" s="236">
        <f>P71</f>
        <v>3711920</v>
      </c>
      <c r="D509" s="236">
        <f>'Prior Year'!P59</f>
        <v>236621</v>
      </c>
      <c r="E509" s="180">
        <f>P59</f>
        <v>217768</v>
      </c>
      <c r="F509" s="259">
        <f t="shared" si="16"/>
        <v>16.352035533617052</v>
      </c>
      <c r="G509" s="259">
        <f t="shared" si="16"/>
        <v>17.045295911244995</v>
      </c>
      <c r="H509" s="261" t="str">
        <f t="shared" si="17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413570</v>
      </c>
      <c r="C510" s="236">
        <f>Q71</f>
        <v>488681</v>
      </c>
      <c r="D510" s="236">
        <f>'Prior Year'!Q59</f>
        <v>88854</v>
      </c>
      <c r="E510" s="180">
        <f>Q59</f>
        <v>78407</v>
      </c>
      <c r="F510" s="259">
        <f t="shared" si="16"/>
        <v>4.6544893870844311</v>
      </c>
      <c r="G510" s="259">
        <f t="shared" si="16"/>
        <v>6.232619536520974</v>
      </c>
      <c r="H510" s="261">
        <f t="shared" si="17"/>
        <v>0.33905548346842029</v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2134506</v>
      </c>
      <c r="C511" s="236">
        <f>R71</f>
        <v>1327890</v>
      </c>
      <c r="D511" s="236">
        <f>'Prior Year'!R59</f>
        <v>0</v>
      </c>
      <c r="E511" s="180">
        <f>R59</f>
        <v>0</v>
      </c>
      <c r="F511" s="259" t="str">
        <f t="shared" si="16"/>
        <v/>
      </c>
      <c r="G511" s="259" t="str">
        <f t="shared" si="16"/>
        <v/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3203005</v>
      </c>
      <c r="C512" s="236">
        <f>S71</f>
        <v>3024929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4641704</v>
      </c>
      <c r="C514" s="236">
        <f>U71</f>
        <v>4531338</v>
      </c>
      <c r="D514" s="236">
        <f>'Prior Year'!U59</f>
        <v>294997</v>
      </c>
      <c r="E514" s="180">
        <f>U59</f>
        <v>821358.6</v>
      </c>
      <c r="F514" s="259">
        <f t="shared" si="18"/>
        <v>15.734749844913678</v>
      </c>
      <c r="G514" s="259">
        <f t="shared" si="18"/>
        <v>5.5168814206121422</v>
      </c>
      <c r="H514" s="261">
        <f t="shared" si="17"/>
        <v>-0.64938232415588759</v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440018</v>
      </c>
      <c r="C515" s="236">
        <f>V71</f>
        <v>816100</v>
      </c>
      <c r="D515" s="236">
        <f>'Prior Year'!V59</f>
        <v>9462</v>
      </c>
      <c r="E515" s="180">
        <f>V59</f>
        <v>2644</v>
      </c>
      <c r="F515" s="259">
        <f t="shared" si="18"/>
        <v>46.503699006552523</v>
      </c>
      <c r="G515" s="259">
        <f t="shared" si="18"/>
        <v>308.66111951588505</v>
      </c>
      <c r="H515" s="261">
        <f t="shared" si="17"/>
        <v>5.6373455469078637</v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317031</v>
      </c>
      <c r="C516" s="236">
        <f>W71</f>
        <v>298620</v>
      </c>
      <c r="D516" s="236">
        <f>'Prior Year'!W59</f>
        <v>32966</v>
      </c>
      <c r="E516" s="180">
        <f>W59</f>
        <v>33063</v>
      </c>
      <c r="F516" s="259">
        <f t="shared" si="18"/>
        <v>9.6169083297943327</v>
      </c>
      <c r="G516" s="259">
        <f t="shared" si="18"/>
        <v>9.0318482896288899</v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1520122</v>
      </c>
      <c r="C517" s="236">
        <f>X71</f>
        <v>1261831</v>
      </c>
      <c r="D517" s="236">
        <f>'Prior Year'!X59</f>
        <v>72238</v>
      </c>
      <c r="E517" s="180">
        <f>X59</f>
        <v>71698.47</v>
      </c>
      <c r="F517" s="259">
        <f t="shared" si="18"/>
        <v>21.043245937041448</v>
      </c>
      <c r="G517" s="259">
        <f t="shared" si="18"/>
        <v>17.599134263255547</v>
      </c>
      <c r="H517" s="261" t="str">
        <f t="shared" si="17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4384300</v>
      </c>
      <c r="C518" s="236">
        <f>Y71</f>
        <v>2451650</v>
      </c>
      <c r="D518" s="236">
        <f>'Prior Year'!Y59</f>
        <v>47081</v>
      </c>
      <c r="E518" s="180">
        <f>Y59</f>
        <v>22948.240000000002</v>
      </c>
      <c r="F518" s="259">
        <f t="shared" si="18"/>
        <v>93.122491026103944</v>
      </c>
      <c r="G518" s="259">
        <f t="shared" si="18"/>
        <v>106.83390098761386</v>
      </c>
      <c r="H518" s="261" t="str">
        <f t="shared" si="17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20747.73</v>
      </c>
      <c r="F519" s="259" t="str">
        <f t="shared" si="18"/>
        <v/>
      </c>
      <c r="G519" s="259" t="str">
        <f t="shared" si="18"/>
        <v/>
      </c>
      <c r="H519" s="261" t="str">
        <f t="shared" si="17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859858</v>
      </c>
      <c r="C520" s="236">
        <f>AA71</f>
        <v>801115</v>
      </c>
      <c r="D520" s="236">
        <f>'Prior Year'!AA59</f>
        <v>13626</v>
      </c>
      <c r="E520" s="180">
        <f>AA59</f>
        <v>14914</v>
      </c>
      <c r="F520" s="259">
        <f t="shared" si="18"/>
        <v>63.104212534859826</v>
      </c>
      <c r="G520" s="259">
        <f t="shared" si="18"/>
        <v>53.715636314871929</v>
      </c>
      <c r="H520" s="261" t="str">
        <f t="shared" si="17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4650450</v>
      </c>
      <c r="C521" s="236">
        <f>AB71</f>
        <v>4258539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1538047</v>
      </c>
      <c r="C522" s="236">
        <f>AC71</f>
        <v>1574236</v>
      </c>
      <c r="D522" s="236">
        <f>'Prior Year'!AC59</f>
        <v>16978</v>
      </c>
      <c r="E522" s="180">
        <f>AC59</f>
        <v>110692</v>
      </c>
      <c r="F522" s="259">
        <f t="shared" si="18"/>
        <v>90.590587819531152</v>
      </c>
      <c r="G522" s="259">
        <f t="shared" si="18"/>
        <v>14.221768510822823</v>
      </c>
      <c r="H522" s="261">
        <f t="shared" si="17"/>
        <v>-0.84301052843199853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8"/>
        <v/>
      </c>
      <c r="G523" s="259" t="str">
        <f t="shared" si="18"/>
        <v/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1661767</v>
      </c>
      <c r="C524" s="236">
        <f>AE71</f>
        <v>1129881</v>
      </c>
      <c r="D524" s="236">
        <f>'Prior Year'!AE59</f>
        <v>50020</v>
      </c>
      <c r="E524" s="180">
        <f>AE59</f>
        <v>45761</v>
      </c>
      <c r="F524" s="259">
        <f t="shared" si="18"/>
        <v>33.222051179528187</v>
      </c>
      <c r="G524" s="259">
        <f t="shared" si="18"/>
        <v>24.690915845370512</v>
      </c>
      <c r="H524" s="261">
        <f t="shared" si="17"/>
        <v>-0.25679134885610733</v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8"/>
        <v/>
      </c>
      <c r="G525" s="259" t="str">
        <f t="shared" si="18"/>
        <v/>
      </c>
      <c r="H525" s="261" t="str">
        <f t="shared" si="17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6672334</v>
      </c>
      <c r="C526" s="236">
        <f>AG71</f>
        <v>7027581</v>
      </c>
      <c r="D526" s="236">
        <f>'Prior Year'!AG59</f>
        <v>26181</v>
      </c>
      <c r="E526" s="180">
        <f>AG59</f>
        <v>24855</v>
      </c>
      <c r="F526" s="259">
        <f t="shared" si="18"/>
        <v>254.85405446697987</v>
      </c>
      <c r="G526" s="259">
        <f t="shared" si="18"/>
        <v>282.74315027157513</v>
      </c>
      <c r="H526" s="261" t="str">
        <f t="shared" si="17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8"/>
        <v/>
      </c>
      <c r="G527" s="259" t="str">
        <f t="shared" si="18"/>
        <v/>
      </c>
      <c r="H527" s="261" t="str">
        <f t="shared" si="17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1064163</v>
      </c>
      <c r="C528" s="236">
        <f>AI71</f>
        <v>998053</v>
      </c>
      <c r="D528" s="236">
        <f>'Prior Year'!AI59</f>
        <v>2671</v>
      </c>
      <c r="E528" s="180">
        <f>AI59</f>
        <v>0</v>
      </c>
      <c r="F528" s="259">
        <f t="shared" ref="F528:G540" si="19">IF(B528=0,"",IF(D528=0,"",B528/D528))</f>
        <v>398.41370273305876</v>
      </c>
      <c r="G528" s="259" t="str">
        <f t="shared" si="19"/>
        <v/>
      </c>
      <c r="H528" s="261" t="str">
        <f t="shared" si="17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0</v>
      </c>
      <c r="C529" s="236">
        <f>AJ71</f>
        <v>0</v>
      </c>
      <c r="D529" s="236">
        <f>'Prior Year'!AJ59</f>
        <v>0</v>
      </c>
      <c r="E529" s="180">
        <f>AJ59</f>
        <v>0</v>
      </c>
      <c r="F529" s="259" t="str">
        <f t="shared" si="19"/>
        <v/>
      </c>
      <c r="G529" s="259" t="str">
        <f t="shared" si="19"/>
        <v/>
      </c>
      <c r="H529" s="261" t="str">
        <f t="shared" si="17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282596</v>
      </c>
      <c r="C530" s="236">
        <f>AK71</f>
        <v>298206</v>
      </c>
      <c r="D530" s="236">
        <f>'Prior Year'!AK59</f>
        <v>15059</v>
      </c>
      <c r="E530" s="180">
        <f>AK59</f>
        <v>17362</v>
      </c>
      <c r="F530" s="259">
        <f t="shared" si="19"/>
        <v>18.765920711866659</v>
      </c>
      <c r="G530" s="259">
        <f t="shared" si="19"/>
        <v>17.175786199746572</v>
      </c>
      <c r="H530" s="261" t="str">
        <f t="shared" si="17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439699</v>
      </c>
      <c r="C531" s="236">
        <f>AL71</f>
        <v>645413</v>
      </c>
      <c r="D531" s="236">
        <f>'Prior Year'!AL59</f>
        <v>6245</v>
      </c>
      <c r="E531" s="180">
        <f>AL59</f>
        <v>5915</v>
      </c>
      <c r="F531" s="259">
        <f t="shared" si="19"/>
        <v>70.408166533226577</v>
      </c>
      <c r="G531" s="259">
        <f t="shared" si="19"/>
        <v>109.11462383770076</v>
      </c>
      <c r="H531" s="261">
        <f t="shared" si="17"/>
        <v>0.5497438608376215</v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4200</v>
      </c>
      <c r="D534" s="236">
        <f>'Prior Year'!AO59</f>
        <v>0</v>
      </c>
      <c r="E534" s="180">
        <f>AO59</f>
        <v>0</v>
      </c>
      <c r="F534" s="259" t="str">
        <f t="shared" si="19"/>
        <v/>
      </c>
      <c r="G534" s="259" t="str">
        <f t="shared" si="19"/>
        <v/>
      </c>
      <c r="H534" s="261" t="str">
        <f t="shared" si="17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14530581</v>
      </c>
      <c r="C535" s="236">
        <f>AP71</f>
        <v>19024843</v>
      </c>
      <c r="D535" s="236">
        <f>'Prior Year'!AP59</f>
        <v>51914</v>
      </c>
      <c r="E535" s="180">
        <f>AP59</f>
        <v>47004</v>
      </c>
      <c r="F535" s="259">
        <f t="shared" si="19"/>
        <v>279.89715683630618</v>
      </c>
      <c r="G535" s="259">
        <f t="shared" si="19"/>
        <v>404.74944685558677</v>
      </c>
      <c r="H535" s="261">
        <f t="shared" si="17"/>
        <v>0.44606487407908424</v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9"/>
        <v/>
      </c>
      <c r="G539" s="259" t="str">
        <f t="shared" si="19"/>
        <v/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9"/>
        <v/>
      </c>
      <c r="G540" s="259" t="str">
        <f t="shared" si="19"/>
        <v/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2027527</v>
      </c>
      <c r="C541" s="236">
        <f>AV71</f>
        <v>2144474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1073780</v>
      </c>
      <c r="C544" s="236">
        <f>AY71</f>
        <v>1320391</v>
      </c>
      <c r="D544" s="236">
        <f>'Prior Year'!AY59</f>
        <v>48222</v>
      </c>
      <c r="E544" s="180">
        <f>AY59</f>
        <v>47050</v>
      </c>
      <c r="F544" s="259">
        <f t="shared" ref="F544:G550" si="20">IF(B544=0,"",IF(D544=0,"",B544/D544))</f>
        <v>22.26742980382398</v>
      </c>
      <c r="G544" s="259">
        <f t="shared" si="20"/>
        <v>28.063570669500532</v>
      </c>
      <c r="H544" s="261">
        <f t="shared" si="17"/>
        <v>0.26029680644513276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20"/>
        <v/>
      </c>
      <c r="G545" s="259" t="str">
        <f t="shared" si="20"/>
        <v/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371632</v>
      </c>
      <c r="C546" s="236">
        <f>BA71</f>
        <v>342127</v>
      </c>
      <c r="D546" s="236">
        <f>'Prior Year'!BA59</f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125705</v>
      </c>
      <c r="C547" s="236">
        <f>BB71</f>
        <v>5315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519065</v>
      </c>
      <c r="C549" s="236">
        <f>BD71</f>
        <v>479022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2790268</v>
      </c>
      <c r="C550" s="236">
        <f>BE71</f>
        <v>2831465</v>
      </c>
      <c r="D550" s="236">
        <f>'Prior Year'!BE59</f>
        <v>296139</v>
      </c>
      <c r="E550" s="180">
        <f>BE59</f>
        <v>296139</v>
      </c>
      <c r="F550" s="259">
        <f t="shared" si="20"/>
        <v>9.4221564873252088</v>
      </c>
      <c r="G550" s="259">
        <f t="shared" si="20"/>
        <v>9.5612702143250292</v>
      </c>
      <c r="H550" s="261" t="str">
        <f t="shared" si="17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1654572</v>
      </c>
      <c r="C551" s="236">
        <f>BF71</f>
        <v>1657549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139788</v>
      </c>
      <c r="C552" s="236">
        <f>BG71</f>
        <v>128650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2990616</v>
      </c>
      <c r="C553" s="236">
        <f>BH71</f>
        <v>3011424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1125071</v>
      </c>
      <c r="C555" s="236">
        <f>BJ71</f>
        <v>828339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4232287</v>
      </c>
      <c r="C556" s="236">
        <f>BK71</f>
        <v>3678148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1157214</v>
      </c>
      <c r="C557" s="236">
        <f>BL71</f>
        <v>1084891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4671237</v>
      </c>
      <c r="C559" s="236">
        <f>BN71</f>
        <v>3759117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235780</v>
      </c>
      <c r="C561" s="236">
        <f>BP71</f>
        <v>306017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483526</v>
      </c>
      <c r="C563" s="236">
        <f>BR71</f>
        <v>464630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81581</v>
      </c>
      <c r="C564" s="236">
        <f>BS71</f>
        <v>80151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1516364</v>
      </c>
      <c r="C567" s="236">
        <f>BV71</f>
        <v>1115771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222144</v>
      </c>
      <c r="C568" s="236">
        <f>BW71</f>
        <v>241833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35990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2023868</v>
      </c>
      <c r="C570" s="236">
        <f>BY71</f>
        <v>2250712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364224</v>
      </c>
      <c r="C572" s="236">
        <f>CA71</f>
        <v>381798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0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4592840</v>
      </c>
      <c r="C575" s="236">
        <f>CD71</f>
        <v>2517579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269294</v>
      </c>
      <c r="E612" s="180">
        <f>SUM(C624:D647)+SUM(C668:D713)</f>
        <v>94457643.604447186</v>
      </c>
      <c r="F612" s="180">
        <f>CE64-(AX64+BD64+BE64+BG64+BJ64+BN64+BP64+BQ64+CB64+CC64+CD64)</f>
        <v>10381070</v>
      </c>
      <c r="G612" s="180">
        <f>CE77-(AX77+AY77+BD77+BE77+BG77+BJ77+BN77+BP77+BQ77+CB77+CC77+CD77)</f>
        <v>47050</v>
      </c>
      <c r="H612" s="197">
        <f>CE60-(AX60+AY60+AZ60+BD60+BE60+BG60+BJ60+BN60+BO60+BP60+BQ60+BR60+CB60+CC60+CD60)</f>
        <v>468.56211538461525</v>
      </c>
      <c r="I612" s="180">
        <f>CE78-(AX78+AY78+AZ78+BD78+BE78+BF78+BG78+BJ78+BN78+BO78+BP78+BQ78+BR78+CB78+CC78+CD78)</f>
        <v>54782</v>
      </c>
      <c r="J612" s="180">
        <f>CE79-(AX79+AY79+AZ79+BA79+BD79+BE79+BF79+BG79+BJ79+BN79+BO79+BP79+BQ79+BR79+CB79+CC79+CD79)</f>
        <v>502678.68000000005</v>
      </c>
      <c r="K612" s="180">
        <f>CE75-(AW75+AX75+AY75+AZ75+BA75+BB75+BC75+BD75+BE75+BF75+BG75+BH75+BI75+BJ75+BK75+BL75+BM75+BN75+BO75+BP75+BQ75+BR75+BS75+BT75+BU75+BV75+BW75+BX75+CB75+CC75+CD75)</f>
        <v>367356645.11000001</v>
      </c>
      <c r="L612" s="197">
        <f>CE80-(AW80+AX80+AY80+AZ80+BA80+BB80+BC80+BD80+BE80+BF80+BG80+BH80+BI80+BJ80+BK80+BL80+BM80+BN80+BO80+BP80+BQ80+BR80+BS80+BT80+BU80+BV80+BW80+BX80+BY80+BZ80+CA80+CB80+CC80+CD80)</f>
        <v>371.55211538461532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2831465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2517579</v>
      </c>
      <c r="D615" s="262">
        <f>SUM(C614:C615)</f>
        <v>5349044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828339</v>
      </c>
      <c r="D617" s="180">
        <f>(D615/D612)*BJ76</f>
        <v>48247.743640779219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128650</v>
      </c>
      <c r="D618" s="180">
        <f>(D615/D612)*BG76</f>
        <v>5184.2985138918802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3759117</v>
      </c>
      <c r="D619" s="180">
        <f>(D615/D612)*BN76</f>
        <v>1646858.9647002902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306017</v>
      </c>
      <c r="D621" s="180">
        <f>(D615/D612)*BP76</f>
        <v>7349.3886978543896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6729763.3955528149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479022</v>
      </c>
      <c r="D624" s="180">
        <f>(D615/D612)*BD76</f>
        <v>48486.102193142069</v>
      </c>
      <c r="E624" s="180">
        <f>(E623/E612)*SUM(C624:D624)</f>
        <v>37583.032791533689</v>
      </c>
      <c r="F624" s="180">
        <f>SUM(C624:E624)</f>
        <v>565091.13498467579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1320391</v>
      </c>
      <c r="D625" s="180">
        <f>(D615/D612)*AY76</f>
        <v>146232.97187460546</v>
      </c>
      <c r="E625" s="180">
        <f>(E623/E612)*SUM(C625:D625)</f>
        <v>104491.62126353644</v>
      </c>
      <c r="F625" s="180">
        <f>(F624/F612)*AY64</f>
        <v>18690.885176744137</v>
      </c>
      <c r="G625" s="180">
        <f>SUM(C625:F625)</f>
        <v>1589806.4783148859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464630</v>
      </c>
      <c r="D626" s="180">
        <f>(D615/D612)*BR76</f>
        <v>25583.817953612037</v>
      </c>
      <c r="E626" s="180">
        <f>(E623/E612)*SUM(C626:D626)</f>
        <v>34925.950745431117</v>
      </c>
      <c r="F626" s="180">
        <f>(F624/F612)*BR64</f>
        <v>99.343451238363045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525239.11215028143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1657549</v>
      </c>
      <c r="D629" s="180">
        <f>(D615/D612)*BF76</f>
        <v>46678.549837723825</v>
      </c>
      <c r="E629" s="180">
        <f>(E623/E612)*SUM(C629:D629)</f>
        <v>121420.01160455158</v>
      </c>
      <c r="F629" s="180">
        <f>(F624/F612)*BF64</f>
        <v>7778.6194493477269</v>
      </c>
      <c r="G629" s="180">
        <f>(G625/G612)*BF77</f>
        <v>0</v>
      </c>
      <c r="H629" s="180">
        <f>(H628/H612)*BF60</f>
        <v>29200.992616066884</v>
      </c>
      <c r="I629" s="180">
        <f>SUM(C629:H629)</f>
        <v>1862627.1735076902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342127</v>
      </c>
      <c r="D630" s="180">
        <f>(D615/D612)*BA76</f>
        <v>23001.600303014548</v>
      </c>
      <c r="E630" s="180">
        <f>(E623/E612)*SUM(C630:D630)</f>
        <v>26014.084146314362</v>
      </c>
      <c r="F630" s="180">
        <f>(F624/F612)*BA64</f>
        <v>547.28715547972706</v>
      </c>
      <c r="G630" s="180">
        <f>(G625/G612)*BA77</f>
        <v>0</v>
      </c>
      <c r="H630" s="180">
        <f>(H628/H612)*BA60</f>
        <v>0</v>
      </c>
      <c r="I630" s="180">
        <f>(I629/I612)*BA78</f>
        <v>12682.266724806841</v>
      </c>
      <c r="J630" s="180">
        <f>SUM(C630:I630)</f>
        <v>404372.2383296155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5315</v>
      </c>
      <c r="D632" s="180">
        <f>(D615/D612)*BB76</f>
        <v>6177.4591487370681</v>
      </c>
      <c r="E632" s="180">
        <f>(E623/E612)*SUM(C632:D632)</f>
        <v>818.79589573432293</v>
      </c>
      <c r="F632" s="180">
        <f>(F624/F612)*BB64</f>
        <v>-9.1994757585114257</v>
      </c>
      <c r="G632" s="180">
        <f>(G625/G612)*BB77</f>
        <v>0</v>
      </c>
      <c r="H632" s="180">
        <f>(H628/H612)*BB60</f>
        <v>0</v>
      </c>
      <c r="I632" s="180">
        <f>(I629/I612)*BB78</f>
        <v>3400.0715079911101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3678148</v>
      </c>
      <c r="D635" s="180">
        <f>(D615/D612)*BK76</f>
        <v>77347.350241743217</v>
      </c>
      <c r="E635" s="180">
        <f>(E623/E612)*SUM(C635:D635)</f>
        <v>267565.37825633166</v>
      </c>
      <c r="F635" s="180">
        <f>(F624/F612)*BK64</f>
        <v>115.83718588232139</v>
      </c>
      <c r="G635" s="180">
        <f>(G625/G612)*BK77</f>
        <v>0</v>
      </c>
      <c r="H635" s="180">
        <f>(H628/H612)*BK60</f>
        <v>4965.8501838455395</v>
      </c>
      <c r="I635" s="180">
        <f>(I629/I612)*BK78</f>
        <v>42704.898140368343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3011424</v>
      </c>
      <c r="D636" s="180">
        <f>(D615/D612)*BH76</f>
        <v>70971.258966037116</v>
      </c>
      <c r="E636" s="180">
        <f>(E623/E612)*SUM(C636:D636)</f>
        <v>219609.44602093092</v>
      </c>
      <c r="F636" s="180">
        <f>(F624/F612)*BH64</f>
        <v>3516.4315652312407</v>
      </c>
      <c r="G636" s="180">
        <f>(G625/G612)*BH77</f>
        <v>0</v>
      </c>
      <c r="H636" s="180">
        <f>(H628/H612)*BH60</f>
        <v>10693.952766114322</v>
      </c>
      <c r="I636" s="180">
        <f>(I629/I612)*BH78</f>
        <v>39168.823772057593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1084891</v>
      </c>
      <c r="D637" s="180">
        <f>(D615/D612)*BL76</f>
        <v>24848.879083826596</v>
      </c>
      <c r="E637" s="180">
        <f>(E623/E612)*SUM(C637:D637)</f>
        <v>79064.928277460509</v>
      </c>
      <c r="F637" s="180">
        <f>(F624/F612)*BL64</f>
        <v>1923.2347812069065</v>
      </c>
      <c r="G637" s="180">
        <f>(G625/G612)*BL77</f>
        <v>0</v>
      </c>
      <c r="H637" s="180">
        <f>(H628/H612)*BL60</f>
        <v>17677.529886962566</v>
      </c>
      <c r="I637" s="180">
        <f>(I629/I612)*BL78</f>
        <v>13702.288177204175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80151</v>
      </c>
      <c r="D639" s="180">
        <f>(D615/D612)*BS76</f>
        <v>14877.546309980913</v>
      </c>
      <c r="E639" s="180">
        <f>(E623/E612)*SUM(C639:D639)</f>
        <v>6770.4381359286381</v>
      </c>
      <c r="F639" s="180">
        <f>(F624/F612)*BS64</f>
        <v>189.37855718261096</v>
      </c>
      <c r="G639" s="180">
        <f>(G625/G612)*BS77</f>
        <v>0</v>
      </c>
      <c r="H639" s="180">
        <f>(H628/H612)*BS60</f>
        <v>1120.9594094459458</v>
      </c>
      <c r="I639" s="180">
        <f>(I629/I612)*BS78</f>
        <v>8228.1730493384875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1115771</v>
      </c>
      <c r="D642" s="180">
        <f>(D615/D612)*BV76</f>
        <v>215932.98522804072</v>
      </c>
      <c r="E642" s="180">
        <f>(E623/E612)*SUM(C642:D642)</f>
        <v>94879.06316008851</v>
      </c>
      <c r="F642" s="180">
        <f>(F624/F612)*BV64</f>
        <v>230.20463303399305</v>
      </c>
      <c r="G642" s="180">
        <f>(G625/G612)*BV77</f>
        <v>0</v>
      </c>
      <c r="H642" s="180">
        <f>(H628/H612)*BV60</f>
        <v>7488.0088550989176</v>
      </c>
      <c r="I642" s="180">
        <f>(I629/I612)*BV78</f>
        <v>119172.50635508842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241833</v>
      </c>
      <c r="D643" s="180">
        <f>(D615/D612)*BW76</f>
        <v>8978.1721390004968</v>
      </c>
      <c r="E643" s="180">
        <f>(E623/E612)*SUM(C643:D643)</f>
        <v>17869.383366422164</v>
      </c>
      <c r="F643" s="180">
        <f>(F624/F612)*BW64</f>
        <v>285.61922665626895</v>
      </c>
      <c r="G643" s="180">
        <f>(G625/G612)*BW77</f>
        <v>0</v>
      </c>
      <c r="H643" s="180">
        <f>(H628/H612)*BW60</f>
        <v>2253.1284129863507</v>
      </c>
      <c r="I643" s="180">
        <f>(I629/I612)*BW78</f>
        <v>4964.1044016670212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10605035.88562187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2250712</v>
      </c>
      <c r="D645" s="180">
        <f>(D615/D612)*BY76</f>
        <v>10964.493408690872</v>
      </c>
      <c r="E645" s="180">
        <f>(E623/E612)*SUM(C645:D645)</f>
        <v>161136.22039590505</v>
      </c>
      <c r="F645" s="180">
        <f>(F624/F612)*BY64</f>
        <v>169.34656263153283</v>
      </c>
      <c r="G645" s="180">
        <f>(G625/G612)*BY77</f>
        <v>0</v>
      </c>
      <c r="H645" s="180">
        <f>(H628/H612)*BY60</f>
        <v>22520.074535769054</v>
      </c>
      <c r="I645" s="180">
        <f>(I629/I612)*BY78</f>
        <v>6052.127284224176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381798</v>
      </c>
      <c r="D647" s="180">
        <f>(D615/D612)*CA76</f>
        <v>32893.480226072621</v>
      </c>
      <c r="E647" s="180">
        <f>(E623/E612)*SUM(C647:D647)</f>
        <v>29545.258992059418</v>
      </c>
      <c r="F647" s="180">
        <f>(F624/F612)*CA64</f>
        <v>341.36042888535593</v>
      </c>
      <c r="G647" s="180">
        <f>(G625/G612)*CA77</f>
        <v>0</v>
      </c>
      <c r="H647" s="180">
        <f>(H628/H612)*CA60</f>
        <v>2914.4944645594592</v>
      </c>
      <c r="I647" s="180">
        <f>(I629/I612)*CA78</f>
        <v>18156.38185267253</v>
      </c>
      <c r="J647" s="180">
        <f>(J630/J612)*CA79</f>
        <v>0</v>
      </c>
      <c r="K647" s="180">
        <v>0</v>
      </c>
      <c r="L647" s="180">
        <f>SUM(C645:K647)</f>
        <v>2917203.2381514697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26484929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2517347</v>
      </c>
      <c r="D668" s="180">
        <f>(D615/D612)*C76</f>
        <v>116914.8699339755</v>
      </c>
      <c r="E668" s="180">
        <f>(E623/E612)*SUM(C668:D668)</f>
        <v>187681.57271443433</v>
      </c>
      <c r="F668" s="180">
        <f>(F624/F612)*C64</f>
        <v>10573.409297829938</v>
      </c>
      <c r="G668" s="180">
        <f>(G625/G612)*C77</f>
        <v>84710.836155906887</v>
      </c>
      <c r="H668" s="180">
        <f>(H628/H612)*C60</f>
        <v>17352.451658223243</v>
      </c>
      <c r="I668" s="180">
        <f>(I629/I612)*C78</f>
        <v>64533.357221671271</v>
      </c>
      <c r="J668" s="180">
        <f>(J630/J612)*C79</f>
        <v>15932.209886184251</v>
      </c>
      <c r="K668" s="180">
        <f>(K644/K612)*C75</f>
        <v>149568.8324988755</v>
      </c>
      <c r="L668" s="180">
        <f>(L647/L612)*C80</f>
        <v>121539.62864627685</v>
      </c>
      <c r="M668" s="180">
        <f t="shared" ref="M668:M713" si="21">ROUND(SUM(D668:L668),0)</f>
        <v>768807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10258424</v>
      </c>
      <c r="D670" s="180">
        <f>(D615/D612)*E76</f>
        <v>309707.21237012336</v>
      </c>
      <c r="E670" s="180">
        <f>(E623/E612)*SUM(C670:D670)</f>
        <v>752940.89370083727</v>
      </c>
      <c r="F670" s="180">
        <f>(F624/F612)*E64</f>
        <v>21866.010747857821</v>
      </c>
      <c r="G670" s="180">
        <f>(G625/G612)*E77</f>
        <v>1408558.4028700178</v>
      </c>
      <c r="H670" s="180">
        <f>(H628/H612)*E60</f>
        <v>70463.508477772149</v>
      </c>
      <c r="I670" s="180">
        <f>(I629/I612)*E78</f>
        <v>170955.59542179303</v>
      </c>
      <c r="J670" s="180">
        <f>(J630/J612)*E79</f>
        <v>113426.03497624026</v>
      </c>
      <c r="K670" s="180">
        <f>(K644/K612)*E75</f>
        <v>586207.02612572617</v>
      </c>
      <c r="L670" s="180">
        <f>(L647/L612)*E80</f>
        <v>493538.82795251691</v>
      </c>
      <c r="M670" s="180">
        <f t="shared" si="21"/>
        <v>3927664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336272</v>
      </c>
      <c r="D672" s="180">
        <f>(D615/D612)*G76</f>
        <v>0</v>
      </c>
      <c r="E672" s="180">
        <f>(E623/E612)*SUM(C672:D672)</f>
        <v>23958.156377752257</v>
      </c>
      <c r="F672" s="180">
        <f>(F624/F612)*G64</f>
        <v>219.53541854483186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33137.373501141708</v>
      </c>
      <c r="L672" s="180">
        <f>(L647/L612)*G80</f>
        <v>0</v>
      </c>
      <c r="M672" s="180">
        <f t="shared" si="21"/>
        <v>57315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2743847</v>
      </c>
      <c r="D674" s="180">
        <f>(D615/D612)*I76</f>
        <v>357239.88035381405</v>
      </c>
      <c r="E674" s="180">
        <f>(E623/E612)*SUM(C674:D674)</f>
        <v>220941.15602997746</v>
      </c>
      <c r="F674" s="180">
        <f>(F624/F612)*I64</f>
        <v>1660.8592004020245</v>
      </c>
      <c r="G674" s="180">
        <f>(G625/G612)*I77</f>
        <v>0</v>
      </c>
      <c r="H674" s="180">
        <f>(H628/H612)*I60</f>
        <v>25894.162358201349</v>
      </c>
      <c r="I674" s="180">
        <f>(I629/I612)*I78</f>
        <v>197170.14674840448</v>
      </c>
      <c r="J674" s="180">
        <f>(J630/J612)*I79</f>
        <v>17347.637102051271</v>
      </c>
      <c r="K674" s="180">
        <f>(K644/K612)*I75</f>
        <v>184494.28057127885</v>
      </c>
      <c r="L674" s="180">
        <f>(L647/L612)*I80</f>
        <v>181367.27530549065</v>
      </c>
      <c r="M674" s="180">
        <f t="shared" si="21"/>
        <v>1186115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9612</v>
      </c>
      <c r="D675" s="180">
        <f>(D615/D612)*J76</f>
        <v>8143.9172057305395</v>
      </c>
      <c r="E675" s="180">
        <f>(E623/E612)*SUM(C675:D675)</f>
        <v>1265.0444909041316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4488.0943905482654</v>
      </c>
      <c r="J675" s="180">
        <f>(J630/J612)*J79</f>
        <v>0</v>
      </c>
      <c r="K675" s="180">
        <f>(K644/K612)*J75</f>
        <v>34809.061821479074</v>
      </c>
      <c r="L675" s="180">
        <f>(L647/L612)*J80</f>
        <v>0</v>
      </c>
      <c r="M675" s="180">
        <f t="shared" si="21"/>
        <v>48706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3017476</v>
      </c>
      <c r="D680" s="180">
        <f>(D615/D612)*O76</f>
        <v>157118.01243250869</v>
      </c>
      <c r="E680" s="180">
        <f>(E623/E612)*SUM(C680:D680)</f>
        <v>226178.27171377349</v>
      </c>
      <c r="F680" s="180">
        <f>(F624/F612)*O64</f>
        <v>13193.572411203837</v>
      </c>
      <c r="G680" s="180">
        <f>(G625/G612)*O77</f>
        <v>0</v>
      </c>
      <c r="H680" s="180">
        <f>(H628/H612)*O60</f>
        <v>22094.10996017959</v>
      </c>
      <c r="I680" s="180">
        <f>(I629/I612)*O78</f>
        <v>86735.824168853229</v>
      </c>
      <c r="J680" s="180">
        <f>(J630/J612)*O79</f>
        <v>18965.355544537942</v>
      </c>
      <c r="K680" s="180">
        <f>(K644/K612)*O75</f>
        <v>112526.76321255772</v>
      </c>
      <c r="L680" s="180">
        <f>(L647/L612)*O80</f>
        <v>154751.03879961994</v>
      </c>
      <c r="M680" s="180">
        <f t="shared" si="21"/>
        <v>791563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3711920</v>
      </c>
      <c r="D681" s="180">
        <f>(D615/D612)*P76</f>
        <v>193984.13519796208</v>
      </c>
      <c r="E681" s="180">
        <f>(E623/E612)*SUM(C681:D681)</f>
        <v>278281.45687890152</v>
      </c>
      <c r="F681" s="180">
        <f>(F624/F612)*P64</f>
        <v>34929.484064015254</v>
      </c>
      <c r="G681" s="180">
        <f>(G625/G612)*P77</f>
        <v>0</v>
      </c>
      <c r="H681" s="180">
        <f>(H628/H612)*P60</f>
        <v>21701.774166873511</v>
      </c>
      <c r="I681" s="180">
        <f>(I629/I612)*P78</f>
        <v>107068.25178664006</v>
      </c>
      <c r="J681" s="180">
        <f>(J630/J612)*P79</f>
        <v>50789.231801490569</v>
      </c>
      <c r="K681" s="180">
        <f>(K644/K612)*P75</f>
        <v>1336332.8683785871</v>
      </c>
      <c r="L681" s="180">
        <f>(L647/L612)*P80</f>
        <v>152003.04977983976</v>
      </c>
      <c r="M681" s="180">
        <f t="shared" si="21"/>
        <v>2175090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488681</v>
      </c>
      <c r="D682" s="180">
        <f>(D615/D612)*Q76</f>
        <v>25861.902931368688</v>
      </c>
      <c r="E682" s="180">
        <f>(E623/E612)*SUM(C682:D682)</f>
        <v>36659.30952173339</v>
      </c>
      <c r="F682" s="180">
        <f>(F624/F612)*Q64</f>
        <v>148.28030749221969</v>
      </c>
      <c r="G682" s="180">
        <f>(G625/G612)*Q77</f>
        <v>135.15889294919327</v>
      </c>
      <c r="H682" s="180">
        <f>(H628/H612)*Q60</f>
        <v>2992.9616232206749</v>
      </c>
      <c r="I682" s="180">
        <f>(I629/I612)*Q78</f>
        <v>14280.300333562664</v>
      </c>
      <c r="J682" s="180">
        <f>(J630/J612)*Q79</f>
        <v>4327.0549488492361</v>
      </c>
      <c r="K682" s="180">
        <f>(K644/K612)*Q75</f>
        <v>83386.060542589898</v>
      </c>
      <c r="L682" s="180">
        <f>(L647/L612)*Q80</f>
        <v>20963.230522322941</v>
      </c>
      <c r="M682" s="180">
        <f t="shared" si="21"/>
        <v>188754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1327890</v>
      </c>
      <c r="D683" s="180">
        <f>(D615/D612)*R76</f>
        <v>3932.9161139869434</v>
      </c>
      <c r="E683" s="180">
        <f>(E623/E612)*SUM(C683:D683)</f>
        <v>94887.536552947975</v>
      </c>
      <c r="F683" s="180">
        <f>(F624/F612)*R64</f>
        <v>4415.3128859430699</v>
      </c>
      <c r="G683" s="180">
        <f>(G625/G612)*R77</f>
        <v>0</v>
      </c>
      <c r="H683" s="180">
        <f>(H628/H612)*R60</f>
        <v>0</v>
      </c>
      <c r="I683" s="180">
        <f>(I629/I612)*R78</f>
        <v>2176.0457651143106</v>
      </c>
      <c r="J683" s="180">
        <f>(J630/J612)*R79</f>
        <v>0</v>
      </c>
      <c r="K683" s="180">
        <f>(K644/K612)*R75</f>
        <v>425308.39308285899</v>
      </c>
      <c r="L683" s="180">
        <f>(L647/L612)*R80</f>
        <v>0</v>
      </c>
      <c r="M683" s="180">
        <f t="shared" si="21"/>
        <v>530720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3024929</v>
      </c>
      <c r="D684" s="180">
        <f>(D615/D612)*S76</f>
        <v>26437.936099578899</v>
      </c>
      <c r="E684" s="180">
        <f>(E623/E612)*SUM(C684:D684)</f>
        <v>217398.79092215974</v>
      </c>
      <c r="F684" s="180">
        <f>(F624/F612)*S64</f>
        <v>142583.32799838221</v>
      </c>
      <c r="G684" s="180">
        <f>(G625/G612)*S77</f>
        <v>0</v>
      </c>
      <c r="H684" s="180">
        <f>(H628/H612)*S60</f>
        <v>4203.5977854222965</v>
      </c>
      <c r="I684" s="180">
        <f>(I629/I612)*S78</f>
        <v>14586.306769281864</v>
      </c>
      <c r="J684" s="180">
        <f>(J630/J612)*S79</f>
        <v>1334.5573824392791</v>
      </c>
      <c r="K684" s="180">
        <f>(K644/K612)*S75</f>
        <v>655834.48151181638</v>
      </c>
      <c r="L684" s="180">
        <f>(L647/L612)*S80</f>
        <v>29442.739497644583</v>
      </c>
      <c r="M684" s="180">
        <f t="shared" si="21"/>
        <v>1091822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4531338</v>
      </c>
      <c r="D686" s="180">
        <f>(D615/D612)*U76</f>
        <v>113279.90201044212</v>
      </c>
      <c r="E686" s="180">
        <f>(E623/E612)*SUM(C686:D686)</f>
        <v>330912.12474209501</v>
      </c>
      <c r="F686" s="180">
        <f>(F624/F612)*U64</f>
        <v>75558.397186419053</v>
      </c>
      <c r="G686" s="180">
        <f>(G625/G612)*U77</f>
        <v>0</v>
      </c>
      <c r="H686" s="180">
        <f>(H628/H612)*U60</f>
        <v>27822.212542448375</v>
      </c>
      <c r="I686" s="180">
        <f>(I629/I612)*U78</f>
        <v>62527.315031956517</v>
      </c>
      <c r="J686" s="180">
        <f>(J630/J612)*U79</f>
        <v>0</v>
      </c>
      <c r="K686" s="180">
        <f>(K644/K612)*U75</f>
        <v>782005.38540609879</v>
      </c>
      <c r="L686" s="180">
        <f>(L647/L612)*U80</f>
        <v>194871.67848841028</v>
      </c>
      <c r="M686" s="180">
        <f t="shared" si="21"/>
        <v>1586977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816100</v>
      </c>
      <c r="D687" s="180">
        <f>(D615/D612)*V76</f>
        <v>17161.815770124846</v>
      </c>
      <c r="E687" s="180">
        <f>(E623/E612)*SUM(C687:D687)</f>
        <v>59366.872311195832</v>
      </c>
      <c r="F687" s="180">
        <f>(F624/F612)*V64</f>
        <v>0</v>
      </c>
      <c r="G687" s="180">
        <f>(G625/G612)*V77</f>
        <v>0</v>
      </c>
      <c r="H687" s="180">
        <f>(H628/H612)*V60</f>
        <v>9012.5136519454027</v>
      </c>
      <c r="I687" s="180">
        <f>(I629/I612)*V78</f>
        <v>9486.1995072951977</v>
      </c>
      <c r="J687" s="180">
        <f>(J630/J612)*V79</f>
        <v>0</v>
      </c>
      <c r="K687" s="180">
        <f>(K644/K612)*V75</f>
        <v>182441.27976112146</v>
      </c>
      <c r="L687" s="180">
        <f>(L647/L612)*V80</f>
        <v>63125.233482949981</v>
      </c>
      <c r="M687" s="180">
        <f t="shared" si="21"/>
        <v>340594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298620</v>
      </c>
      <c r="D688" s="180">
        <f>(D615/D612)*W76</f>
        <v>13109.720379956478</v>
      </c>
      <c r="E688" s="180">
        <f>(E623/E612)*SUM(C688:D688)</f>
        <v>22209.608258956981</v>
      </c>
      <c r="F688" s="180">
        <f>(F624/F612)*W64</f>
        <v>55.087985015464874</v>
      </c>
      <c r="G688" s="180">
        <f>(G625/G612)*W77</f>
        <v>0</v>
      </c>
      <c r="H688" s="180">
        <f>(H628/H612)*W60</f>
        <v>1602.9719555077024</v>
      </c>
      <c r="I688" s="180">
        <f>(I629/I612)*W78</f>
        <v>7242.152312021065</v>
      </c>
      <c r="J688" s="180">
        <f>(J630/J612)*W79</f>
        <v>0</v>
      </c>
      <c r="K688" s="180">
        <f>(K644/K612)*W75</f>
        <v>167951.60145377123</v>
      </c>
      <c r="L688" s="180">
        <f>(L647/L612)*W80</f>
        <v>11227.497995101801</v>
      </c>
      <c r="M688" s="180">
        <f t="shared" si="21"/>
        <v>223399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1261831</v>
      </c>
      <c r="D689" s="180">
        <f>(D615/D612)*X76</f>
        <v>118066.93627039592</v>
      </c>
      <c r="E689" s="180">
        <f>(E623/E612)*SUM(C689:D689)</f>
        <v>98312.706804324378</v>
      </c>
      <c r="F689" s="180">
        <f>(F624/F612)*X64</f>
        <v>7162.6900516698761</v>
      </c>
      <c r="G689" s="180">
        <f>(G625/G612)*X77</f>
        <v>0</v>
      </c>
      <c r="H689" s="180">
        <f>(H628/H612)*X60</f>
        <v>7174.1402204540536</v>
      </c>
      <c r="I689" s="180">
        <f>(I629/I612)*X78</f>
        <v>65179.370808189582</v>
      </c>
      <c r="J689" s="180">
        <f>(J630/J612)*X79</f>
        <v>0</v>
      </c>
      <c r="K689" s="180">
        <f>(K644/K612)*X75</f>
        <v>1411943.8619991899</v>
      </c>
      <c r="L689" s="180">
        <f>(L647/L612)*X80</f>
        <v>50248.942075980092</v>
      </c>
      <c r="M689" s="180">
        <f t="shared" si="21"/>
        <v>1758089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2451650</v>
      </c>
      <c r="D690" s="180">
        <f>(D615/D612)*Y76</f>
        <v>177994.24897695455</v>
      </c>
      <c r="E690" s="180">
        <f>(E623/E612)*SUM(C690:D690)</f>
        <v>187352.58402378662</v>
      </c>
      <c r="F690" s="180">
        <f>(F624/F612)*Y64</f>
        <v>6325.8099314843457</v>
      </c>
      <c r="G690" s="180">
        <f>(G625/G612)*Y77</f>
        <v>0</v>
      </c>
      <c r="H690" s="180">
        <f>(H628/H612)*Y60</f>
        <v>13855.058300751889</v>
      </c>
      <c r="I690" s="180">
        <f>(I629/I612)*Y78</f>
        <v>98262.066580943094</v>
      </c>
      <c r="J690" s="180">
        <f>(J630/J612)*Y79</f>
        <v>43591.333965523896</v>
      </c>
      <c r="K690" s="180">
        <f>(K644/K612)*Y75</f>
        <v>878640.58787268493</v>
      </c>
      <c r="L690" s="180">
        <f>(L647/L612)*Y80</f>
        <v>97043.269384236541</v>
      </c>
      <c r="M690" s="180">
        <f t="shared" si="21"/>
        <v>1503065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801115</v>
      </c>
      <c r="D692" s="180">
        <f>(D615/D612)*AA76</f>
        <v>8004.8747168522132</v>
      </c>
      <c r="E692" s="180">
        <f>(E623/E612)*SUM(C692:D692)</f>
        <v>57646.846858536126</v>
      </c>
      <c r="F692" s="180">
        <f>(F624/F612)*AA64</f>
        <v>3553.8826854789081</v>
      </c>
      <c r="G692" s="180">
        <f>(G625/G612)*AA77</f>
        <v>0</v>
      </c>
      <c r="H692" s="180">
        <f>(H628/H612)*AA60</f>
        <v>3116.2671582597291</v>
      </c>
      <c r="I692" s="180">
        <f>(I629/I612)*AA78</f>
        <v>4420.0929603884433</v>
      </c>
      <c r="J692" s="180">
        <f>(J630/J612)*AA79</f>
        <v>0</v>
      </c>
      <c r="K692" s="180">
        <f>(K644/K612)*AA75</f>
        <v>198017.18884672105</v>
      </c>
      <c r="L692" s="180">
        <f>(L647/L612)*AA80</f>
        <v>21826.884214253849</v>
      </c>
      <c r="M692" s="180">
        <f t="shared" si="21"/>
        <v>296586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4258539</v>
      </c>
      <c r="D693" s="180">
        <f>(D615/D612)*AB76</f>
        <v>24610.520531463753</v>
      </c>
      <c r="E693" s="180">
        <f>(E623/E612)*SUM(C693:D693)</f>
        <v>305158.81786823581</v>
      </c>
      <c r="F693" s="180">
        <f>(F624/F612)*AB64</f>
        <v>116247.67846631509</v>
      </c>
      <c r="G693" s="180">
        <f>(G625/G612)*AB77</f>
        <v>0</v>
      </c>
      <c r="H693" s="180">
        <f>(H628/H612)*AB60</f>
        <v>14359.490035002565</v>
      </c>
      <c r="I693" s="180">
        <f>(I629/I612)*AB78</f>
        <v>13600.286031964441</v>
      </c>
      <c r="J693" s="180">
        <f>(J630/J612)*AB79</f>
        <v>0</v>
      </c>
      <c r="K693" s="180">
        <f>(K644/K612)*AB75</f>
        <v>912854.8537691884</v>
      </c>
      <c r="L693" s="180">
        <f>(L647/L612)*AB80</f>
        <v>100576.3981239539</v>
      </c>
      <c r="M693" s="180">
        <f t="shared" si="21"/>
        <v>1487408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1574236</v>
      </c>
      <c r="D694" s="180">
        <f>(D615/D612)*AC76</f>
        <v>6038.4166598587417</v>
      </c>
      <c r="E694" s="180">
        <f>(E623/E612)*SUM(C694:D694)</f>
        <v>112588.80190470252</v>
      </c>
      <c r="F694" s="180">
        <f>(F624/F612)*AC64</f>
        <v>6325.4833228775342</v>
      </c>
      <c r="G694" s="180">
        <f>(G625/G612)*AC77</f>
        <v>0</v>
      </c>
      <c r="H694" s="180">
        <f>(H628/H612)*AC60</f>
        <v>14314.651658624727</v>
      </c>
      <c r="I694" s="180">
        <f>(I629/I612)*AC78</f>
        <v>3332.070077831288</v>
      </c>
      <c r="J694" s="180">
        <f>(J630/J612)*AC79</f>
        <v>0</v>
      </c>
      <c r="K694" s="180">
        <f>(K644/K612)*AC75</f>
        <v>205548.63881424526</v>
      </c>
      <c r="L694" s="180">
        <f>(L647/L612)*AC80</f>
        <v>100262.34223597901</v>
      </c>
      <c r="M694" s="180">
        <f t="shared" si="21"/>
        <v>448410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1129881</v>
      </c>
      <c r="D696" s="180">
        <f>(D615/D612)*AE76</f>
        <v>121463.54564156647</v>
      </c>
      <c r="E696" s="180">
        <f>(E623/E612)*SUM(C696:D696)</f>
        <v>89153.745500452002</v>
      </c>
      <c r="F696" s="180">
        <f>(F624/F612)*AE64</f>
        <v>1226.6874924145266</v>
      </c>
      <c r="G696" s="180">
        <f>(G625/G612)*AE77</f>
        <v>0</v>
      </c>
      <c r="H696" s="180">
        <f>(H628/H612)*AE60</f>
        <v>12935.871585006214</v>
      </c>
      <c r="I696" s="180">
        <f>(I629/I612)*AE78</f>
        <v>67049.410137584695</v>
      </c>
      <c r="J696" s="180">
        <f>(J630/J612)*AE79</f>
        <v>9543.010384494979</v>
      </c>
      <c r="K696" s="180">
        <f>(K644/K612)*AE75</f>
        <v>101492.16821270221</v>
      </c>
      <c r="L696" s="180">
        <f>(L647/L612)*AE80</f>
        <v>90605.123680751596</v>
      </c>
      <c r="M696" s="180">
        <f t="shared" si="21"/>
        <v>493470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7027581</v>
      </c>
      <c r="D698" s="180">
        <f>(D615/D612)*AG76</f>
        <v>316480.56789976754</v>
      </c>
      <c r="E698" s="180">
        <f>(E623/E612)*SUM(C698:D698)</f>
        <v>523237.66323566355</v>
      </c>
      <c r="F698" s="180">
        <f>(F624/F612)*AG64</f>
        <v>45050.703745715284</v>
      </c>
      <c r="G698" s="180">
        <f>(G625/G612)*AG77</f>
        <v>93394.795027892556</v>
      </c>
      <c r="H698" s="180">
        <f>(H628/H612)*AG60</f>
        <v>45084.987447915941</v>
      </c>
      <c r="I698" s="180">
        <f>(I629/I612)*AG78</f>
        <v>174695.67408058324</v>
      </c>
      <c r="J698" s="180">
        <f>(J630/J612)*AG79</f>
        <v>118399.93597163525</v>
      </c>
      <c r="K698" s="180">
        <f>(K644/K612)*AG75</f>
        <v>1182873.0237642792</v>
      </c>
      <c r="L698" s="180">
        <f>(L647/L612)*AG80</f>
        <v>315783.19535873737</v>
      </c>
      <c r="M698" s="180">
        <f t="shared" si="21"/>
        <v>2815001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998053</v>
      </c>
      <c r="D700" s="180">
        <f>(D615/D612)*AI76</f>
        <v>61417.053658826408</v>
      </c>
      <c r="E700" s="180">
        <f>(E623/E612)*SUM(C700:D700)</f>
        <v>75483.386137126319</v>
      </c>
      <c r="F700" s="180">
        <f>(F624/F612)*AI64</f>
        <v>3783.9784489772978</v>
      </c>
      <c r="G700" s="180">
        <f>(G625/G612)*AI77</f>
        <v>0</v>
      </c>
      <c r="H700" s="180">
        <f>(H628/H612)*AI60</f>
        <v>7207.769002737431</v>
      </c>
      <c r="I700" s="180">
        <f>(I629/I612)*AI78</f>
        <v>33898.71293467137</v>
      </c>
      <c r="J700" s="180">
        <f>(J630/J612)*AI79</f>
        <v>0</v>
      </c>
      <c r="K700" s="180">
        <f>(K644/K612)*AI75</f>
        <v>118475.98401583063</v>
      </c>
      <c r="L700" s="180">
        <f>(L647/L612)*AI80</f>
        <v>50484.483991961242</v>
      </c>
      <c r="M700" s="180">
        <f t="shared" si="21"/>
        <v>350751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1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298206</v>
      </c>
      <c r="D702" s="180">
        <f>(D615/D612)*AK76</f>
        <v>0</v>
      </c>
      <c r="E702" s="180">
        <f>(E623/E612)*SUM(C702:D702)</f>
        <v>21246.092391825634</v>
      </c>
      <c r="F702" s="180">
        <f>(F624/F612)*AK64</f>
        <v>27.598427275534281</v>
      </c>
      <c r="G702" s="180">
        <f>(G625/G612)*AK77</f>
        <v>0</v>
      </c>
      <c r="H702" s="180">
        <f>(H628/H612)*AK60</f>
        <v>3452.5549810935131</v>
      </c>
      <c r="I702" s="180">
        <f>(I629/I612)*AK78</f>
        <v>0</v>
      </c>
      <c r="J702" s="180">
        <f>(J630/J612)*AK79</f>
        <v>0</v>
      </c>
      <c r="K702" s="180">
        <f>(K644/K612)*AK75</f>
        <v>31712.457751173646</v>
      </c>
      <c r="L702" s="180">
        <f>(L647/L612)*AK80</f>
        <v>24182.303374065417</v>
      </c>
      <c r="M702" s="180">
        <f t="shared" si="21"/>
        <v>80621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645413</v>
      </c>
      <c r="D703" s="180">
        <f>(D615/D612)*AL76</f>
        <v>6574.723402675143</v>
      </c>
      <c r="E703" s="180">
        <f>(E623/E612)*SUM(C703:D703)</f>
        <v>46451.752847861186</v>
      </c>
      <c r="F703" s="180">
        <f>(F624/F612)*AL64</f>
        <v>41.533727832806029</v>
      </c>
      <c r="G703" s="180">
        <f>(G625/G612)*AL77</f>
        <v>0</v>
      </c>
      <c r="H703" s="180">
        <f>(H628/H612)*AL60</f>
        <v>2342.8051657420265</v>
      </c>
      <c r="I703" s="180">
        <f>(I629/I612)*AL78</f>
        <v>3638.076513550488</v>
      </c>
      <c r="J703" s="180">
        <f>(J630/J612)*AL79</f>
        <v>0</v>
      </c>
      <c r="K703" s="180">
        <f>(K644/K612)*AL75</f>
        <v>47920.863870057314</v>
      </c>
      <c r="L703" s="180">
        <f>(L647/L612)*AL80</f>
        <v>16409.420146687247</v>
      </c>
      <c r="M703" s="180">
        <f t="shared" si="21"/>
        <v>123379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4200</v>
      </c>
      <c r="D706" s="180">
        <f>(D615/D612)*AO76</f>
        <v>0</v>
      </c>
      <c r="E706" s="180">
        <f>(E623/E612)*SUM(C706:D706)</f>
        <v>299.23471709377969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143149.02625153158</v>
      </c>
      <c r="L706" s="180">
        <f>(L647/L612)*AO80</f>
        <v>0</v>
      </c>
      <c r="M706" s="180">
        <f t="shared" si="21"/>
        <v>143448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19024843</v>
      </c>
      <c r="D707" s="180">
        <f>(D615/D612)*AP76</f>
        <v>576867.42314347881</v>
      </c>
      <c r="E707" s="180">
        <f>(E623/E612)*SUM(C707:D707)</f>
        <v>1396550.541196079</v>
      </c>
      <c r="F707" s="180">
        <f>(F624/F612)*AP64</f>
        <v>26084.922991571842</v>
      </c>
      <c r="G707" s="180">
        <f>(G625/G612)*AP77</f>
        <v>3007.2853681195502</v>
      </c>
      <c r="H707" s="180">
        <f>(H628/H612)*AP60</f>
        <v>89510.980104547969</v>
      </c>
      <c r="I707" s="180">
        <f>(I629/I612)*AP78</f>
        <v>318416.69672336749</v>
      </c>
      <c r="J707" s="180">
        <f>(J630/J612)*AP79</f>
        <v>0</v>
      </c>
      <c r="K707" s="180">
        <f>(K644/K612)*AP75</f>
        <v>408889.53529885464</v>
      </c>
      <c r="L707" s="180">
        <f>(L647/L612)*AP80</f>
        <v>626950.67509469006</v>
      </c>
      <c r="M707" s="180">
        <f t="shared" si="21"/>
        <v>3446278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2144474</v>
      </c>
      <c r="D713" s="180">
        <f>(D615/D612)*AV76</f>
        <v>128018.4058315447</v>
      </c>
      <c r="E713" s="180">
        <f>(E623/E612)*SUM(C713:D713)</f>
        <v>161906.81479922976</v>
      </c>
      <c r="F713" s="180">
        <f>(F624/F612)*AV64</f>
        <v>10178.53949219537</v>
      </c>
      <c r="G713" s="180">
        <f>(G625/G612)*AV77</f>
        <v>0</v>
      </c>
      <c r="H713" s="180">
        <f>(H628/H612)*AV60</f>
        <v>9909.2811795021607</v>
      </c>
      <c r="I713" s="180">
        <f>(I629/I612)*AV78</f>
        <v>70653.485936055265</v>
      </c>
      <c r="J713" s="180">
        <f>(J630/J612)*AV79</f>
        <v>10715.876366168559</v>
      </c>
      <c r="K713" s="180">
        <f>(K644/K612)*AV75</f>
        <v>229514.28728750738</v>
      </c>
      <c r="L713" s="180">
        <f>(L647/L612)*AV80</f>
        <v>0</v>
      </c>
      <c r="M713" s="180">
        <f t="shared" si="21"/>
        <v>620897</v>
      </c>
      <c r="N713" s="199" t="s">
        <v>741</v>
      </c>
    </row>
    <row r="715" spans="1:15" ht="12.6" customHeight="1" x14ac:dyDescent="0.25">
      <c r="C715" s="180">
        <f>SUM(C614:C647)+SUM(C668:C713)</f>
        <v>101187407</v>
      </c>
      <c r="D715" s="180">
        <f>SUM(D616:D647)+SUM(D668:D713)</f>
        <v>5349044</v>
      </c>
      <c r="E715" s="180">
        <f>SUM(E624:E647)+SUM(E668:E713)</f>
        <v>6729763.3955528149</v>
      </c>
      <c r="F715" s="180">
        <f>SUM(F625:F648)+SUM(F668:F713)</f>
        <v>565091.13498467579</v>
      </c>
      <c r="G715" s="180">
        <f>SUM(G626:G647)+SUM(G668:G713)</f>
        <v>1589806.4783148859</v>
      </c>
      <c r="H715" s="180">
        <f>SUM(H629:H647)+SUM(H668:H713)</f>
        <v>525239.11215028155</v>
      </c>
      <c r="I715" s="180">
        <f>SUM(I630:I647)+SUM(I668:I713)</f>
        <v>1862627.17350769</v>
      </c>
      <c r="J715" s="180">
        <f>SUM(J631:J647)+SUM(J668:J713)</f>
        <v>404372.2383296155</v>
      </c>
      <c r="K715" s="180">
        <f>SUM(K668:K713)</f>
        <v>10605035.885621868</v>
      </c>
      <c r="L715" s="180">
        <f>SUM(L668:L713)</f>
        <v>2917203.2381514707</v>
      </c>
      <c r="M715" s="180">
        <f>SUM(M668:M713)</f>
        <v>26484929</v>
      </c>
      <c r="N715" s="198" t="s">
        <v>742</v>
      </c>
    </row>
    <row r="716" spans="1:15" ht="12.6" customHeight="1" x14ac:dyDescent="0.25">
      <c r="C716" s="180">
        <f>CE71</f>
        <v>101187407</v>
      </c>
      <c r="D716" s="180">
        <f>D615</f>
        <v>5349044</v>
      </c>
      <c r="E716" s="180">
        <f>E623</f>
        <v>6729763.3955528149</v>
      </c>
      <c r="F716" s="180">
        <f>F624</f>
        <v>565091.13498467579</v>
      </c>
      <c r="G716" s="180">
        <f>G625</f>
        <v>1589806.4783148859</v>
      </c>
      <c r="H716" s="180">
        <f>H628</f>
        <v>525239.11215028143</v>
      </c>
      <c r="I716" s="180">
        <f>I629</f>
        <v>1862627.1735076902</v>
      </c>
      <c r="J716" s="180">
        <f>J630</f>
        <v>404372.2383296155</v>
      </c>
      <c r="K716" s="180">
        <f>K644</f>
        <v>10605035.88562187</v>
      </c>
      <c r="L716" s="180">
        <f>L647</f>
        <v>2917203.2381514697</v>
      </c>
      <c r="M716" s="180">
        <f>C648</f>
        <v>26484929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719"/>
  <sheetViews>
    <sheetView showGridLines="0" zoomScale="75" workbookViewId="0">
      <selection activeCell="F24" sqref="F2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568757</v>
      </c>
      <c r="D47" s="184"/>
      <c r="E47" s="184">
        <v>2515106</v>
      </c>
      <c r="F47" s="184"/>
      <c r="G47" s="184"/>
      <c r="H47" s="184"/>
      <c r="I47" s="184">
        <v>686006</v>
      </c>
      <c r="J47" s="184"/>
      <c r="K47" s="184"/>
      <c r="L47" s="184"/>
      <c r="M47" s="184"/>
      <c r="N47" s="184"/>
      <c r="O47" s="184"/>
      <c r="P47" s="184">
        <v>769486</v>
      </c>
      <c r="Q47" s="184">
        <v>108110</v>
      </c>
      <c r="R47" s="184"/>
      <c r="S47" s="184">
        <v>72485</v>
      </c>
      <c r="T47" s="184"/>
      <c r="U47" s="184">
        <v>652440</v>
      </c>
      <c r="V47" s="184">
        <v>50050</v>
      </c>
      <c r="W47" s="184">
        <v>45517</v>
      </c>
      <c r="X47" s="184">
        <v>235560</v>
      </c>
      <c r="Y47" s="184">
        <v>477619</v>
      </c>
      <c r="Z47" s="184"/>
      <c r="AA47" s="184">
        <v>107787</v>
      </c>
      <c r="AB47" s="184">
        <v>427567</v>
      </c>
      <c r="AC47" s="184">
        <v>330718</v>
      </c>
      <c r="AD47" s="184"/>
      <c r="AE47" s="184"/>
      <c r="AF47" s="184"/>
      <c r="AG47" s="184">
        <v>1216127</v>
      </c>
      <c r="AH47" s="184"/>
      <c r="AI47" s="184">
        <v>265195</v>
      </c>
      <c r="AJ47" s="184"/>
      <c r="AK47" s="184"/>
      <c r="AL47" s="184"/>
      <c r="AM47" s="184"/>
      <c r="AN47" s="184"/>
      <c r="AO47" s="184"/>
      <c r="AP47" s="184">
        <v>1474635</v>
      </c>
      <c r="AQ47" s="184"/>
      <c r="AR47" s="184"/>
      <c r="AS47" s="184"/>
      <c r="AT47" s="184"/>
      <c r="AU47" s="184"/>
      <c r="AV47" s="184">
        <v>339401</v>
      </c>
      <c r="AW47" s="184"/>
      <c r="AX47" s="184"/>
      <c r="AY47" s="184">
        <v>251544</v>
      </c>
      <c r="AZ47" s="184"/>
      <c r="BA47" s="184"/>
      <c r="BB47" s="184">
        <v>43807</v>
      </c>
      <c r="BC47" s="184"/>
      <c r="BD47" s="184">
        <v>124126</v>
      </c>
      <c r="BE47" s="184">
        <v>357989</v>
      </c>
      <c r="BF47" s="184">
        <v>394108</v>
      </c>
      <c r="BG47" s="184">
        <v>26998</v>
      </c>
      <c r="BH47" s="184">
        <v>308169</v>
      </c>
      <c r="BI47" s="184"/>
      <c r="BJ47" s="184">
        <v>221069</v>
      </c>
      <c r="BK47" s="184">
        <v>187785</v>
      </c>
      <c r="BL47" s="184">
        <v>291086</v>
      </c>
      <c r="BM47" s="184"/>
      <c r="BN47" s="184">
        <v>368376</v>
      </c>
      <c r="BO47" s="184"/>
      <c r="BP47" s="184">
        <v>35780</v>
      </c>
      <c r="BQ47" s="184"/>
      <c r="BR47" s="184">
        <v>96998</v>
      </c>
      <c r="BS47" s="184">
        <v>20210</v>
      </c>
      <c r="BT47" s="184"/>
      <c r="BU47" s="184"/>
      <c r="BV47" s="184">
        <v>93776</v>
      </c>
      <c r="BW47" s="184">
        <v>43101</v>
      </c>
      <c r="BX47" s="184"/>
      <c r="BY47" s="184">
        <v>417357</v>
      </c>
      <c r="BZ47" s="184"/>
      <c r="CA47" s="184">
        <v>81664</v>
      </c>
      <c r="CB47" s="184"/>
      <c r="CC47" s="184"/>
      <c r="CD47" s="195"/>
      <c r="CE47" s="195">
        <f>SUM(C47:CC47)</f>
        <v>13706509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27617</v>
      </c>
      <c r="D51" s="184"/>
      <c r="E51" s="184">
        <v>126555</v>
      </c>
      <c r="F51" s="184"/>
      <c r="G51" s="184"/>
      <c r="H51" s="184"/>
      <c r="I51" s="184">
        <v>5690</v>
      </c>
      <c r="J51" s="184"/>
      <c r="K51" s="184"/>
      <c r="L51" s="184"/>
      <c r="M51" s="184"/>
      <c r="N51" s="184"/>
      <c r="O51" s="184"/>
      <c r="P51" s="184">
        <v>248620</v>
      </c>
      <c r="Q51" s="184">
        <v>2987</v>
      </c>
      <c r="R51" s="184">
        <v>7968</v>
      </c>
      <c r="S51" s="184">
        <v>45201</v>
      </c>
      <c r="T51" s="184"/>
      <c r="U51" s="184">
        <v>24470</v>
      </c>
      <c r="V51" s="184">
        <v>0</v>
      </c>
      <c r="W51" s="184">
        <v>0</v>
      </c>
      <c r="X51" s="184">
        <v>120309</v>
      </c>
      <c r="Y51" s="184">
        <v>180566</v>
      </c>
      <c r="Z51" s="184"/>
      <c r="AA51" s="184">
        <v>2185</v>
      </c>
      <c r="AB51" s="184">
        <v>38055</v>
      </c>
      <c r="AC51" s="184">
        <v>49741</v>
      </c>
      <c r="AD51" s="184"/>
      <c r="AE51" s="184"/>
      <c r="AF51" s="184"/>
      <c r="AG51" s="184">
        <v>22505</v>
      </c>
      <c r="AH51" s="184"/>
      <c r="AI51" s="184">
        <v>1553</v>
      </c>
      <c r="AJ51" s="184"/>
      <c r="AK51" s="184"/>
      <c r="AL51" s="184"/>
      <c r="AM51" s="184"/>
      <c r="AN51" s="184"/>
      <c r="AO51" s="184"/>
      <c r="AP51" s="184">
        <v>11122</v>
      </c>
      <c r="AQ51" s="184"/>
      <c r="AR51" s="184"/>
      <c r="AS51" s="184"/>
      <c r="AT51" s="184"/>
      <c r="AU51" s="184"/>
      <c r="AV51" s="184">
        <v>8960</v>
      </c>
      <c r="AW51" s="184"/>
      <c r="AX51" s="184"/>
      <c r="AY51" s="184">
        <v>7903</v>
      </c>
      <c r="AZ51" s="184"/>
      <c r="BA51" s="184"/>
      <c r="BB51" s="184">
        <v>0</v>
      </c>
      <c r="BC51" s="184"/>
      <c r="BD51" s="184">
        <v>1202</v>
      </c>
      <c r="BE51" s="184">
        <v>75949</v>
      </c>
      <c r="BF51" s="184">
        <v>0</v>
      </c>
      <c r="BG51" s="184">
        <v>0</v>
      </c>
      <c r="BH51" s="184">
        <v>292787</v>
      </c>
      <c r="BI51" s="184"/>
      <c r="BJ51" s="184">
        <v>9503</v>
      </c>
      <c r="BK51" s="184">
        <v>20087</v>
      </c>
      <c r="BL51" s="184">
        <v>4751</v>
      </c>
      <c r="BM51" s="184"/>
      <c r="BN51" s="184">
        <v>1995</v>
      </c>
      <c r="BO51" s="184"/>
      <c r="BP51" s="184">
        <v>0</v>
      </c>
      <c r="BQ51" s="184"/>
      <c r="BR51" s="184">
        <v>0</v>
      </c>
      <c r="BS51" s="184">
        <v>325</v>
      </c>
      <c r="BT51" s="184"/>
      <c r="BU51" s="184"/>
      <c r="BV51" s="184">
        <v>14573</v>
      </c>
      <c r="BW51" s="184">
        <v>0</v>
      </c>
      <c r="BX51" s="184"/>
      <c r="BY51" s="184">
        <v>3911</v>
      </c>
      <c r="BZ51" s="184"/>
      <c r="CA51" s="184">
        <v>1980</v>
      </c>
      <c r="CB51" s="184"/>
      <c r="CC51" s="184"/>
      <c r="CD51" s="195"/>
      <c r="CE51" s="195">
        <f>SUM(C51:CD51)</f>
        <v>1359070</v>
      </c>
    </row>
    <row r="52" spans="1:84" ht="12.6" customHeight="1" x14ac:dyDescent="0.25">
      <c r="A52" s="171" t="s">
        <v>208</v>
      </c>
      <c r="B52" s="184">
        <v>1924428</v>
      </c>
      <c r="C52" s="195">
        <f>ROUND((B52/(CE76+CF76)*C76),0)</f>
        <v>38250</v>
      </c>
      <c r="D52" s="195">
        <f>ROUND((B52/(CE76+CF76)*D76),0)</f>
        <v>0</v>
      </c>
      <c r="E52" s="195">
        <f>ROUND((B52/(CE76+CF76)*E76),0)</f>
        <v>101323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116874</v>
      </c>
      <c r="J52" s="195">
        <f>ROUND((B52/(CE76+CF76)*J76),0)</f>
        <v>2664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51402</v>
      </c>
      <c r="P52" s="195">
        <f>ROUND((B52/(CE76+CF76)*P76),0)</f>
        <v>63463</v>
      </c>
      <c r="Q52" s="195">
        <f>ROUND((B52/(CE76+CF76)*Q76),0)</f>
        <v>8461</v>
      </c>
      <c r="R52" s="195">
        <f>ROUND((B52/(CE76+CF76)*R76),0)</f>
        <v>1287</v>
      </c>
      <c r="S52" s="195">
        <f>ROUND((B52/(CE76+CF76)*S76),0)</f>
        <v>8649</v>
      </c>
      <c r="T52" s="195">
        <f>ROUND((B52/(CE76+CF76)*T76),0)</f>
        <v>0</v>
      </c>
      <c r="U52" s="195">
        <f>ROUND((B52/(CE76+CF76)*U76),0)</f>
        <v>37060</v>
      </c>
      <c r="V52" s="195">
        <f>ROUND((B52/(CE76+CF76)*V76),0)</f>
        <v>5615</v>
      </c>
      <c r="W52" s="195">
        <f>ROUND((B52/(CE76+CF76)*W76),0)</f>
        <v>4289</v>
      </c>
      <c r="X52" s="195">
        <f>ROUND((B52/(CE76+CF76)*X76),0)</f>
        <v>38626</v>
      </c>
      <c r="Y52" s="195">
        <f>ROUND((B52/(CE76+CF76)*Y76),0)</f>
        <v>58232</v>
      </c>
      <c r="Z52" s="195">
        <f>ROUND((B52/(CE76+CF76)*Z76),0)</f>
        <v>0</v>
      </c>
      <c r="AA52" s="195">
        <f>ROUND((B52/(CE76+CF76)*AA76),0)</f>
        <v>2619</v>
      </c>
      <c r="AB52" s="195">
        <f>ROUND((B52/(CE76+CF76)*AB76),0)</f>
        <v>8052</v>
      </c>
      <c r="AC52" s="195">
        <f>ROUND((B52/(CE76+CF76)*AC76),0)</f>
        <v>1976</v>
      </c>
      <c r="AD52" s="195">
        <f>ROUND((B52/(CE76+CF76)*AD76),0)</f>
        <v>0</v>
      </c>
      <c r="AE52" s="195">
        <f>ROUND((B52/(CE76+CF76)*AE76),0)</f>
        <v>39738</v>
      </c>
      <c r="AF52" s="195">
        <f>ROUND((B52/(CE76+CF76)*AF76),0)</f>
        <v>0</v>
      </c>
      <c r="AG52" s="195">
        <f>ROUND((B52/(CE76+CF76)*AG76),0)</f>
        <v>103539</v>
      </c>
      <c r="AH52" s="195">
        <f>ROUND((B52/(CE76+CF76)*AH76),0)</f>
        <v>0</v>
      </c>
      <c r="AI52" s="195">
        <f>ROUND((B52/(CE76+CF76)*AI76),0)</f>
        <v>20093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2151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188726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41882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47841</v>
      </c>
      <c r="AZ52" s="195">
        <f>ROUND((B52/(CE76+CF76)*AZ76),0)</f>
        <v>0</v>
      </c>
      <c r="BA52" s="195">
        <f>ROUND((B52/(CE76+CF76)*BA76),0)</f>
        <v>7525</v>
      </c>
      <c r="BB52" s="195">
        <f>ROUND((B52/(CE76+CF76)*BB76),0)</f>
        <v>2021</v>
      </c>
      <c r="BC52" s="195">
        <f>ROUND((B52/(CE76+CF76)*BC76),0)</f>
        <v>0</v>
      </c>
      <c r="BD52" s="195">
        <f>ROUND((B52/(CE76+CF76)*BD76),0)</f>
        <v>15863</v>
      </c>
      <c r="BE52" s="195">
        <f>ROUND((B52/(CE76+CF76)*BE76),0)</f>
        <v>174449</v>
      </c>
      <c r="BF52" s="195">
        <f>ROUND((B52/(CE76+CF76)*BF76),0)</f>
        <v>15271</v>
      </c>
      <c r="BG52" s="195">
        <f>ROUND((B52/(CE76+CF76)*BG76),0)</f>
        <v>1696</v>
      </c>
      <c r="BH52" s="195">
        <f>ROUND((B52/(CE76+CF76)*BH76),0)</f>
        <v>23219</v>
      </c>
      <c r="BI52" s="195">
        <f>ROUND((B52/(CE76+CF76)*BI76),0)</f>
        <v>0</v>
      </c>
      <c r="BJ52" s="195">
        <f>ROUND((B52/(CE76+CF76)*BJ76),0)</f>
        <v>15785</v>
      </c>
      <c r="BK52" s="195">
        <f>ROUND((B52/(CE76+CF76)*BK76),0)</f>
        <v>25305</v>
      </c>
      <c r="BL52" s="195">
        <f>ROUND((B52/(CE76+CF76)*BL76),0)</f>
        <v>8129</v>
      </c>
      <c r="BM52" s="195">
        <f>ROUND((B52/(CE76+CF76)*BM76),0)</f>
        <v>0</v>
      </c>
      <c r="BN52" s="195">
        <f>ROUND((B52/(CE76+CF76)*BN76),0)</f>
        <v>538782</v>
      </c>
      <c r="BO52" s="195">
        <f>ROUND((B52/(CE76+CF76)*BO76),0)</f>
        <v>0</v>
      </c>
      <c r="BP52" s="195">
        <f>ROUND((B52/(CE76+CF76)*BP76),0)</f>
        <v>2404</v>
      </c>
      <c r="BQ52" s="195">
        <f>ROUND((B52/(CE76+CF76)*BQ76),0)</f>
        <v>0</v>
      </c>
      <c r="BR52" s="195">
        <f>ROUND((B52/(CE76+CF76)*BR76),0)</f>
        <v>8370</v>
      </c>
      <c r="BS52" s="195">
        <f>ROUND((B52/(CE76+CF76)*BS76),0)</f>
        <v>4867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70644</v>
      </c>
      <c r="BW52" s="195">
        <f>ROUND((B52/(CE76+CF76)*BW76),0)</f>
        <v>2937</v>
      </c>
      <c r="BX52" s="195">
        <f>ROUND((B52/(CE76+CF76)*BX76),0)</f>
        <v>0</v>
      </c>
      <c r="BY52" s="195">
        <f>ROUND((B52/(CE76+CF76)*BY76),0)</f>
        <v>3587</v>
      </c>
      <c r="BZ52" s="195">
        <f>ROUND((B52/(CE76+CF76)*BZ76),0)</f>
        <v>0</v>
      </c>
      <c r="CA52" s="195">
        <f>ROUND((B52/(CE76+CF76)*CA76),0)</f>
        <v>10761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1924427</v>
      </c>
    </row>
    <row r="53" spans="1:84" ht="12.6" customHeight="1" x14ac:dyDescent="0.25">
      <c r="A53" s="175" t="s">
        <v>206</v>
      </c>
      <c r="B53" s="195">
        <f>B51+B52</f>
        <v>1924428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1547</v>
      </c>
      <c r="D59" s="184"/>
      <c r="E59" s="184">
        <v>7871</v>
      </c>
      <c r="F59" s="184"/>
      <c r="G59" s="184"/>
      <c r="H59" s="184"/>
      <c r="I59" s="184">
        <v>3863</v>
      </c>
      <c r="J59" s="184">
        <v>818</v>
      </c>
      <c r="K59" s="184"/>
      <c r="L59" s="184"/>
      <c r="M59" s="184"/>
      <c r="N59" s="184"/>
      <c r="O59" s="184">
        <v>850</v>
      </c>
      <c r="P59" s="185">
        <v>236621</v>
      </c>
      <c r="Q59" s="185">
        <v>88854</v>
      </c>
      <c r="R59" s="185"/>
      <c r="S59" s="244"/>
      <c r="T59" s="244"/>
      <c r="U59" s="220">
        <v>294997</v>
      </c>
      <c r="V59" s="185">
        <f>4028+44+5390</f>
        <v>9462</v>
      </c>
      <c r="W59" s="185">
        <v>32966</v>
      </c>
      <c r="X59" s="185">
        <v>72238</v>
      </c>
      <c r="Y59" s="185">
        <v>47081</v>
      </c>
      <c r="Z59" s="185"/>
      <c r="AA59" s="185">
        <v>13626</v>
      </c>
      <c r="AB59" s="244"/>
      <c r="AC59" s="185">
        <v>16978</v>
      </c>
      <c r="AD59" s="185"/>
      <c r="AE59" s="185">
        <v>50020</v>
      </c>
      <c r="AF59" s="185"/>
      <c r="AG59" s="185">
        <v>26181</v>
      </c>
      <c r="AH59" s="185"/>
      <c r="AI59" s="185">
        <v>2671</v>
      </c>
      <c r="AJ59" s="185"/>
      <c r="AK59" s="185">
        <v>15059</v>
      </c>
      <c r="AL59" s="185">
        <v>6245</v>
      </c>
      <c r="AM59" s="185"/>
      <c r="AN59" s="185"/>
      <c r="AO59" s="185"/>
      <c r="AP59" s="185">
        <v>51914</v>
      </c>
      <c r="AQ59" s="185"/>
      <c r="AR59" s="185"/>
      <c r="AS59" s="185"/>
      <c r="AT59" s="185"/>
      <c r="AU59" s="185"/>
      <c r="AV59" s="244"/>
      <c r="AW59" s="244"/>
      <c r="AX59" s="244"/>
      <c r="AY59" s="185">
        <v>48222</v>
      </c>
      <c r="AZ59" s="185"/>
      <c r="BA59" s="244"/>
      <c r="BB59" s="244"/>
      <c r="BC59" s="244"/>
      <c r="BD59" s="244"/>
      <c r="BE59" s="185">
        <v>296139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16.36</v>
      </c>
      <c r="D60" s="187"/>
      <c r="E60" s="187">
        <v>62.31</v>
      </c>
      <c r="F60" s="219"/>
      <c r="G60" s="187"/>
      <c r="H60" s="187"/>
      <c r="I60" s="187">
        <v>25.03</v>
      </c>
      <c r="J60" s="219"/>
      <c r="K60" s="187"/>
      <c r="L60" s="187"/>
      <c r="M60" s="187"/>
      <c r="N60" s="187"/>
      <c r="O60" s="187">
        <v>21.74</v>
      </c>
      <c r="P60" s="217">
        <v>22.16</v>
      </c>
      <c r="Q60" s="217">
        <v>2.36</v>
      </c>
      <c r="R60" s="217"/>
      <c r="S60" s="217">
        <v>4</v>
      </c>
      <c r="T60" s="217"/>
      <c r="U60" s="217">
        <v>25.32</v>
      </c>
      <c r="V60" s="217">
        <v>5.6</v>
      </c>
      <c r="W60" s="217">
        <v>1.39</v>
      </c>
      <c r="X60" s="217">
        <v>6.62</v>
      </c>
      <c r="Y60" s="217">
        <v>16.32</v>
      </c>
      <c r="Z60" s="217"/>
      <c r="AA60" s="217">
        <v>2.93</v>
      </c>
      <c r="AB60" s="217">
        <v>13.89</v>
      </c>
      <c r="AC60" s="217">
        <v>12.59</v>
      </c>
      <c r="AD60" s="217"/>
      <c r="AE60" s="217">
        <v>14.41</v>
      </c>
      <c r="AF60" s="217"/>
      <c r="AG60" s="217">
        <v>41.77</v>
      </c>
      <c r="AH60" s="217"/>
      <c r="AI60" s="217">
        <v>6.68</v>
      </c>
      <c r="AJ60" s="217"/>
      <c r="AK60" s="217">
        <v>2.72</v>
      </c>
      <c r="AL60" s="217">
        <v>2.48</v>
      </c>
      <c r="AM60" s="217"/>
      <c r="AN60" s="217"/>
      <c r="AO60" s="217"/>
      <c r="AP60" s="217">
        <v>86.23</v>
      </c>
      <c r="AQ60" s="217"/>
      <c r="AR60" s="217"/>
      <c r="AS60" s="217"/>
      <c r="AT60" s="217"/>
      <c r="AU60" s="217"/>
      <c r="AV60" s="217">
        <v>10.6</v>
      </c>
      <c r="AW60" s="217"/>
      <c r="AX60" s="217"/>
      <c r="AY60" s="217">
        <v>14.77</v>
      </c>
      <c r="AZ60" s="217"/>
      <c r="BA60" s="217"/>
      <c r="BB60" s="217">
        <v>1.48</v>
      </c>
      <c r="BC60" s="217"/>
      <c r="BD60" s="217">
        <v>6.65</v>
      </c>
      <c r="BE60" s="217">
        <v>16.28</v>
      </c>
      <c r="BF60" s="217">
        <v>25.97</v>
      </c>
      <c r="BG60" s="217">
        <v>1.62</v>
      </c>
      <c r="BH60" s="217">
        <v>10.72</v>
      </c>
      <c r="BI60" s="217"/>
      <c r="BJ60" s="217">
        <v>7.32</v>
      </c>
      <c r="BK60" s="217">
        <v>10.23</v>
      </c>
      <c r="BL60" s="217">
        <v>16.95</v>
      </c>
      <c r="BM60" s="217"/>
      <c r="BN60" s="217">
        <v>8.6199999999999992</v>
      </c>
      <c r="BO60" s="217"/>
      <c r="BP60" s="217">
        <v>1.01</v>
      </c>
      <c r="BQ60" s="217"/>
      <c r="BR60" s="217">
        <v>3.05</v>
      </c>
      <c r="BS60" s="217">
        <v>1</v>
      </c>
      <c r="BT60" s="217"/>
      <c r="BU60" s="217"/>
      <c r="BV60" s="217">
        <v>7.36</v>
      </c>
      <c r="BW60" s="217">
        <v>2.0099999999999998</v>
      </c>
      <c r="BX60" s="217">
        <v>0.41</v>
      </c>
      <c r="BY60" s="217">
        <v>18.27</v>
      </c>
      <c r="BZ60" s="217"/>
      <c r="CA60" s="217">
        <v>2.58</v>
      </c>
      <c r="CB60" s="217"/>
      <c r="CC60" s="217"/>
      <c r="CD60" s="245" t="s">
        <v>221</v>
      </c>
      <c r="CE60" s="247">
        <f t="shared" ref="CE60:CE70" si="0">SUM(C60:CD60)</f>
        <v>559.81000000000006</v>
      </c>
    </row>
    <row r="61" spans="1:84" ht="12.6" customHeight="1" x14ac:dyDescent="0.25">
      <c r="A61" s="171" t="s">
        <v>235</v>
      </c>
      <c r="B61" s="175"/>
      <c r="C61" s="184">
        <v>1496162</v>
      </c>
      <c r="D61" s="184"/>
      <c r="E61" s="184">
        <f>4615598+3</f>
        <v>4615601</v>
      </c>
      <c r="F61" s="185"/>
      <c r="G61" s="184"/>
      <c r="H61" s="184"/>
      <c r="I61" s="185">
        <v>1782368</v>
      </c>
      <c r="J61" s="185"/>
      <c r="K61" s="185"/>
      <c r="L61" s="185"/>
      <c r="M61" s="184"/>
      <c r="N61" s="184"/>
      <c r="O61" s="184">
        <v>2014525</v>
      </c>
      <c r="P61" s="185">
        <v>2031288</v>
      </c>
      <c r="Q61" s="185">
        <v>273286</v>
      </c>
      <c r="R61" s="185">
        <v>0</v>
      </c>
      <c r="S61" s="185">
        <v>190725</v>
      </c>
      <c r="T61" s="185"/>
      <c r="U61" s="185">
        <v>1710302</v>
      </c>
      <c r="V61" s="185">
        <v>319794</v>
      </c>
      <c r="W61" s="185">
        <v>118820</v>
      </c>
      <c r="X61" s="185">
        <v>612486</v>
      </c>
      <c r="Y61" s="185">
        <v>1237405</v>
      </c>
      <c r="Z61" s="185"/>
      <c r="AA61" s="185">
        <v>281994</v>
      </c>
      <c r="AB61" s="185">
        <v>1125697</v>
      </c>
      <c r="AC61" s="185">
        <v>872829</v>
      </c>
      <c r="AD61" s="185"/>
      <c r="AE61" s="185">
        <v>0</v>
      </c>
      <c r="AF61" s="185"/>
      <c r="AG61" s="185">
        <v>3207841</v>
      </c>
      <c r="AH61" s="185"/>
      <c r="AI61" s="185">
        <v>696936</v>
      </c>
      <c r="AJ61" s="185"/>
      <c r="AK61" s="185">
        <v>0</v>
      </c>
      <c r="AL61" s="185">
        <v>0</v>
      </c>
      <c r="AM61" s="185"/>
      <c r="AN61" s="185"/>
      <c r="AO61" s="185"/>
      <c r="AP61" s="185">
        <v>9518973</v>
      </c>
      <c r="AQ61" s="185"/>
      <c r="AR61" s="185"/>
      <c r="AS61" s="185"/>
      <c r="AT61" s="185"/>
      <c r="AU61" s="185"/>
      <c r="AV61" s="185">
        <v>880048</v>
      </c>
      <c r="AW61" s="185"/>
      <c r="AX61" s="185"/>
      <c r="AY61" s="185">
        <v>683653</v>
      </c>
      <c r="AZ61" s="185"/>
      <c r="BA61" s="185"/>
      <c r="BB61" s="185">
        <v>78933</v>
      </c>
      <c r="BC61" s="185"/>
      <c r="BD61" s="185">
        <v>321769</v>
      </c>
      <c r="BE61" s="185">
        <v>934638</v>
      </c>
      <c r="BF61" s="185">
        <v>1038414</v>
      </c>
      <c r="BG61" s="185">
        <v>71565</v>
      </c>
      <c r="BH61" s="185">
        <v>803350</v>
      </c>
      <c r="BI61" s="185"/>
      <c r="BJ61" s="185">
        <v>589484</v>
      </c>
      <c r="BK61" s="185">
        <v>495589</v>
      </c>
      <c r="BL61" s="185">
        <v>757361</v>
      </c>
      <c r="BM61" s="185"/>
      <c r="BN61" s="185">
        <v>952972</v>
      </c>
      <c r="BO61" s="185"/>
      <c r="BP61" s="185">
        <v>95843</v>
      </c>
      <c r="BQ61" s="185"/>
      <c r="BR61" s="185">
        <v>259339</v>
      </c>
      <c r="BS61" s="185">
        <v>52145</v>
      </c>
      <c r="BT61" s="185"/>
      <c r="BU61" s="185"/>
      <c r="BV61" s="185">
        <v>241822</v>
      </c>
      <c r="BW61" s="185">
        <v>115956</v>
      </c>
      <c r="BX61" s="185">
        <v>35937</v>
      </c>
      <c r="BY61" s="185">
        <v>1499049</v>
      </c>
      <c r="BZ61" s="185"/>
      <c r="CA61" s="185">
        <v>217083</v>
      </c>
      <c r="CB61" s="185"/>
      <c r="CC61" s="185"/>
      <c r="CD61" s="245" t="s">
        <v>221</v>
      </c>
      <c r="CE61" s="195">
        <f t="shared" si="0"/>
        <v>42231982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568757</v>
      </c>
      <c r="D62" s="195">
        <f t="shared" si="1"/>
        <v>0</v>
      </c>
      <c r="E62" s="195">
        <f t="shared" si="1"/>
        <v>2515106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686006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769486</v>
      </c>
      <c r="Q62" s="195">
        <f t="shared" si="1"/>
        <v>108110</v>
      </c>
      <c r="R62" s="195">
        <f t="shared" si="1"/>
        <v>0</v>
      </c>
      <c r="S62" s="195">
        <f t="shared" si="1"/>
        <v>72485</v>
      </c>
      <c r="T62" s="195">
        <f t="shared" si="1"/>
        <v>0</v>
      </c>
      <c r="U62" s="195">
        <f t="shared" si="1"/>
        <v>652440</v>
      </c>
      <c r="V62" s="195">
        <f t="shared" si="1"/>
        <v>50050</v>
      </c>
      <c r="W62" s="195">
        <f t="shared" si="1"/>
        <v>45517</v>
      </c>
      <c r="X62" s="195">
        <f t="shared" si="1"/>
        <v>235560</v>
      </c>
      <c r="Y62" s="195">
        <f t="shared" si="1"/>
        <v>477619</v>
      </c>
      <c r="Z62" s="195">
        <f t="shared" si="1"/>
        <v>0</v>
      </c>
      <c r="AA62" s="195">
        <f t="shared" si="1"/>
        <v>107787</v>
      </c>
      <c r="AB62" s="195">
        <f t="shared" si="1"/>
        <v>427567</v>
      </c>
      <c r="AC62" s="195">
        <f t="shared" si="1"/>
        <v>330718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1216127</v>
      </c>
      <c r="AH62" s="195">
        <f t="shared" si="1"/>
        <v>0</v>
      </c>
      <c r="AI62" s="195">
        <f t="shared" si="1"/>
        <v>265195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1474635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339401</v>
      </c>
      <c r="AW62" s="195">
        <f t="shared" si="1"/>
        <v>0</v>
      </c>
      <c r="AX62" s="195">
        <f t="shared" si="1"/>
        <v>0</v>
      </c>
      <c r="AY62" s="195">
        <f>ROUND(AY47+AY48,0)</f>
        <v>251544</v>
      </c>
      <c r="AZ62" s="195">
        <f>ROUND(AZ47+AZ48,0)</f>
        <v>0</v>
      </c>
      <c r="BA62" s="195">
        <f>ROUND(BA47+BA48,0)</f>
        <v>0</v>
      </c>
      <c r="BB62" s="195">
        <f t="shared" si="1"/>
        <v>43807</v>
      </c>
      <c r="BC62" s="195">
        <f t="shared" si="1"/>
        <v>0</v>
      </c>
      <c r="BD62" s="195">
        <f t="shared" si="1"/>
        <v>124126</v>
      </c>
      <c r="BE62" s="195">
        <f t="shared" si="1"/>
        <v>357989</v>
      </c>
      <c r="BF62" s="195">
        <f t="shared" si="1"/>
        <v>394108</v>
      </c>
      <c r="BG62" s="195">
        <f t="shared" si="1"/>
        <v>26998</v>
      </c>
      <c r="BH62" s="195">
        <f t="shared" si="1"/>
        <v>308169</v>
      </c>
      <c r="BI62" s="195">
        <f t="shared" si="1"/>
        <v>0</v>
      </c>
      <c r="BJ62" s="195">
        <f t="shared" si="1"/>
        <v>221069</v>
      </c>
      <c r="BK62" s="195">
        <f t="shared" si="1"/>
        <v>187785</v>
      </c>
      <c r="BL62" s="195">
        <f t="shared" si="1"/>
        <v>291086</v>
      </c>
      <c r="BM62" s="195">
        <f t="shared" si="1"/>
        <v>0</v>
      </c>
      <c r="BN62" s="195">
        <f t="shared" si="1"/>
        <v>368376</v>
      </c>
      <c r="BO62" s="195">
        <f t="shared" ref="BO62:CC62" si="2">ROUND(BO47+BO48,0)</f>
        <v>0</v>
      </c>
      <c r="BP62" s="195">
        <f t="shared" si="2"/>
        <v>35780</v>
      </c>
      <c r="BQ62" s="195">
        <f t="shared" si="2"/>
        <v>0</v>
      </c>
      <c r="BR62" s="195">
        <f t="shared" si="2"/>
        <v>96998</v>
      </c>
      <c r="BS62" s="195">
        <f t="shared" si="2"/>
        <v>20210</v>
      </c>
      <c r="BT62" s="195">
        <f t="shared" si="2"/>
        <v>0</v>
      </c>
      <c r="BU62" s="195">
        <f t="shared" si="2"/>
        <v>0</v>
      </c>
      <c r="BV62" s="195">
        <f t="shared" si="2"/>
        <v>93776</v>
      </c>
      <c r="BW62" s="195">
        <f t="shared" si="2"/>
        <v>43101</v>
      </c>
      <c r="BX62" s="195">
        <f t="shared" si="2"/>
        <v>0</v>
      </c>
      <c r="BY62" s="195">
        <f t="shared" si="2"/>
        <v>417357</v>
      </c>
      <c r="BZ62" s="195">
        <f t="shared" si="2"/>
        <v>0</v>
      </c>
      <c r="CA62" s="195">
        <f t="shared" si="2"/>
        <v>81664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13706509</v>
      </c>
      <c r="CF62" s="248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3012250</v>
      </c>
      <c r="F63" s="185"/>
      <c r="G63" s="184"/>
      <c r="H63" s="184"/>
      <c r="I63" s="185">
        <v>66610</v>
      </c>
      <c r="J63" s="185"/>
      <c r="K63" s="185"/>
      <c r="L63" s="185"/>
      <c r="M63" s="184"/>
      <c r="N63" s="184"/>
      <c r="O63" s="184">
        <v>6522</v>
      </c>
      <c r="P63" s="185"/>
      <c r="Q63" s="185"/>
      <c r="R63" s="185">
        <v>2024271</v>
      </c>
      <c r="S63" s="185"/>
      <c r="T63" s="185"/>
      <c r="U63" s="185">
        <v>26557</v>
      </c>
      <c r="V63" s="185">
        <v>20136</v>
      </c>
      <c r="W63" s="185"/>
      <c r="X63" s="185"/>
      <c r="Y63" s="185">
        <v>1802081</v>
      </c>
      <c r="Z63" s="185"/>
      <c r="AA63" s="185"/>
      <c r="AB63" s="185">
        <v>332417</v>
      </c>
      <c r="AC63" s="185">
        <v>12400</v>
      </c>
      <c r="AD63" s="185"/>
      <c r="AE63" s="185"/>
      <c r="AF63" s="185"/>
      <c r="AG63" s="185">
        <v>740737</v>
      </c>
      <c r="AH63" s="185"/>
      <c r="AI63" s="185"/>
      <c r="AJ63" s="185"/>
      <c r="AK63" s="185"/>
      <c r="AL63" s="185">
        <v>398</v>
      </c>
      <c r="AM63" s="185"/>
      <c r="AN63" s="185"/>
      <c r="AO63" s="185"/>
      <c r="AP63" s="185">
        <v>9656139</v>
      </c>
      <c r="AQ63" s="185"/>
      <c r="AR63" s="185"/>
      <c r="AS63" s="185"/>
      <c r="AT63" s="185"/>
      <c r="AU63" s="185"/>
      <c r="AV63" s="185">
        <v>13800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156211</v>
      </c>
      <c r="BI63" s="185"/>
      <c r="BJ63" s="185">
        <v>194599</v>
      </c>
      <c r="BK63" s="185">
        <v>84425</v>
      </c>
      <c r="BL63" s="185"/>
      <c r="BM63" s="185"/>
      <c r="BN63" s="185">
        <v>4288417</v>
      </c>
      <c r="BO63" s="185"/>
      <c r="BP63" s="185"/>
      <c r="BQ63" s="185"/>
      <c r="BR63" s="185">
        <v>69086</v>
      </c>
      <c r="BS63" s="185"/>
      <c r="BT63" s="185"/>
      <c r="BU63" s="185"/>
      <c r="BV63" s="185">
        <v>247761</v>
      </c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22754817</v>
      </c>
      <c r="CF63" s="248"/>
    </row>
    <row r="64" spans="1:84" ht="12.6" customHeight="1" x14ac:dyDescent="0.25">
      <c r="A64" s="171" t="s">
        <v>237</v>
      </c>
      <c r="B64" s="175"/>
      <c r="C64" s="184">
        <v>195775</v>
      </c>
      <c r="D64" s="184"/>
      <c r="E64" s="185">
        <v>421291</v>
      </c>
      <c r="F64" s="185"/>
      <c r="G64" s="184"/>
      <c r="H64" s="184"/>
      <c r="I64" s="185">
        <v>37756</v>
      </c>
      <c r="J64" s="185">
        <v>60</v>
      </c>
      <c r="K64" s="185"/>
      <c r="L64" s="185"/>
      <c r="M64" s="184"/>
      <c r="N64" s="184"/>
      <c r="O64" s="184">
        <v>245447</v>
      </c>
      <c r="P64" s="185">
        <v>582600</v>
      </c>
      <c r="Q64" s="185">
        <v>18912</v>
      </c>
      <c r="R64" s="185">
        <v>79641</v>
      </c>
      <c r="S64" s="185">
        <f>2755927-2</f>
        <v>2755925</v>
      </c>
      <c r="T64" s="185"/>
      <c r="U64" s="185">
        <v>1371591</v>
      </c>
      <c r="V64" s="185"/>
      <c r="W64" s="185">
        <v>5559</v>
      </c>
      <c r="X64" s="185">
        <v>262670</v>
      </c>
      <c r="Y64" s="185">
        <v>81154</v>
      </c>
      <c r="Z64" s="185"/>
      <c r="AA64" s="185">
        <v>281493</v>
      </c>
      <c r="AB64" s="185">
        <v>2246839</v>
      </c>
      <c r="AC64" s="185">
        <v>174416</v>
      </c>
      <c r="AD64" s="185"/>
      <c r="AE64" s="185">
        <f>16425+10216</f>
        <v>26641</v>
      </c>
      <c r="AF64" s="185"/>
      <c r="AG64" s="185">
        <v>819412</v>
      </c>
      <c r="AH64" s="185"/>
      <c r="AI64" s="185">
        <v>79439</v>
      </c>
      <c r="AJ64" s="185"/>
      <c r="AK64" s="185">
        <v>1471</v>
      </c>
      <c r="AL64" s="185">
        <v>2383</v>
      </c>
      <c r="AM64" s="185"/>
      <c r="AN64" s="185"/>
      <c r="AO64" s="185"/>
      <c r="AP64" s="185">
        <v>527421</v>
      </c>
      <c r="AQ64" s="185"/>
      <c r="AR64" s="185"/>
      <c r="AS64" s="185"/>
      <c r="AT64" s="185"/>
      <c r="AU64" s="185"/>
      <c r="AV64" s="185">
        <v>131823</v>
      </c>
      <c r="AW64" s="185"/>
      <c r="AX64" s="185"/>
      <c r="AY64" s="185">
        <v>318576</v>
      </c>
      <c r="AZ64" s="185"/>
      <c r="BA64" s="185">
        <v>16211</v>
      </c>
      <c r="BB64" s="185">
        <v>565</v>
      </c>
      <c r="BC64" s="185"/>
      <c r="BD64" s="185">
        <v>24194</v>
      </c>
      <c r="BE64" s="185">
        <v>12594</v>
      </c>
      <c r="BF64" s="185">
        <v>144368</v>
      </c>
      <c r="BG64" s="185"/>
      <c r="BH64" s="185">
        <v>28033</v>
      </c>
      <c r="BI64" s="185"/>
      <c r="BJ64" s="185">
        <v>6994</v>
      </c>
      <c r="BK64" s="185">
        <v>2593</v>
      </c>
      <c r="BL64" s="185">
        <v>42645</v>
      </c>
      <c r="BM64" s="185"/>
      <c r="BN64" s="185">
        <v>21851</v>
      </c>
      <c r="BO64" s="185"/>
      <c r="BP64" s="185">
        <v>3402</v>
      </c>
      <c r="BQ64" s="185"/>
      <c r="BR64" s="185">
        <v>4587</v>
      </c>
      <c r="BS64" s="185">
        <v>3875</v>
      </c>
      <c r="BT64" s="185"/>
      <c r="BU64" s="185"/>
      <c r="BV64" s="185">
        <v>13156</v>
      </c>
      <c r="BW64" s="185">
        <v>4609</v>
      </c>
      <c r="BX64" s="185">
        <v>53</v>
      </c>
      <c r="BY64" s="185">
        <v>2703</v>
      </c>
      <c r="BZ64" s="185"/>
      <c r="CA64" s="185">
        <v>3976</v>
      </c>
      <c r="CB64" s="185"/>
      <c r="CC64" s="185"/>
      <c r="CD64" s="245" t="s">
        <v>221</v>
      </c>
      <c r="CE64" s="195">
        <f t="shared" si="0"/>
        <v>11004704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/>
      <c r="F65" s="184"/>
      <c r="G65" s="184">
        <v>5536</v>
      </c>
      <c r="H65" s="184"/>
      <c r="I65" s="185">
        <v>-6</v>
      </c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34633</v>
      </c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67841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866575</v>
      </c>
      <c r="BF65" s="185"/>
      <c r="BG65" s="185"/>
      <c r="BH65" s="185">
        <v>141673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1116252</v>
      </c>
      <c r="CF65" s="248"/>
    </row>
    <row r="66" spans="1:84" ht="12.6" customHeight="1" x14ac:dyDescent="0.25">
      <c r="A66" s="171" t="s">
        <v>239</v>
      </c>
      <c r="B66" s="175"/>
      <c r="C66" s="184">
        <v>48403</v>
      </c>
      <c r="D66" s="184"/>
      <c r="E66" s="184">
        <v>198962</v>
      </c>
      <c r="F66" s="184"/>
      <c r="G66" s="184"/>
      <c r="H66" s="184"/>
      <c r="I66" s="184">
        <v>218251</v>
      </c>
      <c r="J66" s="184">
        <v>1195</v>
      </c>
      <c r="K66" s="185"/>
      <c r="L66" s="185"/>
      <c r="M66" s="184"/>
      <c r="N66" s="184"/>
      <c r="O66" s="185">
        <v>57246</v>
      </c>
      <c r="P66" s="185">
        <v>170099</v>
      </c>
      <c r="Q66" s="185">
        <v>1814</v>
      </c>
      <c r="R66" s="185">
        <v>8529</v>
      </c>
      <c r="S66" s="184">
        <v>56921</v>
      </c>
      <c r="T66" s="184"/>
      <c r="U66" s="185">
        <v>778119</v>
      </c>
      <c r="V66" s="185">
        <v>44423</v>
      </c>
      <c r="W66" s="185">
        <v>142846</v>
      </c>
      <c r="X66" s="185">
        <v>245805</v>
      </c>
      <c r="Y66" s="185">
        <v>409923</v>
      </c>
      <c r="Z66" s="185"/>
      <c r="AA66" s="185">
        <v>183780</v>
      </c>
      <c r="AB66" s="185">
        <v>246577</v>
      </c>
      <c r="AC66" s="185">
        <v>41257</v>
      </c>
      <c r="AD66" s="185"/>
      <c r="AE66" s="185">
        <f>994213+556405</f>
        <v>1550618</v>
      </c>
      <c r="AF66" s="185"/>
      <c r="AG66" s="185">
        <v>555981</v>
      </c>
      <c r="AH66" s="185"/>
      <c r="AI66" s="185">
        <v>685</v>
      </c>
      <c r="AJ66" s="185"/>
      <c r="AK66" s="185">
        <v>281125</v>
      </c>
      <c r="AL66" s="185">
        <v>434767</v>
      </c>
      <c r="AM66" s="185"/>
      <c r="AN66" s="185"/>
      <c r="AO66" s="185"/>
      <c r="AP66" s="185">
        <v>-7675084</v>
      </c>
      <c r="AQ66" s="185"/>
      <c r="AR66" s="185"/>
      <c r="AS66" s="185"/>
      <c r="AT66" s="185"/>
      <c r="AU66" s="185"/>
      <c r="AV66" s="185">
        <v>594821</v>
      </c>
      <c r="AW66" s="185"/>
      <c r="AX66" s="185"/>
      <c r="AY66" s="185">
        <v>15718</v>
      </c>
      <c r="AZ66" s="185"/>
      <c r="BA66" s="185">
        <v>347896</v>
      </c>
      <c r="BB66" s="185">
        <v>379</v>
      </c>
      <c r="BC66" s="185"/>
      <c r="BD66" s="185">
        <v>15034</v>
      </c>
      <c r="BE66" s="185">
        <v>345226</v>
      </c>
      <c r="BF66" s="185">
        <v>63227</v>
      </c>
      <c r="BG66" s="185">
        <v>1365</v>
      </c>
      <c r="BH66" s="185">
        <v>981401</v>
      </c>
      <c r="BI66" s="185"/>
      <c r="BJ66" s="185">
        <v>75244</v>
      </c>
      <c r="BK66" s="185">
        <v>3417034</v>
      </c>
      <c r="BL66" s="185">
        <v>53242</v>
      </c>
      <c r="BM66" s="185"/>
      <c r="BN66" s="185">
        <v>68211</v>
      </c>
      <c r="BO66" s="185"/>
      <c r="BP66" s="185">
        <v>21171</v>
      </c>
      <c r="BQ66" s="185"/>
      <c r="BR66" s="185">
        <v>31402</v>
      </c>
      <c r="BS66" s="185">
        <v>68</v>
      </c>
      <c r="BT66" s="185"/>
      <c r="BU66" s="185"/>
      <c r="BV66" s="185">
        <v>834930</v>
      </c>
      <c r="BW66" s="185">
        <v>55483</v>
      </c>
      <c r="BX66" s="185"/>
      <c r="BY66" s="185">
        <v>82286</v>
      </c>
      <c r="BZ66" s="185"/>
      <c r="CA66" s="185">
        <v>43001</v>
      </c>
      <c r="CB66" s="185"/>
      <c r="CC66" s="185"/>
      <c r="CD66" s="245" t="s">
        <v>221</v>
      </c>
      <c r="CE66" s="195">
        <f t="shared" si="0"/>
        <v>5049381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65867</v>
      </c>
      <c r="D67" s="195">
        <f>ROUND(D51+D52,0)</f>
        <v>0</v>
      </c>
      <c r="E67" s="195">
        <f t="shared" ref="E67:BP67" si="3">ROUND(E51+E52,0)</f>
        <v>227878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122564</v>
      </c>
      <c r="J67" s="195">
        <f>ROUND(J51+J52,0)</f>
        <v>2664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51402</v>
      </c>
      <c r="P67" s="195">
        <f t="shared" si="3"/>
        <v>312083</v>
      </c>
      <c r="Q67" s="195">
        <f t="shared" si="3"/>
        <v>11448</v>
      </c>
      <c r="R67" s="195">
        <f t="shared" si="3"/>
        <v>9255</v>
      </c>
      <c r="S67" s="195">
        <f t="shared" si="3"/>
        <v>53850</v>
      </c>
      <c r="T67" s="195">
        <f t="shared" si="3"/>
        <v>0</v>
      </c>
      <c r="U67" s="195">
        <f t="shared" si="3"/>
        <v>61530</v>
      </c>
      <c r="V67" s="195">
        <f t="shared" si="3"/>
        <v>5615</v>
      </c>
      <c r="W67" s="195">
        <f t="shared" si="3"/>
        <v>4289</v>
      </c>
      <c r="X67" s="195">
        <f t="shared" si="3"/>
        <v>158935</v>
      </c>
      <c r="Y67" s="195">
        <f t="shared" si="3"/>
        <v>238798</v>
      </c>
      <c r="Z67" s="195">
        <f t="shared" si="3"/>
        <v>0</v>
      </c>
      <c r="AA67" s="195">
        <f t="shared" si="3"/>
        <v>4804</v>
      </c>
      <c r="AB67" s="195">
        <f t="shared" si="3"/>
        <v>46107</v>
      </c>
      <c r="AC67" s="195">
        <f t="shared" si="3"/>
        <v>51717</v>
      </c>
      <c r="AD67" s="195">
        <f t="shared" si="3"/>
        <v>0</v>
      </c>
      <c r="AE67" s="195">
        <f t="shared" si="3"/>
        <v>39738</v>
      </c>
      <c r="AF67" s="195">
        <f t="shared" si="3"/>
        <v>0</v>
      </c>
      <c r="AG67" s="195">
        <f t="shared" si="3"/>
        <v>126044</v>
      </c>
      <c r="AH67" s="195">
        <f t="shared" si="3"/>
        <v>0</v>
      </c>
      <c r="AI67" s="195">
        <f t="shared" si="3"/>
        <v>21646</v>
      </c>
      <c r="AJ67" s="195">
        <f t="shared" si="3"/>
        <v>0</v>
      </c>
      <c r="AK67" s="195">
        <f t="shared" si="3"/>
        <v>0</v>
      </c>
      <c r="AL67" s="195">
        <f t="shared" si="3"/>
        <v>2151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199848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50842</v>
      </c>
      <c r="AW67" s="195">
        <f t="shared" si="3"/>
        <v>0</v>
      </c>
      <c r="AX67" s="195">
        <f t="shared" si="3"/>
        <v>0</v>
      </c>
      <c r="AY67" s="195">
        <f t="shared" si="3"/>
        <v>55744</v>
      </c>
      <c r="AZ67" s="195">
        <f>ROUND(AZ51+AZ52,0)</f>
        <v>0</v>
      </c>
      <c r="BA67" s="195">
        <f>ROUND(BA51+BA52,0)</f>
        <v>7525</v>
      </c>
      <c r="BB67" s="195">
        <f t="shared" si="3"/>
        <v>2021</v>
      </c>
      <c r="BC67" s="195">
        <f t="shared" si="3"/>
        <v>0</v>
      </c>
      <c r="BD67" s="195">
        <f t="shared" si="3"/>
        <v>17065</v>
      </c>
      <c r="BE67" s="195">
        <f t="shared" si="3"/>
        <v>250398</v>
      </c>
      <c r="BF67" s="195">
        <f t="shared" si="3"/>
        <v>15271</v>
      </c>
      <c r="BG67" s="195">
        <f t="shared" si="3"/>
        <v>1696</v>
      </c>
      <c r="BH67" s="195">
        <f t="shared" si="3"/>
        <v>316006</v>
      </c>
      <c r="BI67" s="195">
        <f t="shared" si="3"/>
        <v>0</v>
      </c>
      <c r="BJ67" s="195">
        <f t="shared" si="3"/>
        <v>25288</v>
      </c>
      <c r="BK67" s="195">
        <f t="shared" si="3"/>
        <v>45392</v>
      </c>
      <c r="BL67" s="195">
        <f t="shared" si="3"/>
        <v>12880</v>
      </c>
      <c r="BM67" s="195">
        <f t="shared" si="3"/>
        <v>0</v>
      </c>
      <c r="BN67" s="195">
        <f t="shared" si="3"/>
        <v>540777</v>
      </c>
      <c r="BO67" s="195">
        <f t="shared" si="3"/>
        <v>0</v>
      </c>
      <c r="BP67" s="195">
        <f t="shared" si="3"/>
        <v>2404</v>
      </c>
      <c r="BQ67" s="195">
        <f t="shared" ref="BQ67:CC67" si="4">ROUND(BQ51+BQ52,0)</f>
        <v>0</v>
      </c>
      <c r="BR67" s="195">
        <f t="shared" si="4"/>
        <v>8370</v>
      </c>
      <c r="BS67" s="195">
        <f t="shared" si="4"/>
        <v>5192</v>
      </c>
      <c r="BT67" s="195">
        <f t="shared" si="4"/>
        <v>0</v>
      </c>
      <c r="BU67" s="195">
        <f t="shared" si="4"/>
        <v>0</v>
      </c>
      <c r="BV67" s="195">
        <f t="shared" si="4"/>
        <v>85217</v>
      </c>
      <c r="BW67" s="195">
        <f t="shared" si="4"/>
        <v>2937</v>
      </c>
      <c r="BX67" s="195">
        <f t="shared" si="4"/>
        <v>0</v>
      </c>
      <c r="BY67" s="195">
        <f t="shared" si="4"/>
        <v>7498</v>
      </c>
      <c r="BZ67" s="195">
        <f t="shared" si="4"/>
        <v>0</v>
      </c>
      <c r="CA67" s="195">
        <f t="shared" si="4"/>
        <v>12741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3283497</v>
      </c>
      <c r="CF67" s="248"/>
    </row>
    <row r="68" spans="1:84" ht="12.6" customHeight="1" x14ac:dyDescent="0.25">
      <c r="A68" s="171" t="s">
        <v>240</v>
      </c>
      <c r="B68" s="175"/>
      <c r="C68" s="184">
        <v>51680</v>
      </c>
      <c r="D68" s="184"/>
      <c r="E68" s="184">
        <v>81280</v>
      </c>
      <c r="F68" s="184"/>
      <c r="G68" s="184"/>
      <c r="H68" s="184"/>
      <c r="I68" s="184">
        <v>128</v>
      </c>
      <c r="J68" s="184">
        <v>7301</v>
      </c>
      <c r="K68" s="185"/>
      <c r="L68" s="185"/>
      <c r="M68" s="184"/>
      <c r="N68" s="184"/>
      <c r="O68" s="184">
        <v>3480</v>
      </c>
      <c r="P68" s="185">
        <v>2129</v>
      </c>
      <c r="Q68" s="185"/>
      <c r="R68" s="185">
        <v>9160</v>
      </c>
      <c r="S68" s="185">
        <v>70568</v>
      </c>
      <c r="T68" s="185"/>
      <c r="U68" s="185">
        <v>40596</v>
      </c>
      <c r="V68" s="185"/>
      <c r="W68" s="185"/>
      <c r="X68" s="185">
        <v>4666</v>
      </c>
      <c r="Y68" s="185">
        <v>92248</v>
      </c>
      <c r="Z68" s="185"/>
      <c r="AA68" s="185"/>
      <c r="AB68" s="185">
        <v>189773</v>
      </c>
      <c r="AC68" s="185">
        <v>53333</v>
      </c>
      <c r="AD68" s="185"/>
      <c r="AE68" s="185">
        <f>5988+38782</f>
        <v>44770</v>
      </c>
      <c r="AF68" s="185"/>
      <c r="AG68" s="185">
        <v>0</v>
      </c>
      <c r="AH68" s="185"/>
      <c r="AI68" s="185">
        <v>44</v>
      </c>
      <c r="AJ68" s="185"/>
      <c r="AK68" s="185"/>
      <c r="AL68" s="185"/>
      <c r="AM68" s="185"/>
      <c r="AN68" s="185"/>
      <c r="AO68" s="185"/>
      <c r="AP68" s="185">
        <v>221907</v>
      </c>
      <c r="AQ68" s="185"/>
      <c r="AR68" s="185"/>
      <c r="AS68" s="185"/>
      <c r="AT68" s="185"/>
      <c r="AU68" s="185"/>
      <c r="AV68" s="185">
        <v>14203</v>
      </c>
      <c r="AW68" s="185"/>
      <c r="AX68" s="185"/>
      <c r="AY68" s="185"/>
      <c r="AZ68" s="185"/>
      <c r="BA68" s="185"/>
      <c r="BB68" s="185"/>
      <c r="BC68" s="185"/>
      <c r="BD68" s="185">
        <v>88</v>
      </c>
      <c r="BE68" s="185">
        <v>19297</v>
      </c>
      <c r="BF68" s="185"/>
      <c r="BG68" s="185">
        <v>3421</v>
      </c>
      <c r="BH68" s="185">
        <v>198449</v>
      </c>
      <c r="BI68" s="185"/>
      <c r="BJ68" s="185"/>
      <c r="BK68" s="185"/>
      <c r="BL68" s="185"/>
      <c r="BM68" s="185"/>
      <c r="BN68" s="185">
        <v>-54678</v>
      </c>
      <c r="BO68" s="185"/>
      <c r="BP68" s="185"/>
      <c r="BQ68" s="185"/>
      <c r="BR68" s="185"/>
      <c r="BS68" s="185"/>
      <c r="BT68" s="185"/>
      <c r="BU68" s="185"/>
      <c r="BV68" s="185">
        <v>143</v>
      </c>
      <c r="BW68" s="185"/>
      <c r="BX68" s="185"/>
      <c r="BY68" s="185"/>
      <c r="BZ68" s="185"/>
      <c r="CA68" s="185">
        <v>15840</v>
      </c>
      <c r="CB68" s="185"/>
      <c r="CC68" s="185"/>
      <c r="CD68" s="245" t="s">
        <v>221</v>
      </c>
      <c r="CE68" s="195">
        <f t="shared" si="0"/>
        <v>1069826</v>
      </c>
      <c r="CF68" s="248"/>
    </row>
    <row r="69" spans="1:84" ht="12.6" customHeight="1" x14ac:dyDescent="0.25">
      <c r="A69" s="171" t="s">
        <v>241</v>
      </c>
      <c r="B69" s="175"/>
      <c r="C69" s="184">
        <v>740</v>
      </c>
      <c r="D69" s="184"/>
      <c r="E69" s="185">
        <v>12272</v>
      </c>
      <c r="F69" s="185"/>
      <c r="G69" s="184"/>
      <c r="H69" s="184"/>
      <c r="I69" s="185">
        <v>1770</v>
      </c>
      <c r="J69" s="185"/>
      <c r="K69" s="185"/>
      <c r="L69" s="185"/>
      <c r="M69" s="184"/>
      <c r="N69" s="184"/>
      <c r="O69" s="184">
        <v>6101</v>
      </c>
      <c r="P69" s="185">
        <v>1550</v>
      </c>
      <c r="Q69" s="185"/>
      <c r="R69" s="220">
        <v>3650</v>
      </c>
      <c r="S69" s="185">
        <v>2531</v>
      </c>
      <c r="T69" s="184"/>
      <c r="U69" s="185">
        <v>569</v>
      </c>
      <c r="V69" s="185"/>
      <c r="W69" s="184"/>
      <c r="X69" s="185"/>
      <c r="Y69" s="185">
        <v>10439</v>
      </c>
      <c r="Z69" s="185"/>
      <c r="AA69" s="185"/>
      <c r="AB69" s="185">
        <v>35473</v>
      </c>
      <c r="AC69" s="185">
        <v>1377</v>
      </c>
      <c r="AD69" s="185"/>
      <c r="AE69" s="185"/>
      <c r="AF69" s="185"/>
      <c r="AG69" s="185">
        <v>6192</v>
      </c>
      <c r="AH69" s="185"/>
      <c r="AI69" s="185">
        <v>218</v>
      </c>
      <c r="AJ69" s="185"/>
      <c r="AK69" s="185"/>
      <c r="AL69" s="185"/>
      <c r="AM69" s="185"/>
      <c r="AN69" s="185"/>
      <c r="AO69" s="184"/>
      <c r="AP69" s="185">
        <v>655459</v>
      </c>
      <c r="AQ69" s="184"/>
      <c r="AR69" s="184"/>
      <c r="AS69" s="184"/>
      <c r="AT69" s="184"/>
      <c r="AU69" s="185"/>
      <c r="AV69" s="185">
        <v>2589</v>
      </c>
      <c r="AW69" s="185"/>
      <c r="AX69" s="185"/>
      <c r="AY69" s="185">
        <v>1282</v>
      </c>
      <c r="AZ69" s="185"/>
      <c r="BA69" s="185"/>
      <c r="BB69" s="185"/>
      <c r="BC69" s="185"/>
      <c r="BD69" s="185">
        <v>16789</v>
      </c>
      <c r="BE69" s="185">
        <v>3551</v>
      </c>
      <c r="BF69" s="185">
        <v>29</v>
      </c>
      <c r="BG69" s="185">
        <v>34743</v>
      </c>
      <c r="BH69" s="220">
        <v>57324</v>
      </c>
      <c r="BI69" s="185"/>
      <c r="BJ69" s="185">
        <v>12393</v>
      </c>
      <c r="BK69" s="185">
        <v>-531</v>
      </c>
      <c r="BL69" s="185"/>
      <c r="BM69" s="185"/>
      <c r="BN69" s="185">
        <v>1426677</v>
      </c>
      <c r="BO69" s="185"/>
      <c r="BP69" s="185">
        <v>77180</v>
      </c>
      <c r="BQ69" s="185"/>
      <c r="BR69" s="185">
        <v>13744</v>
      </c>
      <c r="BS69" s="185">
        <v>91</v>
      </c>
      <c r="BT69" s="185"/>
      <c r="BU69" s="185"/>
      <c r="BV69" s="185">
        <v>-441</v>
      </c>
      <c r="BW69" s="185">
        <v>58</v>
      </c>
      <c r="BX69" s="185"/>
      <c r="BY69" s="185">
        <v>14975</v>
      </c>
      <c r="BZ69" s="185"/>
      <c r="CA69" s="185">
        <v>-4881</v>
      </c>
      <c r="CB69" s="185"/>
      <c r="CC69" s="185"/>
      <c r="CD69" s="188">
        <v>4811041</v>
      </c>
      <c r="CE69" s="195">
        <f t="shared" si="0"/>
        <v>7204954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116558</v>
      </c>
      <c r="AQ70" s="185"/>
      <c r="AR70" s="185"/>
      <c r="AS70" s="185"/>
      <c r="AT70" s="185"/>
      <c r="AU70" s="185"/>
      <c r="AV70" s="185"/>
      <c r="AW70" s="185"/>
      <c r="AX70" s="185"/>
      <c r="AY70" s="185">
        <v>252737</v>
      </c>
      <c r="AZ70" s="185"/>
      <c r="BA70" s="185"/>
      <c r="BB70" s="185"/>
      <c r="BC70" s="185"/>
      <c r="BD70" s="185"/>
      <c r="BE70" s="185"/>
      <c r="BF70" s="185">
        <v>845</v>
      </c>
      <c r="BG70" s="185"/>
      <c r="BH70" s="185"/>
      <c r="BI70" s="185"/>
      <c r="BJ70" s="185"/>
      <c r="BK70" s="185"/>
      <c r="BL70" s="185"/>
      <c r="BM70" s="185"/>
      <c r="BN70" s="185">
        <v>2941366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>
        <v>5200</v>
      </c>
      <c r="CB70" s="185"/>
      <c r="CC70" s="185"/>
      <c r="CD70" s="188">
        <v>218201</v>
      </c>
      <c r="CE70" s="195">
        <f t="shared" si="0"/>
        <v>3534907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2427384</v>
      </c>
      <c r="D71" s="195">
        <f t="shared" ref="D71:AI71" si="5">SUM(D61:D69)-D70</f>
        <v>0</v>
      </c>
      <c r="E71" s="195">
        <f t="shared" si="5"/>
        <v>11084640</v>
      </c>
      <c r="F71" s="195">
        <f t="shared" si="5"/>
        <v>0</v>
      </c>
      <c r="G71" s="195">
        <f t="shared" si="5"/>
        <v>5536</v>
      </c>
      <c r="H71" s="195">
        <f t="shared" si="5"/>
        <v>0</v>
      </c>
      <c r="I71" s="195">
        <f t="shared" si="5"/>
        <v>2915447</v>
      </c>
      <c r="J71" s="195">
        <f t="shared" si="5"/>
        <v>11220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2384723</v>
      </c>
      <c r="P71" s="195">
        <f t="shared" si="5"/>
        <v>3869235</v>
      </c>
      <c r="Q71" s="195">
        <f t="shared" si="5"/>
        <v>413570</v>
      </c>
      <c r="R71" s="195">
        <f t="shared" si="5"/>
        <v>2134506</v>
      </c>
      <c r="S71" s="195">
        <f t="shared" si="5"/>
        <v>3203005</v>
      </c>
      <c r="T71" s="195">
        <f t="shared" si="5"/>
        <v>0</v>
      </c>
      <c r="U71" s="195">
        <f t="shared" si="5"/>
        <v>4641704</v>
      </c>
      <c r="V71" s="195">
        <f t="shared" si="5"/>
        <v>440018</v>
      </c>
      <c r="W71" s="195">
        <f t="shared" si="5"/>
        <v>317031</v>
      </c>
      <c r="X71" s="195">
        <f t="shared" si="5"/>
        <v>1520122</v>
      </c>
      <c r="Y71" s="195">
        <f t="shared" si="5"/>
        <v>4384300</v>
      </c>
      <c r="Z71" s="195">
        <f t="shared" si="5"/>
        <v>0</v>
      </c>
      <c r="AA71" s="195">
        <f t="shared" si="5"/>
        <v>859858</v>
      </c>
      <c r="AB71" s="195">
        <f t="shared" si="5"/>
        <v>4650450</v>
      </c>
      <c r="AC71" s="195">
        <f t="shared" si="5"/>
        <v>1538047</v>
      </c>
      <c r="AD71" s="195">
        <f t="shared" si="5"/>
        <v>0</v>
      </c>
      <c r="AE71" s="195">
        <f t="shared" si="5"/>
        <v>1661767</v>
      </c>
      <c r="AF71" s="195">
        <f t="shared" si="5"/>
        <v>0</v>
      </c>
      <c r="AG71" s="195">
        <f t="shared" si="5"/>
        <v>6672334</v>
      </c>
      <c r="AH71" s="195">
        <f t="shared" si="5"/>
        <v>0</v>
      </c>
      <c r="AI71" s="195">
        <f t="shared" si="5"/>
        <v>1064163</v>
      </c>
      <c r="AJ71" s="195">
        <f t="shared" ref="AJ71:BO71" si="6">SUM(AJ61:AJ69)-AJ70</f>
        <v>0</v>
      </c>
      <c r="AK71" s="195">
        <f t="shared" si="6"/>
        <v>282596</v>
      </c>
      <c r="AL71" s="195">
        <f t="shared" si="6"/>
        <v>439699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14530581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2027527</v>
      </c>
      <c r="AW71" s="195">
        <f t="shared" si="6"/>
        <v>0</v>
      </c>
      <c r="AX71" s="195">
        <f t="shared" si="6"/>
        <v>0</v>
      </c>
      <c r="AY71" s="195">
        <f t="shared" si="6"/>
        <v>1073780</v>
      </c>
      <c r="AZ71" s="195">
        <f t="shared" si="6"/>
        <v>0</v>
      </c>
      <c r="BA71" s="195">
        <f t="shared" si="6"/>
        <v>371632</v>
      </c>
      <c r="BB71" s="195">
        <f t="shared" si="6"/>
        <v>125705</v>
      </c>
      <c r="BC71" s="195">
        <f t="shared" si="6"/>
        <v>0</v>
      </c>
      <c r="BD71" s="195">
        <f t="shared" si="6"/>
        <v>519065</v>
      </c>
      <c r="BE71" s="195">
        <f t="shared" si="6"/>
        <v>2790268</v>
      </c>
      <c r="BF71" s="195">
        <f t="shared" si="6"/>
        <v>1654572</v>
      </c>
      <c r="BG71" s="195">
        <f t="shared" si="6"/>
        <v>139788</v>
      </c>
      <c r="BH71" s="195">
        <f t="shared" si="6"/>
        <v>2990616</v>
      </c>
      <c r="BI71" s="195">
        <f t="shared" si="6"/>
        <v>0</v>
      </c>
      <c r="BJ71" s="195">
        <f t="shared" si="6"/>
        <v>1125071</v>
      </c>
      <c r="BK71" s="195">
        <f t="shared" si="6"/>
        <v>4232287</v>
      </c>
      <c r="BL71" s="195">
        <f t="shared" si="6"/>
        <v>1157214</v>
      </c>
      <c r="BM71" s="195">
        <f t="shared" si="6"/>
        <v>0</v>
      </c>
      <c r="BN71" s="195">
        <f t="shared" si="6"/>
        <v>4671237</v>
      </c>
      <c r="BO71" s="195">
        <f t="shared" si="6"/>
        <v>0</v>
      </c>
      <c r="BP71" s="195">
        <f t="shared" ref="BP71:CC71" si="7">SUM(BP61:BP69)-BP70</f>
        <v>235780</v>
      </c>
      <c r="BQ71" s="195">
        <f t="shared" si="7"/>
        <v>0</v>
      </c>
      <c r="BR71" s="195">
        <f t="shared" si="7"/>
        <v>483526</v>
      </c>
      <c r="BS71" s="195">
        <f t="shared" si="7"/>
        <v>81581</v>
      </c>
      <c r="BT71" s="195">
        <f t="shared" si="7"/>
        <v>0</v>
      </c>
      <c r="BU71" s="195">
        <f t="shared" si="7"/>
        <v>0</v>
      </c>
      <c r="BV71" s="195">
        <f t="shared" si="7"/>
        <v>1516364</v>
      </c>
      <c r="BW71" s="195">
        <f t="shared" si="7"/>
        <v>222144</v>
      </c>
      <c r="BX71" s="195">
        <f t="shared" si="7"/>
        <v>35990</v>
      </c>
      <c r="BY71" s="195">
        <f t="shared" si="7"/>
        <v>2023868</v>
      </c>
      <c r="BZ71" s="195">
        <f t="shared" si="7"/>
        <v>0</v>
      </c>
      <c r="CA71" s="195">
        <f t="shared" si="7"/>
        <v>364224</v>
      </c>
      <c r="CB71" s="195">
        <f t="shared" si="7"/>
        <v>0</v>
      </c>
      <c r="CC71" s="195">
        <f t="shared" si="7"/>
        <v>0</v>
      </c>
      <c r="CD71" s="241">
        <f>CD69-CD70</f>
        <v>4592840</v>
      </c>
      <c r="CE71" s="195">
        <f>SUM(CE61:CE69)-CE70</f>
        <v>103887015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5316346</v>
      </c>
      <c r="D73" s="184"/>
      <c r="E73" s="185">
        <v>17930010</v>
      </c>
      <c r="F73" s="185"/>
      <c r="G73" s="184"/>
      <c r="H73" s="184"/>
      <c r="I73" s="185">
        <v>5730884</v>
      </c>
      <c r="J73" s="185">
        <v>1504409</v>
      </c>
      <c r="K73" s="185"/>
      <c r="L73" s="185"/>
      <c r="M73" s="184"/>
      <c r="N73" s="184"/>
      <c r="O73" s="184">
        <v>3751729</v>
      </c>
      <c r="P73" s="185">
        <v>12124022</v>
      </c>
      <c r="Q73" s="185">
        <v>1074320</v>
      </c>
      <c r="R73" s="185">
        <v>7313792</v>
      </c>
      <c r="S73" s="185">
        <v>11378383</v>
      </c>
      <c r="T73" s="185"/>
      <c r="U73" s="185">
        <v>8508680</v>
      </c>
      <c r="V73" s="185">
        <v>1820172</v>
      </c>
      <c r="W73" s="185">
        <v>356031</v>
      </c>
      <c r="X73" s="185">
        <v>7881971</v>
      </c>
      <c r="Y73" s="185">
        <v>2795811</v>
      </c>
      <c r="Z73" s="185"/>
      <c r="AA73" s="185">
        <v>571557</v>
      </c>
      <c r="AB73" s="185">
        <v>14926240</v>
      </c>
      <c r="AC73" s="185">
        <v>5883684</v>
      </c>
      <c r="AD73" s="185"/>
      <c r="AE73" s="185">
        <v>1063027</v>
      </c>
      <c r="AF73" s="185"/>
      <c r="AG73" s="185">
        <v>8072204</v>
      </c>
      <c r="AH73" s="185"/>
      <c r="AI73" s="185">
        <v>6388</v>
      </c>
      <c r="AJ73" s="185"/>
      <c r="AK73" s="185">
        <v>467237</v>
      </c>
      <c r="AL73" s="185">
        <v>616970</v>
      </c>
      <c r="AM73" s="185"/>
      <c r="AN73" s="185"/>
      <c r="AO73" s="185">
        <v>2693894</v>
      </c>
      <c r="AP73" s="185"/>
      <c r="AQ73" s="185"/>
      <c r="AR73" s="185"/>
      <c r="AS73" s="185"/>
      <c r="AT73" s="185"/>
      <c r="AU73" s="185"/>
      <c r="AV73" s="185">
        <v>197605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121985366</v>
      </c>
      <c r="CF73" s="248"/>
    </row>
    <row r="74" spans="1:84" ht="12.6" customHeight="1" x14ac:dyDescent="0.25">
      <c r="A74" s="171" t="s">
        <v>246</v>
      </c>
      <c r="B74" s="175"/>
      <c r="C74" s="184">
        <v>14208</v>
      </c>
      <c r="D74" s="184"/>
      <c r="E74" s="185">
        <v>1186786</v>
      </c>
      <c r="F74" s="185"/>
      <c r="G74" s="184">
        <v>2019294</v>
      </c>
      <c r="H74" s="184"/>
      <c r="I74" s="184">
        <v>519456</v>
      </c>
      <c r="J74" s="185">
        <v>442</v>
      </c>
      <c r="K74" s="185"/>
      <c r="L74" s="185"/>
      <c r="M74" s="184"/>
      <c r="N74" s="184"/>
      <c r="O74" s="184">
        <v>572493</v>
      </c>
      <c r="P74" s="185">
        <v>36148126</v>
      </c>
      <c r="Q74" s="185">
        <v>2011424</v>
      </c>
      <c r="R74" s="185">
        <v>8768538</v>
      </c>
      <c r="S74" s="185">
        <v>11478230</v>
      </c>
      <c r="T74" s="185"/>
      <c r="U74" s="185">
        <v>17399246</v>
      </c>
      <c r="V74" s="185">
        <v>3476992</v>
      </c>
      <c r="W74" s="185">
        <v>5232733</v>
      </c>
      <c r="X74" s="185">
        <v>39221069</v>
      </c>
      <c r="Y74" s="185">
        <v>26606861</v>
      </c>
      <c r="Z74" s="185"/>
      <c r="AA74" s="185">
        <v>5509581</v>
      </c>
      <c r="AB74" s="185">
        <v>16017583</v>
      </c>
      <c r="AC74" s="185">
        <v>1247779</v>
      </c>
      <c r="AD74" s="185"/>
      <c r="AE74" s="185">
        <v>2025075</v>
      </c>
      <c r="AF74" s="185"/>
      <c r="AG74" s="185">
        <v>34330175</v>
      </c>
      <c r="AH74" s="185"/>
      <c r="AI74" s="185">
        <v>4369553</v>
      </c>
      <c r="AJ74" s="185"/>
      <c r="AK74" s="185">
        <v>631098</v>
      </c>
      <c r="AL74" s="185">
        <v>749164</v>
      </c>
      <c r="AM74" s="185"/>
      <c r="AN74" s="185"/>
      <c r="AO74" s="185">
        <v>4758788</v>
      </c>
      <c r="AP74" s="185">
        <v>15723895</v>
      </c>
      <c r="AQ74" s="185"/>
      <c r="AR74" s="185"/>
      <c r="AS74" s="185"/>
      <c r="AT74" s="185"/>
      <c r="AU74" s="185"/>
      <c r="AV74" s="185">
        <v>6791681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246810270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5330554</v>
      </c>
      <c r="D75" s="195">
        <f t="shared" si="9"/>
        <v>0</v>
      </c>
      <c r="E75" s="195">
        <f t="shared" si="9"/>
        <v>19116796</v>
      </c>
      <c r="F75" s="195">
        <f t="shared" si="9"/>
        <v>0</v>
      </c>
      <c r="G75" s="195">
        <f t="shared" si="9"/>
        <v>2019294</v>
      </c>
      <c r="H75" s="195">
        <f t="shared" si="9"/>
        <v>0</v>
      </c>
      <c r="I75" s="195">
        <f t="shared" si="9"/>
        <v>6250340</v>
      </c>
      <c r="J75" s="195">
        <f t="shared" si="9"/>
        <v>1504851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4324222</v>
      </c>
      <c r="P75" s="195">
        <f t="shared" si="9"/>
        <v>48272148</v>
      </c>
      <c r="Q75" s="195">
        <f t="shared" si="9"/>
        <v>3085744</v>
      </c>
      <c r="R75" s="195">
        <f t="shared" si="9"/>
        <v>16082330</v>
      </c>
      <c r="S75" s="195">
        <f t="shared" si="9"/>
        <v>22856613</v>
      </c>
      <c r="T75" s="195">
        <f t="shared" si="9"/>
        <v>0</v>
      </c>
      <c r="U75" s="195">
        <f t="shared" si="9"/>
        <v>25907926</v>
      </c>
      <c r="V75" s="195">
        <f t="shared" si="9"/>
        <v>5297164</v>
      </c>
      <c r="W75" s="195">
        <f t="shared" si="9"/>
        <v>5588764</v>
      </c>
      <c r="X75" s="195">
        <f t="shared" si="9"/>
        <v>47103040</v>
      </c>
      <c r="Y75" s="195">
        <f t="shared" si="9"/>
        <v>29402672</v>
      </c>
      <c r="Z75" s="195">
        <f t="shared" si="9"/>
        <v>0</v>
      </c>
      <c r="AA75" s="195">
        <f t="shared" si="9"/>
        <v>6081138</v>
      </c>
      <c r="AB75" s="195">
        <f t="shared" si="9"/>
        <v>30943823</v>
      </c>
      <c r="AC75" s="195">
        <f t="shared" si="9"/>
        <v>7131463</v>
      </c>
      <c r="AD75" s="195">
        <f t="shared" si="9"/>
        <v>0</v>
      </c>
      <c r="AE75" s="195">
        <f t="shared" si="9"/>
        <v>3088102</v>
      </c>
      <c r="AF75" s="195">
        <f t="shared" si="9"/>
        <v>0</v>
      </c>
      <c r="AG75" s="195">
        <f t="shared" si="9"/>
        <v>42402379</v>
      </c>
      <c r="AH75" s="195">
        <f t="shared" si="9"/>
        <v>0</v>
      </c>
      <c r="AI75" s="195">
        <f t="shared" si="9"/>
        <v>4375941</v>
      </c>
      <c r="AJ75" s="195">
        <f t="shared" si="9"/>
        <v>0</v>
      </c>
      <c r="AK75" s="195">
        <f t="shared" si="9"/>
        <v>1098335</v>
      </c>
      <c r="AL75" s="195">
        <f t="shared" si="9"/>
        <v>1366134</v>
      </c>
      <c r="AM75" s="195">
        <f t="shared" si="9"/>
        <v>0</v>
      </c>
      <c r="AN75" s="195">
        <f t="shared" si="9"/>
        <v>0</v>
      </c>
      <c r="AO75" s="195">
        <f t="shared" si="9"/>
        <v>7452682</v>
      </c>
      <c r="AP75" s="195">
        <f t="shared" si="9"/>
        <v>15723895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6989286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368795636</v>
      </c>
      <c r="CF75" s="248"/>
    </row>
    <row r="76" spans="1:84" ht="12.6" customHeight="1" x14ac:dyDescent="0.25">
      <c r="A76" s="171" t="s">
        <v>248</v>
      </c>
      <c r="B76" s="175"/>
      <c r="C76" s="184">
        <v>5886</v>
      </c>
      <c r="D76" s="184"/>
      <c r="E76" s="185">
        <f>23912-J76-O76</f>
        <v>15592</v>
      </c>
      <c r="F76" s="185"/>
      <c r="G76" s="184"/>
      <c r="H76" s="184"/>
      <c r="I76" s="185">
        <v>17985</v>
      </c>
      <c r="J76" s="185">
        <v>410</v>
      </c>
      <c r="K76" s="185"/>
      <c r="L76" s="185"/>
      <c r="M76" s="185"/>
      <c r="N76" s="185"/>
      <c r="O76" s="185">
        <f>3270+4640</f>
        <v>7910</v>
      </c>
      <c r="P76" s="185">
        <v>9766</v>
      </c>
      <c r="Q76" s="185">
        <v>1302</v>
      </c>
      <c r="R76" s="185">
        <v>198</v>
      </c>
      <c r="S76" s="185">
        <v>1331</v>
      </c>
      <c r="T76" s="185"/>
      <c r="U76" s="185">
        <v>5703</v>
      </c>
      <c r="V76" s="185">
        <v>864</v>
      </c>
      <c r="W76" s="185">
        <v>660</v>
      </c>
      <c r="X76" s="185">
        <v>5944</v>
      </c>
      <c r="Y76" s="185">
        <v>8961</v>
      </c>
      <c r="Z76" s="185"/>
      <c r="AA76" s="185">
        <v>403</v>
      </c>
      <c r="AB76" s="185">
        <v>1239</v>
      </c>
      <c r="AC76" s="185">
        <v>304</v>
      </c>
      <c r="AD76" s="185"/>
      <c r="AE76" s="185">
        <v>6115</v>
      </c>
      <c r="AF76" s="185"/>
      <c r="AG76" s="185">
        <v>15933</v>
      </c>
      <c r="AH76" s="185"/>
      <c r="AI76" s="185">
        <v>3092</v>
      </c>
      <c r="AJ76" s="185"/>
      <c r="AK76" s="185"/>
      <c r="AL76" s="185">
        <v>331</v>
      </c>
      <c r="AM76" s="185"/>
      <c r="AN76" s="185"/>
      <c r="AO76" s="185"/>
      <c r="AP76" s="185">
        <v>29042</v>
      </c>
      <c r="AQ76" s="185"/>
      <c r="AR76" s="185"/>
      <c r="AS76" s="185"/>
      <c r="AT76" s="185"/>
      <c r="AU76" s="185"/>
      <c r="AV76" s="185">
        <v>6445</v>
      </c>
      <c r="AW76" s="185"/>
      <c r="AX76" s="185"/>
      <c r="AY76" s="185">
        <v>7362</v>
      </c>
      <c r="AZ76" s="185"/>
      <c r="BA76" s="185">
        <v>1158</v>
      </c>
      <c r="BB76" s="185">
        <v>311</v>
      </c>
      <c r="BC76" s="185"/>
      <c r="BD76" s="185">
        <v>2441</v>
      </c>
      <c r="BE76" s="185">
        <v>26845</v>
      </c>
      <c r="BF76" s="185">
        <v>2350</v>
      </c>
      <c r="BG76" s="185">
        <v>261</v>
      </c>
      <c r="BH76" s="185">
        <v>3573</v>
      </c>
      <c r="BI76" s="185"/>
      <c r="BJ76" s="185">
        <v>2429</v>
      </c>
      <c r="BK76" s="185">
        <v>3894</v>
      </c>
      <c r="BL76" s="185">
        <v>1251</v>
      </c>
      <c r="BM76" s="185"/>
      <c r="BN76" s="185">
        <v>82910</v>
      </c>
      <c r="BO76" s="185"/>
      <c r="BP76" s="185">
        <v>370</v>
      </c>
      <c r="BQ76" s="185"/>
      <c r="BR76" s="185">
        <v>1288</v>
      </c>
      <c r="BS76" s="185">
        <v>749</v>
      </c>
      <c r="BT76" s="185"/>
      <c r="BU76" s="185"/>
      <c r="BV76" s="185">
        <v>10871</v>
      </c>
      <c r="BW76" s="185">
        <v>452</v>
      </c>
      <c r="BX76" s="185"/>
      <c r="BY76" s="185">
        <v>552</v>
      </c>
      <c r="BZ76" s="185"/>
      <c r="CA76" s="185">
        <v>1656</v>
      </c>
      <c r="CB76" s="185"/>
      <c r="CC76" s="185"/>
      <c r="CD76" s="245" t="s">
        <v>221</v>
      </c>
      <c r="CE76" s="195">
        <f t="shared" si="8"/>
        <v>296139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3276</v>
      </c>
      <c r="D77" s="184"/>
      <c r="E77" s="184">
        <v>28598</v>
      </c>
      <c r="F77" s="184"/>
      <c r="G77" s="184"/>
      <c r="H77" s="184"/>
      <c r="I77" s="184">
        <v>11814</v>
      </c>
      <c r="J77" s="184"/>
      <c r="K77" s="184"/>
      <c r="L77" s="184"/>
      <c r="M77" s="184"/>
      <c r="N77" s="184"/>
      <c r="O77" s="184">
        <v>2550</v>
      </c>
      <c r="P77" s="184">
        <v>2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1939</v>
      </c>
      <c r="AH77" s="184"/>
      <c r="AI77" s="184"/>
      <c r="AJ77" s="184"/>
      <c r="AK77" s="184"/>
      <c r="AL77" s="184"/>
      <c r="AM77" s="184"/>
      <c r="AN77" s="184"/>
      <c r="AO77" s="184"/>
      <c r="AP77" s="184">
        <v>43</v>
      </c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48222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1863</v>
      </c>
      <c r="D78" s="184"/>
      <c r="E78" s="184">
        <v>4935</v>
      </c>
      <c r="F78" s="184"/>
      <c r="G78" s="184"/>
      <c r="H78" s="184"/>
      <c r="I78" s="184">
        <v>5692</v>
      </c>
      <c r="J78" s="184">
        <v>130</v>
      </c>
      <c r="K78" s="184"/>
      <c r="L78" s="184"/>
      <c r="M78" s="184"/>
      <c r="N78" s="184"/>
      <c r="O78" s="184">
        <v>2504</v>
      </c>
      <c r="P78" s="184">
        <v>3091</v>
      </c>
      <c r="Q78" s="184">
        <v>412</v>
      </c>
      <c r="R78" s="184">
        <v>63</v>
      </c>
      <c r="S78" s="184">
        <v>421</v>
      </c>
      <c r="T78" s="184"/>
      <c r="U78" s="184">
        <v>1805</v>
      </c>
      <c r="V78" s="184">
        <v>273</v>
      </c>
      <c r="W78" s="184">
        <v>209</v>
      </c>
      <c r="X78" s="184">
        <v>1881</v>
      </c>
      <c r="Y78" s="184">
        <v>2836</v>
      </c>
      <c r="Z78" s="184"/>
      <c r="AA78" s="184">
        <v>128</v>
      </c>
      <c r="AB78" s="184">
        <v>392</v>
      </c>
      <c r="AC78" s="184">
        <v>96</v>
      </c>
      <c r="AD78" s="184"/>
      <c r="AE78" s="184">
        <v>1935</v>
      </c>
      <c r="AF78" s="184"/>
      <c r="AG78" s="184">
        <v>5043</v>
      </c>
      <c r="AH78" s="184"/>
      <c r="AI78" s="184">
        <v>979</v>
      </c>
      <c r="AJ78" s="184"/>
      <c r="AK78" s="184"/>
      <c r="AL78" s="184">
        <v>105</v>
      </c>
      <c r="AM78" s="184"/>
      <c r="AN78" s="184"/>
      <c r="AO78" s="184"/>
      <c r="AP78" s="184">
        <v>9192</v>
      </c>
      <c r="AQ78" s="184"/>
      <c r="AR78" s="184"/>
      <c r="AS78" s="184"/>
      <c r="AT78" s="184"/>
      <c r="AU78" s="184"/>
      <c r="AV78" s="184">
        <v>2040</v>
      </c>
      <c r="AW78" s="184"/>
      <c r="AX78" s="245" t="s">
        <v>221</v>
      </c>
      <c r="AY78" s="245" t="s">
        <v>221</v>
      </c>
      <c r="AZ78" s="245" t="s">
        <v>221</v>
      </c>
      <c r="BA78" s="184">
        <v>367</v>
      </c>
      <c r="BB78" s="184">
        <v>98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1131</v>
      </c>
      <c r="BI78" s="184"/>
      <c r="BJ78" s="245" t="s">
        <v>221</v>
      </c>
      <c r="BK78" s="184">
        <v>1232</v>
      </c>
      <c r="BL78" s="184">
        <v>396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237</v>
      </c>
      <c r="BT78" s="184"/>
      <c r="BU78" s="184"/>
      <c r="BV78" s="184">
        <v>3441</v>
      </c>
      <c r="BW78" s="184">
        <v>143</v>
      </c>
      <c r="BX78" s="184"/>
      <c r="BY78" s="184">
        <v>175</v>
      </c>
      <c r="BZ78" s="184"/>
      <c r="CA78" s="184">
        <v>523</v>
      </c>
      <c r="CB78" s="184"/>
      <c r="CC78" s="245" t="s">
        <v>221</v>
      </c>
      <c r="CD78" s="245" t="s">
        <v>221</v>
      </c>
      <c r="CE78" s="195">
        <f t="shared" si="8"/>
        <v>53768</v>
      </c>
      <c r="CF78" s="195"/>
    </row>
    <row r="79" spans="1:84" ht="12.6" customHeight="1" x14ac:dyDescent="0.25">
      <c r="A79" s="171" t="s">
        <v>251</v>
      </c>
      <c r="B79" s="175"/>
      <c r="C79" s="221">
        <v>24400</v>
      </c>
      <c r="D79" s="221"/>
      <c r="E79" s="184">
        <v>167806</v>
      </c>
      <c r="F79" s="184"/>
      <c r="G79" s="184"/>
      <c r="H79" s="184"/>
      <c r="I79" s="184">
        <v>25564</v>
      </c>
      <c r="J79" s="184"/>
      <c r="K79" s="184"/>
      <c r="L79" s="184"/>
      <c r="M79" s="184"/>
      <c r="N79" s="184"/>
      <c r="O79" s="184"/>
      <c r="P79" s="184">
        <v>60814</v>
      </c>
      <c r="Q79" s="184"/>
      <c r="R79" s="184"/>
      <c r="S79" s="184">
        <v>2000</v>
      </c>
      <c r="T79" s="184"/>
      <c r="U79" s="184"/>
      <c r="V79" s="184"/>
      <c r="W79" s="184"/>
      <c r="X79" s="184"/>
      <c r="Y79" s="184">
        <v>54856</v>
      </c>
      <c r="Z79" s="184"/>
      <c r="AA79" s="184"/>
      <c r="AB79" s="184"/>
      <c r="AC79" s="184">
        <v>78</v>
      </c>
      <c r="AD79" s="184"/>
      <c r="AE79" s="184">
        <v>8154</v>
      </c>
      <c r="AF79" s="184"/>
      <c r="AG79" s="184">
        <v>141334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16170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501176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16.36</v>
      </c>
      <c r="D80" s="187"/>
      <c r="E80" s="187">
        <v>62.31</v>
      </c>
      <c r="F80" s="187"/>
      <c r="G80" s="187"/>
      <c r="H80" s="187"/>
      <c r="I80" s="187">
        <v>25.03</v>
      </c>
      <c r="J80" s="187"/>
      <c r="K80" s="187"/>
      <c r="L80" s="187"/>
      <c r="M80" s="187"/>
      <c r="N80" s="187"/>
      <c r="O80" s="187"/>
      <c r="P80" s="187">
        <v>22.16</v>
      </c>
      <c r="Q80" s="187">
        <v>2.36</v>
      </c>
      <c r="R80" s="187"/>
      <c r="S80" s="187">
        <v>4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>
        <v>14.41</v>
      </c>
      <c r="AF80" s="187"/>
      <c r="AG80" s="187">
        <v>41.77</v>
      </c>
      <c r="AH80" s="187"/>
      <c r="AI80" s="187">
        <v>6.68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195.08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/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1013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3424</v>
      </c>
      <c r="D111" s="174">
        <v>11088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348</v>
      </c>
      <c r="D113" s="174">
        <v>3863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400</v>
      </c>
      <c r="D114" s="174">
        <v>818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49</v>
      </c>
    </row>
    <row r="128" spans="1:5" ht="12.6" customHeight="1" x14ac:dyDescent="0.25">
      <c r="A128" s="173" t="s">
        <v>292</v>
      </c>
      <c r="B128" s="172" t="s">
        <v>256</v>
      </c>
      <c r="C128" s="189">
        <v>140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1730</v>
      </c>
      <c r="C138" s="189">
        <v>1111</v>
      </c>
      <c r="D138" s="174">
        <v>583</v>
      </c>
      <c r="E138" s="175">
        <f>SUM(B138:D138)</f>
        <v>3424</v>
      </c>
    </row>
    <row r="139" spans="1:6" ht="12.6" customHeight="1" x14ac:dyDescent="0.25">
      <c r="A139" s="173" t="s">
        <v>215</v>
      </c>
      <c r="B139" s="174">
        <v>6247</v>
      </c>
      <c r="C139" s="189">
        <v>2913</v>
      </c>
      <c r="D139" s="174">
        <v>1928</v>
      </c>
      <c r="E139" s="175">
        <f>SUM(B139:D139)</f>
        <v>11088</v>
      </c>
    </row>
    <row r="140" spans="1:6" ht="12.6" customHeight="1" x14ac:dyDescent="0.25">
      <c r="A140" s="173" t="s">
        <v>298</v>
      </c>
      <c r="B140" s="174">
        <v>73389</v>
      </c>
      <c r="C140" s="174">
        <v>45936</v>
      </c>
      <c r="D140" s="174">
        <v>47831</v>
      </c>
      <c r="E140" s="175">
        <f>SUM(B140:D140)</f>
        <v>167156</v>
      </c>
    </row>
    <row r="141" spans="1:6" ht="12.6" customHeight="1" x14ac:dyDescent="0.25">
      <c r="A141" s="173" t="s">
        <v>245</v>
      </c>
      <c r="B141" s="174">
        <v>74372777</v>
      </c>
      <c r="C141" s="189">
        <v>26786122</v>
      </c>
      <c r="D141" s="174">
        <v>15095583</v>
      </c>
      <c r="E141" s="175">
        <f>SUM(B141:D141)</f>
        <v>116254482</v>
      </c>
      <c r="F141" s="199"/>
    </row>
    <row r="142" spans="1:6" ht="12.6" customHeight="1" x14ac:dyDescent="0.25">
      <c r="A142" s="173" t="s">
        <v>246</v>
      </c>
      <c r="B142" s="174">
        <v>110113744</v>
      </c>
      <c r="C142" s="189">
        <v>66617995</v>
      </c>
      <c r="D142" s="174">
        <v>69559075</v>
      </c>
      <c r="E142" s="175">
        <f>SUM(B142:D142)</f>
        <v>246290814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3</v>
      </c>
      <c r="C150" s="189">
        <v>226</v>
      </c>
      <c r="D150" s="174">
        <v>119</v>
      </c>
      <c r="E150" s="175">
        <f>SUM(B150:D150)</f>
        <v>348</v>
      </c>
    </row>
    <row r="151" spans="1:5" ht="12.6" customHeight="1" x14ac:dyDescent="0.25">
      <c r="A151" s="173" t="s">
        <v>215</v>
      </c>
      <c r="B151" s="174">
        <v>39</v>
      </c>
      <c r="C151" s="189">
        <v>2511</v>
      </c>
      <c r="D151" s="174">
        <v>1313</v>
      </c>
      <c r="E151" s="175">
        <f>SUM(B151:D151)</f>
        <v>3863</v>
      </c>
    </row>
    <row r="152" spans="1:5" ht="12.6" customHeight="1" x14ac:dyDescent="0.25">
      <c r="A152" s="173" t="s">
        <v>298</v>
      </c>
      <c r="B152" s="174">
        <v>1573</v>
      </c>
      <c r="C152" s="189">
        <v>140</v>
      </c>
      <c r="D152" s="174">
        <v>1783</v>
      </c>
      <c r="E152" s="175">
        <f>SUM(B152:D152)</f>
        <v>3496</v>
      </c>
    </row>
    <row r="153" spans="1:5" ht="12.6" customHeight="1" x14ac:dyDescent="0.25">
      <c r="A153" s="173" t="s">
        <v>245</v>
      </c>
      <c r="B153" s="174">
        <v>38296</v>
      </c>
      <c r="C153" s="189">
        <v>3710220</v>
      </c>
      <c r="D153" s="174">
        <v>1982368</v>
      </c>
      <c r="E153" s="175">
        <f>SUM(B153:D153)</f>
        <v>5730884</v>
      </c>
    </row>
    <row r="154" spans="1:5" ht="12.6" customHeight="1" x14ac:dyDescent="0.25">
      <c r="A154" s="173" t="s">
        <v>246</v>
      </c>
      <c r="B154" s="174">
        <v>233755</v>
      </c>
      <c r="C154" s="189">
        <v>20778</v>
      </c>
      <c r="D154" s="174">
        <v>264923</v>
      </c>
      <c r="E154" s="175">
        <f>SUM(B154:D154)</f>
        <v>519456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12472355</v>
      </c>
      <c r="C157" s="174">
        <v>9005684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2294237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359014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698250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7189171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20713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2089404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599630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456090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13706509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184556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885270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1069826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823844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206491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1030335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205573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1075806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1281379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4164877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4164877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1702265</v>
      </c>
      <c r="C195" s="189"/>
      <c r="D195" s="174"/>
      <c r="E195" s="175">
        <f t="shared" ref="E195:E203" si="10">SUM(B195:C195)-D195</f>
        <v>1702265</v>
      </c>
    </row>
    <row r="196" spans="1:8" ht="12.6" customHeight="1" x14ac:dyDescent="0.25">
      <c r="A196" s="173" t="s">
        <v>333</v>
      </c>
      <c r="B196" s="174">
        <v>612325</v>
      </c>
      <c r="C196" s="189"/>
      <c r="D196" s="174"/>
      <c r="E196" s="175">
        <f t="shared" si="10"/>
        <v>612325</v>
      </c>
    </row>
    <row r="197" spans="1:8" ht="12.6" customHeight="1" x14ac:dyDescent="0.25">
      <c r="A197" s="173" t="s">
        <v>334</v>
      </c>
      <c r="B197" s="174">
        <v>69152662</v>
      </c>
      <c r="C197" s="189">
        <v>17008</v>
      </c>
      <c r="D197" s="174"/>
      <c r="E197" s="175">
        <f t="shared" si="10"/>
        <v>69169670</v>
      </c>
    </row>
    <row r="198" spans="1:8" ht="12.6" customHeight="1" x14ac:dyDescent="0.25">
      <c r="A198" s="173" t="s">
        <v>335</v>
      </c>
      <c r="B198" s="174">
        <v>4013612</v>
      </c>
      <c r="C198" s="189">
        <v>99160</v>
      </c>
      <c r="D198" s="174"/>
      <c r="E198" s="175">
        <f t="shared" si="10"/>
        <v>4112772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34503442</v>
      </c>
      <c r="C200" s="189">
        <v>173122</v>
      </c>
      <c r="D200" s="174"/>
      <c r="E200" s="175">
        <f t="shared" si="10"/>
        <v>34676564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302288</v>
      </c>
      <c r="C203" s="189">
        <v>403850</v>
      </c>
      <c r="D203" s="174"/>
      <c r="E203" s="175">
        <f t="shared" si="10"/>
        <v>706138</v>
      </c>
    </row>
    <row r="204" spans="1:8" ht="12.6" customHeight="1" x14ac:dyDescent="0.25">
      <c r="A204" s="173" t="s">
        <v>203</v>
      </c>
      <c r="B204" s="175">
        <f>SUM(B195:B203)</f>
        <v>110286594</v>
      </c>
      <c r="C204" s="191">
        <f>SUM(C195:C203)</f>
        <v>693140</v>
      </c>
      <c r="D204" s="175">
        <f>SUM(D195:D203)</f>
        <v>0</v>
      </c>
      <c r="E204" s="175">
        <f>SUM(E195:E203)</f>
        <v>110979734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540705</v>
      </c>
      <c r="C209" s="189">
        <v>-313</v>
      </c>
      <c r="D209" s="174"/>
      <c r="E209" s="175">
        <f t="shared" ref="E209:E216" si="11">SUM(B209:C209)-D209</f>
        <v>540392</v>
      </c>
      <c r="H209" s="255"/>
    </row>
    <row r="210" spans="1:8" ht="12.6" customHeight="1" x14ac:dyDescent="0.25">
      <c r="A210" s="173" t="s">
        <v>334</v>
      </c>
      <c r="B210" s="174">
        <v>38794530</v>
      </c>
      <c r="C210" s="189">
        <v>1955786</v>
      </c>
      <c r="D210" s="174"/>
      <c r="E210" s="175">
        <f t="shared" si="11"/>
        <v>40750316</v>
      </c>
      <c r="H210" s="255"/>
    </row>
    <row r="211" spans="1:8" ht="12.6" customHeight="1" x14ac:dyDescent="0.25">
      <c r="A211" s="173" t="s">
        <v>335</v>
      </c>
      <c r="B211" s="174">
        <v>3359441</v>
      </c>
      <c r="C211" s="189">
        <v>109853</v>
      </c>
      <c r="D211" s="174"/>
      <c r="E211" s="175">
        <f t="shared" si="11"/>
        <v>3469294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30405921</v>
      </c>
      <c r="C213" s="189">
        <v>1326955</v>
      </c>
      <c r="D213" s="174"/>
      <c r="E213" s="175">
        <f t="shared" si="11"/>
        <v>31732876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73100597</v>
      </c>
      <c r="C217" s="191">
        <f>SUM(C208:C216)</f>
        <v>3392281</v>
      </c>
      <c r="D217" s="175">
        <f>SUM(D208:D216)</f>
        <v>0</v>
      </c>
      <c r="E217" s="175">
        <f>SUM(E208:E216)</f>
        <v>76492878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7" t="s">
        <v>991</v>
      </c>
      <c r="C220" s="277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4609166</v>
      </c>
      <c r="D221" s="172">
        <f>C221</f>
        <v>4609166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142155639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75344070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3112916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121799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46323084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198957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267256465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775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152658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592878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745536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197145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5289727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5486872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278098039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2792685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72031352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46258236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807376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157469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1918385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436339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31885370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241486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241486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f>E195</f>
        <v>1702265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E196</f>
        <v>612325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E197</f>
        <v>69169670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E198</f>
        <v>4112772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E200</f>
        <v>34676564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E203</f>
        <v>706138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110979734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76492878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34486856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5324782+10260351</f>
        <v>15585133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15585133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82198845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45126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16818712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3926502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946715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2378963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24116018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2029400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2029400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36543051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36543051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36543051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19510378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82198847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82198845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f>CE73</f>
        <v>121985366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CE74</f>
        <v>246810270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368795636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4609166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272743337-5486872</f>
        <v>267256465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745536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5289727+197145</f>
        <v>5486872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278098039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90697597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CE70</f>
        <v>3534907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3534907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94232504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 t="shared" ref="C378:C385" si="12">CE61</f>
        <v>42231982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 t="shared" si="12"/>
        <v>13706509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 t="shared" si="12"/>
        <v>22754817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 t="shared" si="12"/>
        <v>11004704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 t="shared" si="12"/>
        <v>1116252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 t="shared" si="12"/>
        <v>5049381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 t="shared" si="12"/>
        <v>3283497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 t="shared" si="12"/>
        <v>1069826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1030335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1062820+125929+92630</f>
        <v>1281379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4164877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2009740-1281379</f>
        <v>728361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107421920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-13189416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802458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-12386958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-12386958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Grays Harbor Community Hospital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3424</v>
      </c>
      <c r="C414" s="194">
        <f>E138</f>
        <v>3424</v>
      </c>
      <c r="D414" s="179"/>
    </row>
    <row r="415" spans="1:5" ht="12.6" customHeight="1" x14ac:dyDescent="0.25">
      <c r="A415" s="179" t="s">
        <v>464</v>
      </c>
      <c r="B415" s="179">
        <f>D111</f>
        <v>11088</v>
      </c>
      <c r="C415" s="179">
        <f>E139</f>
        <v>11088</v>
      </c>
      <c r="D415" s="194">
        <f>SUM(C59:H59)+N59</f>
        <v>9418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348</v>
      </c>
      <c r="C420" s="179">
        <f>E150</f>
        <v>348</v>
      </c>
      <c r="D420" s="179"/>
    </row>
    <row r="421" spans="1:7" ht="12.6" customHeight="1" x14ac:dyDescent="0.25">
      <c r="A421" s="179" t="s">
        <v>468</v>
      </c>
      <c r="B421" s="179">
        <f>D113</f>
        <v>3863</v>
      </c>
      <c r="C421" s="179">
        <f>E151</f>
        <v>3863</v>
      </c>
      <c r="D421" s="179">
        <f>I59</f>
        <v>3863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400</v>
      </c>
    </row>
    <row r="424" spans="1:7" ht="12.6" customHeight="1" x14ac:dyDescent="0.25">
      <c r="A424" s="179" t="s">
        <v>980</v>
      </c>
      <c r="B424" s="179">
        <f>D114</f>
        <v>818</v>
      </c>
      <c r="D424" s="179">
        <f>J59</f>
        <v>818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42231982</v>
      </c>
      <c r="C427" s="179">
        <f t="shared" ref="C427:C434" si="14">CE61</f>
        <v>42231982</v>
      </c>
      <c r="D427" s="179"/>
    </row>
    <row r="428" spans="1:7" ht="12.6" customHeight="1" x14ac:dyDescent="0.25">
      <c r="A428" s="179" t="s">
        <v>3</v>
      </c>
      <c r="B428" s="179">
        <f t="shared" si="13"/>
        <v>13706509</v>
      </c>
      <c r="C428" s="179">
        <f t="shared" si="14"/>
        <v>13706509</v>
      </c>
      <c r="D428" s="179">
        <f>D173</f>
        <v>13706509</v>
      </c>
    </row>
    <row r="429" spans="1:7" ht="12.6" customHeight="1" x14ac:dyDescent="0.25">
      <c r="A429" s="179" t="s">
        <v>236</v>
      </c>
      <c r="B429" s="179">
        <f t="shared" si="13"/>
        <v>22754817</v>
      </c>
      <c r="C429" s="179">
        <f t="shared" si="14"/>
        <v>22754817</v>
      </c>
      <c r="D429" s="179"/>
    </row>
    <row r="430" spans="1:7" ht="12.6" customHeight="1" x14ac:dyDescent="0.25">
      <c r="A430" s="179" t="s">
        <v>237</v>
      </c>
      <c r="B430" s="179">
        <f t="shared" si="13"/>
        <v>11004704</v>
      </c>
      <c r="C430" s="179">
        <f t="shared" si="14"/>
        <v>11004704</v>
      </c>
      <c r="D430" s="179"/>
    </row>
    <row r="431" spans="1:7" ht="12.6" customHeight="1" x14ac:dyDescent="0.25">
      <c r="A431" s="179" t="s">
        <v>444</v>
      </c>
      <c r="B431" s="179">
        <f t="shared" si="13"/>
        <v>1116252</v>
      </c>
      <c r="C431" s="179">
        <f t="shared" si="14"/>
        <v>1116252</v>
      </c>
      <c r="D431" s="179"/>
    </row>
    <row r="432" spans="1:7" ht="12.6" customHeight="1" x14ac:dyDescent="0.25">
      <c r="A432" s="179" t="s">
        <v>445</v>
      </c>
      <c r="B432" s="179">
        <f t="shared" si="13"/>
        <v>5049381</v>
      </c>
      <c r="C432" s="179">
        <f t="shared" si="14"/>
        <v>5049381</v>
      </c>
      <c r="D432" s="179"/>
    </row>
    <row r="433" spans="1:7" ht="12.6" customHeight="1" x14ac:dyDescent="0.25">
      <c r="A433" s="179" t="s">
        <v>6</v>
      </c>
      <c r="B433" s="179">
        <f t="shared" si="13"/>
        <v>3283497</v>
      </c>
      <c r="C433" s="179">
        <f t="shared" si="14"/>
        <v>3283497</v>
      </c>
      <c r="D433" s="179">
        <f>C217</f>
        <v>3392281</v>
      </c>
    </row>
    <row r="434" spans="1:7" ht="12.6" customHeight="1" x14ac:dyDescent="0.25">
      <c r="A434" s="179" t="s">
        <v>474</v>
      </c>
      <c r="B434" s="179">
        <f t="shared" si="13"/>
        <v>1069826</v>
      </c>
      <c r="C434" s="179">
        <f t="shared" si="14"/>
        <v>1069826</v>
      </c>
      <c r="D434" s="179">
        <f>D177</f>
        <v>1069826</v>
      </c>
    </row>
    <row r="435" spans="1:7" ht="12.6" customHeight="1" x14ac:dyDescent="0.25">
      <c r="A435" s="179" t="s">
        <v>447</v>
      </c>
      <c r="B435" s="179">
        <f t="shared" si="13"/>
        <v>1030335</v>
      </c>
      <c r="C435" s="179"/>
      <c r="D435" s="179">
        <f>D181</f>
        <v>1030335</v>
      </c>
    </row>
    <row r="436" spans="1:7" ht="12.6" customHeight="1" x14ac:dyDescent="0.25">
      <c r="A436" s="179" t="s">
        <v>475</v>
      </c>
      <c r="B436" s="179">
        <f t="shared" si="13"/>
        <v>1281379</v>
      </c>
      <c r="C436" s="179"/>
      <c r="D436" s="179">
        <f>D186</f>
        <v>1281379</v>
      </c>
    </row>
    <row r="437" spans="1:7" ht="12.6" customHeight="1" x14ac:dyDescent="0.25">
      <c r="A437" s="194" t="s">
        <v>449</v>
      </c>
      <c r="B437" s="194">
        <f t="shared" si="13"/>
        <v>4164877</v>
      </c>
      <c r="C437" s="194"/>
      <c r="D437" s="194">
        <f>D190</f>
        <v>4164877</v>
      </c>
    </row>
    <row r="438" spans="1:7" ht="12.6" customHeight="1" x14ac:dyDescent="0.25">
      <c r="A438" s="194" t="s">
        <v>476</v>
      </c>
      <c r="B438" s="194">
        <f>C386+C387+C388</f>
        <v>6476591</v>
      </c>
      <c r="C438" s="194">
        <f>CD69</f>
        <v>4811041</v>
      </c>
      <c r="D438" s="194">
        <f>D181+D186+D190</f>
        <v>6476591</v>
      </c>
    </row>
    <row r="439" spans="1:7" ht="12.6" customHeight="1" x14ac:dyDescent="0.25">
      <c r="A439" s="179" t="s">
        <v>451</v>
      </c>
      <c r="B439" s="194">
        <f>C389</f>
        <v>728361</v>
      </c>
      <c r="C439" s="194">
        <f>SUM(C69:CC69)</f>
        <v>2393913</v>
      </c>
      <c r="D439" s="179"/>
    </row>
    <row r="440" spans="1:7" ht="12.6" customHeight="1" x14ac:dyDescent="0.25">
      <c r="A440" s="179" t="s">
        <v>477</v>
      </c>
      <c r="B440" s="194">
        <f>B438+B439</f>
        <v>7204952</v>
      </c>
      <c r="C440" s="194">
        <f>CE69</f>
        <v>7204954</v>
      </c>
      <c r="D440" s="179"/>
    </row>
    <row r="441" spans="1:7" ht="12.6" customHeight="1" x14ac:dyDescent="0.25">
      <c r="A441" s="179" t="s">
        <v>478</v>
      </c>
      <c r="B441" s="179">
        <f>D390</f>
        <v>107421920</v>
      </c>
      <c r="C441" s="179">
        <f>SUM(C427:C437)+C440</f>
        <v>107421922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4609166</v>
      </c>
      <c r="C444" s="179">
        <f>C363</f>
        <v>4609166</v>
      </c>
      <c r="D444" s="179"/>
    </row>
    <row r="445" spans="1:7" ht="12.6" customHeight="1" x14ac:dyDescent="0.25">
      <c r="A445" s="179" t="s">
        <v>343</v>
      </c>
      <c r="B445" s="179">
        <f>D229</f>
        <v>267256465</v>
      </c>
      <c r="C445" s="179">
        <f>C364</f>
        <v>267256465</v>
      </c>
      <c r="D445" s="179"/>
    </row>
    <row r="446" spans="1:7" ht="12.6" customHeight="1" x14ac:dyDescent="0.25">
      <c r="A446" s="179" t="s">
        <v>351</v>
      </c>
      <c r="B446" s="179">
        <f>D236</f>
        <v>745536</v>
      </c>
      <c r="C446" s="179">
        <f>C365</f>
        <v>745536</v>
      </c>
      <c r="D446" s="179"/>
    </row>
    <row r="447" spans="1:7" ht="12.6" customHeight="1" x14ac:dyDescent="0.25">
      <c r="A447" s="179" t="s">
        <v>356</v>
      </c>
      <c r="B447" s="179">
        <f>D240</f>
        <v>5486872</v>
      </c>
      <c r="C447" s="179">
        <f>C366</f>
        <v>5486872</v>
      </c>
      <c r="D447" s="179"/>
    </row>
    <row r="448" spans="1:7" ht="12.6" customHeight="1" x14ac:dyDescent="0.25">
      <c r="A448" s="179" t="s">
        <v>358</v>
      </c>
      <c r="B448" s="179">
        <f>D242</f>
        <v>278098039</v>
      </c>
      <c r="C448" s="179">
        <f>D367</f>
        <v>278098039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775</v>
      </c>
    </row>
    <row r="454" spans="1:7" ht="12.6" customHeight="1" x14ac:dyDescent="0.25">
      <c r="A454" s="179" t="s">
        <v>168</v>
      </c>
      <c r="B454" s="179">
        <f>C233</f>
        <v>152658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592878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3534907</v>
      </c>
      <c r="C458" s="194">
        <f>CE70</f>
        <v>3534907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121985366</v>
      </c>
      <c r="C463" s="194">
        <f>CE73</f>
        <v>121985366</v>
      </c>
      <c r="D463" s="194">
        <f>E141+E147+E153</f>
        <v>121985366</v>
      </c>
    </row>
    <row r="464" spans="1:7" ht="12.6" customHeight="1" x14ac:dyDescent="0.25">
      <c r="A464" s="179" t="s">
        <v>246</v>
      </c>
      <c r="B464" s="194">
        <f>C360</f>
        <v>246810270</v>
      </c>
      <c r="C464" s="194">
        <f>CE74</f>
        <v>246810270</v>
      </c>
      <c r="D464" s="194">
        <f>E142+E148+E154</f>
        <v>246810270</v>
      </c>
    </row>
    <row r="465" spans="1:7" ht="12.6" customHeight="1" x14ac:dyDescent="0.25">
      <c r="A465" s="179" t="s">
        <v>247</v>
      </c>
      <c r="B465" s="194">
        <f>D361</f>
        <v>368795636</v>
      </c>
      <c r="C465" s="194">
        <f>CE75</f>
        <v>368795636</v>
      </c>
      <c r="D465" s="194">
        <f>D463+D464</f>
        <v>368795636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1702265</v>
      </c>
      <c r="C468" s="179">
        <f>E195</f>
        <v>1702265</v>
      </c>
      <c r="D468" s="179"/>
    </row>
    <row r="469" spans="1:7" ht="12.6" customHeight="1" x14ac:dyDescent="0.25">
      <c r="A469" s="179" t="s">
        <v>333</v>
      </c>
      <c r="B469" s="179">
        <f t="shared" si="15"/>
        <v>612325</v>
      </c>
      <c r="C469" s="179">
        <f>E196</f>
        <v>612325</v>
      </c>
      <c r="D469" s="179"/>
    </row>
    <row r="470" spans="1:7" ht="12.6" customHeight="1" x14ac:dyDescent="0.25">
      <c r="A470" s="179" t="s">
        <v>334</v>
      </c>
      <c r="B470" s="179">
        <f t="shared" si="15"/>
        <v>69169670</v>
      </c>
      <c r="C470" s="179">
        <f>E197</f>
        <v>69169670</v>
      </c>
      <c r="D470" s="179"/>
    </row>
    <row r="471" spans="1:7" ht="12.6" customHeight="1" x14ac:dyDescent="0.25">
      <c r="A471" s="179" t="s">
        <v>494</v>
      </c>
      <c r="B471" s="179">
        <f t="shared" si="15"/>
        <v>4112772</v>
      </c>
      <c r="C471" s="179">
        <f>E198</f>
        <v>4112772</v>
      </c>
      <c r="D471" s="179"/>
    </row>
    <row r="472" spans="1:7" ht="12.6" customHeight="1" x14ac:dyDescent="0.25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5"/>
        <v>34676564</v>
      </c>
      <c r="C473" s="179">
        <f>SUM(E200:E201)</f>
        <v>34676564</v>
      </c>
      <c r="D473" s="179"/>
    </row>
    <row r="474" spans="1:7" ht="12.6" customHeight="1" x14ac:dyDescent="0.2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5"/>
        <v>706138</v>
      </c>
      <c r="C475" s="179">
        <f>E203</f>
        <v>706138</v>
      </c>
      <c r="D475" s="179"/>
    </row>
    <row r="476" spans="1:7" ht="12.6" customHeight="1" x14ac:dyDescent="0.25">
      <c r="A476" s="179" t="s">
        <v>203</v>
      </c>
      <c r="B476" s="179">
        <f>D275</f>
        <v>110979734</v>
      </c>
      <c r="C476" s="179">
        <f>E204</f>
        <v>110979734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76492878</v>
      </c>
      <c r="C478" s="179">
        <f>E217</f>
        <v>76492878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82198845</v>
      </c>
    </row>
    <row r="482" spans="1:12" ht="12.6" customHeight="1" x14ac:dyDescent="0.25">
      <c r="A482" s="180" t="s">
        <v>499</v>
      </c>
      <c r="C482" s="180">
        <f>D339</f>
        <v>82198847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063</v>
      </c>
      <c r="B493" s="257" t="s">
        <v>1000</v>
      </c>
      <c r="C493" s="257" t="str">
        <f>RIGHT(C82,4)</f>
        <v>2018</v>
      </c>
      <c r="D493" s="257" t="s">
        <v>1000</v>
      </c>
      <c r="E493" s="257" t="str">
        <f>RIGHT(C82,4)</f>
        <v>2018</v>
      </c>
      <c r="F493" s="257" t="s">
        <v>1000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2824247</v>
      </c>
      <c r="C496" s="236">
        <f>C71</f>
        <v>2427384</v>
      </c>
      <c r="D496" s="236">
        <v>1668</v>
      </c>
      <c r="E496" s="180">
        <f>C59</f>
        <v>1547</v>
      </c>
      <c r="F496" s="259">
        <f t="shared" ref="F496:G511" si="16">IF(B496=0,"",IF(D496=0,"",B496/D496))</f>
        <v>1693.1936450839328</v>
      </c>
      <c r="G496" s="260">
        <f t="shared" si="16"/>
        <v>1569.0911441499677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6"/>
        <v/>
      </c>
      <c r="G497" s="259" t="str">
        <f t="shared" si="16"/>
        <v/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12308147</v>
      </c>
      <c r="C498" s="236">
        <f>E71</f>
        <v>11084640</v>
      </c>
      <c r="D498" s="236">
        <v>9815</v>
      </c>
      <c r="E498" s="180">
        <f>E59</f>
        <v>7871</v>
      </c>
      <c r="F498" s="259">
        <f t="shared" si="16"/>
        <v>1254.0139582272031</v>
      </c>
      <c r="G498" s="259">
        <f t="shared" si="16"/>
        <v>1408.2886545546944</v>
      </c>
      <c r="H498" s="261" t="str">
        <f t="shared" si="17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6"/>
        <v/>
      </c>
      <c r="G499" s="259" t="str">
        <f t="shared" si="16"/>
        <v/>
      </c>
      <c r="H499" s="261" t="str">
        <f t="shared" si="17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5536</v>
      </c>
      <c r="D500" s="236"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6"/>
        <v/>
      </c>
      <c r="G501" s="259" t="str">
        <f t="shared" si="16"/>
        <v/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3547565</v>
      </c>
      <c r="C502" s="236">
        <f>I71</f>
        <v>2915447</v>
      </c>
      <c r="D502" s="236">
        <v>4842</v>
      </c>
      <c r="E502" s="180">
        <f>I59</f>
        <v>3863</v>
      </c>
      <c r="F502" s="259">
        <f t="shared" si="16"/>
        <v>732.66522098306484</v>
      </c>
      <c r="G502" s="259">
        <f t="shared" si="16"/>
        <v>754.71058762619725</v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11220</v>
      </c>
      <c r="D503" s="236">
        <v>816</v>
      </c>
      <c r="E503" s="180">
        <f>J59</f>
        <v>818</v>
      </c>
      <c r="F503" s="259" t="str">
        <f t="shared" si="16"/>
        <v/>
      </c>
      <c r="G503" s="259">
        <f t="shared" si="16"/>
        <v>13.71638141809291</v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6"/>
        <v/>
      </c>
      <c r="G504" s="259" t="str">
        <f t="shared" si="16"/>
        <v/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6"/>
        <v/>
      </c>
      <c r="G505" s="259" t="str">
        <f t="shared" si="16"/>
        <v/>
      </c>
      <c r="H505" s="261" t="str">
        <f t="shared" si="17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6"/>
        <v/>
      </c>
      <c r="G507" s="259" t="str">
        <f t="shared" si="16"/>
        <v/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2384723</v>
      </c>
      <c r="D508" s="236">
        <v>437</v>
      </c>
      <c r="E508" s="180">
        <f>O59</f>
        <v>850</v>
      </c>
      <c r="F508" s="259" t="str">
        <f t="shared" si="16"/>
        <v/>
      </c>
      <c r="G508" s="259">
        <f t="shared" si="16"/>
        <v>2805.5564705882352</v>
      </c>
      <c r="H508" s="261" t="str">
        <f t="shared" si="17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6557226</v>
      </c>
      <c r="C509" s="236">
        <f>P71</f>
        <v>3869235</v>
      </c>
      <c r="D509" s="236">
        <v>250170</v>
      </c>
      <c r="E509" s="180">
        <f>P59</f>
        <v>236621</v>
      </c>
      <c r="F509" s="259">
        <f t="shared" si="16"/>
        <v>26.211080465283608</v>
      </c>
      <c r="G509" s="259">
        <f t="shared" si="16"/>
        <v>16.352035533617052</v>
      </c>
      <c r="H509" s="261">
        <f t="shared" si="17"/>
        <v>-0.37614034815256059</v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588191</v>
      </c>
      <c r="C510" s="236">
        <f>Q71</f>
        <v>413570</v>
      </c>
      <c r="D510" s="236">
        <v>110036</v>
      </c>
      <c r="E510" s="180">
        <f>Q59</f>
        <v>88854</v>
      </c>
      <c r="F510" s="259">
        <f t="shared" si="16"/>
        <v>5.3454414918753859</v>
      </c>
      <c r="G510" s="259">
        <f t="shared" si="16"/>
        <v>4.6544893870844311</v>
      </c>
      <c r="H510" s="261" t="str">
        <f t="shared" si="17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2024295</v>
      </c>
      <c r="C511" s="236">
        <f>R71</f>
        <v>2134506</v>
      </c>
      <c r="D511" s="236">
        <v>0</v>
      </c>
      <c r="E511" s="180">
        <f>R59</f>
        <v>0</v>
      </c>
      <c r="F511" s="259" t="str">
        <f t="shared" si="16"/>
        <v/>
      </c>
      <c r="G511" s="259" t="str">
        <f t="shared" si="16"/>
        <v/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3626878</v>
      </c>
      <c r="C512" s="236">
        <f>S71</f>
        <v>3203005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4634838</v>
      </c>
      <c r="C514" s="236">
        <f>U71</f>
        <v>4641704</v>
      </c>
      <c r="D514" s="236">
        <v>308661</v>
      </c>
      <c r="E514" s="180">
        <f>U59</f>
        <v>294997</v>
      </c>
      <c r="F514" s="259">
        <f t="shared" si="18"/>
        <v>15.015949536870547</v>
      </c>
      <c r="G514" s="259">
        <f t="shared" si="18"/>
        <v>15.734749844913678</v>
      </c>
      <c r="H514" s="261" t="str">
        <f t="shared" si="17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247249</v>
      </c>
      <c r="C515" s="236">
        <f>V71</f>
        <v>440018</v>
      </c>
      <c r="D515" s="236">
        <v>10274</v>
      </c>
      <c r="E515" s="180">
        <f>V59</f>
        <v>9462</v>
      </c>
      <c r="F515" s="259">
        <f t="shared" si="18"/>
        <v>24.065505158652911</v>
      </c>
      <c r="G515" s="259">
        <f t="shared" si="18"/>
        <v>46.503699006552523</v>
      </c>
      <c r="H515" s="261">
        <f t="shared" si="17"/>
        <v>0.93237992304648598</v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383069</v>
      </c>
      <c r="C516" s="236">
        <f>W71</f>
        <v>317031</v>
      </c>
      <c r="D516" s="236">
        <v>38181</v>
      </c>
      <c r="E516" s="180">
        <f>W59</f>
        <v>32966</v>
      </c>
      <c r="F516" s="259">
        <f t="shared" si="18"/>
        <v>10.032974516120584</v>
      </c>
      <c r="G516" s="259">
        <f t="shared" si="18"/>
        <v>9.6169083297943327</v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1596356</v>
      </c>
      <c r="C517" s="236">
        <f>X71</f>
        <v>1520122</v>
      </c>
      <c r="D517" s="236">
        <v>70233</v>
      </c>
      <c r="E517" s="180">
        <f>X59</f>
        <v>72238</v>
      </c>
      <c r="F517" s="259">
        <f t="shared" si="18"/>
        <v>22.729429185710423</v>
      </c>
      <c r="G517" s="259">
        <f t="shared" si="18"/>
        <v>21.043245937041448</v>
      </c>
      <c r="H517" s="261" t="str">
        <f t="shared" si="17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5308621</v>
      </c>
      <c r="C518" s="236">
        <f>Y71</f>
        <v>4384300</v>
      </c>
      <c r="D518" s="236">
        <v>46537</v>
      </c>
      <c r="E518" s="180">
        <f>Y59</f>
        <v>47081</v>
      </c>
      <c r="F518" s="259">
        <f t="shared" si="18"/>
        <v>114.07312461052496</v>
      </c>
      <c r="G518" s="259">
        <f t="shared" si="18"/>
        <v>93.122491026103944</v>
      </c>
      <c r="H518" s="261" t="str">
        <f t="shared" si="17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8"/>
        <v/>
      </c>
      <c r="G519" s="259" t="str">
        <f t="shared" si="18"/>
        <v/>
      </c>
      <c r="H519" s="261" t="str">
        <f t="shared" si="17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936005</v>
      </c>
      <c r="C520" s="236">
        <f>AA71</f>
        <v>859858</v>
      </c>
      <c r="D520" s="236">
        <v>14142</v>
      </c>
      <c r="E520" s="180">
        <f>AA59</f>
        <v>13626</v>
      </c>
      <c r="F520" s="259">
        <f t="shared" si="18"/>
        <v>66.186183000989956</v>
      </c>
      <c r="G520" s="259">
        <f t="shared" si="18"/>
        <v>63.104212534859826</v>
      </c>
      <c r="H520" s="261" t="str">
        <f t="shared" si="17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4547191</v>
      </c>
      <c r="C521" s="236">
        <f>AB71</f>
        <v>4650450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1634713</v>
      </c>
      <c r="C522" s="236">
        <f>AC71</f>
        <v>1538047</v>
      </c>
      <c r="D522" s="236">
        <v>12513</v>
      </c>
      <c r="E522" s="180">
        <f>AC59</f>
        <v>16978</v>
      </c>
      <c r="F522" s="259">
        <f t="shared" si="18"/>
        <v>130.64117317989292</v>
      </c>
      <c r="G522" s="259">
        <f t="shared" si="18"/>
        <v>90.590587819531152</v>
      </c>
      <c r="H522" s="261">
        <f t="shared" si="17"/>
        <v>-0.30656939451402587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8"/>
        <v/>
      </c>
      <c r="G523" s="259" t="str">
        <f t="shared" si="18"/>
        <v/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1461633</v>
      </c>
      <c r="C524" s="236">
        <f>AE71</f>
        <v>1661767</v>
      </c>
      <c r="D524" s="236">
        <v>33273</v>
      </c>
      <c r="E524" s="180">
        <f>AE59</f>
        <v>50020</v>
      </c>
      <c r="F524" s="259">
        <f t="shared" si="18"/>
        <v>43.928500586060771</v>
      </c>
      <c r="G524" s="259">
        <f t="shared" si="18"/>
        <v>33.222051179528187</v>
      </c>
      <c r="H524" s="261" t="str">
        <f t="shared" si="17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8"/>
        <v/>
      </c>
      <c r="G525" s="259" t="str">
        <f t="shared" si="18"/>
        <v/>
      </c>
      <c r="H525" s="261" t="str">
        <f t="shared" si="17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12407959</v>
      </c>
      <c r="C526" s="236">
        <f>AG71</f>
        <v>6672334</v>
      </c>
      <c r="D526" s="236">
        <v>27237</v>
      </c>
      <c r="E526" s="180">
        <f>AG59</f>
        <v>26181</v>
      </c>
      <c r="F526" s="259">
        <f t="shared" si="18"/>
        <v>455.55527407570582</v>
      </c>
      <c r="G526" s="259">
        <f t="shared" si="18"/>
        <v>254.85405446697987</v>
      </c>
      <c r="H526" s="261">
        <f t="shared" si="17"/>
        <v>-0.4405639250164245</v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8"/>
        <v/>
      </c>
      <c r="G527" s="259" t="str">
        <f t="shared" si="18"/>
        <v/>
      </c>
      <c r="H527" s="261" t="str">
        <f t="shared" si="17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1185725</v>
      </c>
      <c r="C528" s="236">
        <f>AI71</f>
        <v>1064163</v>
      </c>
      <c r="D528" s="236">
        <v>3076</v>
      </c>
      <c r="E528" s="180">
        <f>AI59</f>
        <v>2671</v>
      </c>
      <c r="F528" s="259">
        <f t="shared" ref="F528:G540" si="19">IF(B528=0,"",IF(D528=0,"",B528/D528))</f>
        <v>385.47626788036411</v>
      </c>
      <c r="G528" s="259">
        <f t="shared" si="19"/>
        <v>398.41370273305876</v>
      </c>
      <c r="H528" s="261" t="str">
        <f t="shared" si="17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0</v>
      </c>
      <c r="D529" s="236">
        <v>0</v>
      </c>
      <c r="E529" s="180">
        <f>AJ59</f>
        <v>0</v>
      </c>
      <c r="F529" s="259" t="str">
        <f t="shared" si="19"/>
        <v/>
      </c>
      <c r="G529" s="259" t="str">
        <f t="shared" si="19"/>
        <v/>
      </c>
      <c r="H529" s="261" t="str">
        <f t="shared" si="17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495191</v>
      </c>
      <c r="C530" s="236">
        <f>AK71</f>
        <v>282596</v>
      </c>
      <c r="D530" s="236">
        <v>17858</v>
      </c>
      <c r="E530" s="180">
        <f>AK59</f>
        <v>15059</v>
      </c>
      <c r="F530" s="259">
        <f t="shared" si="19"/>
        <v>27.729364990480455</v>
      </c>
      <c r="G530" s="259">
        <f t="shared" si="19"/>
        <v>18.765920711866659</v>
      </c>
      <c r="H530" s="261">
        <f t="shared" si="17"/>
        <v>-0.323247369050498</v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279075</v>
      </c>
      <c r="C531" s="236">
        <f>AL71</f>
        <v>439699</v>
      </c>
      <c r="D531" s="236">
        <v>6984</v>
      </c>
      <c r="E531" s="180">
        <f>AL59</f>
        <v>6245</v>
      </c>
      <c r="F531" s="259">
        <f t="shared" si="19"/>
        <v>39.959192439862541</v>
      </c>
      <c r="G531" s="259">
        <f t="shared" si="19"/>
        <v>70.408166533226577</v>
      </c>
      <c r="H531" s="261">
        <f t="shared" si="17"/>
        <v>0.76200173812793848</v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12800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9"/>
        <v/>
      </c>
      <c r="G534" s="259" t="str">
        <f t="shared" si="19"/>
        <v/>
      </c>
      <c r="H534" s="261" t="str">
        <f t="shared" si="17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12623787</v>
      </c>
      <c r="C535" s="236">
        <f>AP71</f>
        <v>14530581</v>
      </c>
      <c r="D535" s="236">
        <v>4169</v>
      </c>
      <c r="E535" s="180">
        <f>AP59</f>
        <v>51914</v>
      </c>
      <c r="F535" s="259">
        <f t="shared" si="19"/>
        <v>3028.0131926121371</v>
      </c>
      <c r="G535" s="259">
        <f t="shared" si="19"/>
        <v>279.89715683630618</v>
      </c>
      <c r="H535" s="261">
        <f t="shared" si="17"/>
        <v>-0.90756408937741417</v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9"/>
        <v/>
      </c>
      <c r="G539" s="259" t="str">
        <f t="shared" si="19"/>
        <v/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9"/>
        <v/>
      </c>
      <c r="G540" s="259" t="str">
        <f t="shared" si="19"/>
        <v/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1966129</v>
      </c>
      <c r="C541" s="236">
        <f>AV71</f>
        <v>2027527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1280298</v>
      </c>
      <c r="C544" s="236">
        <f>AY71</f>
        <v>1073780</v>
      </c>
      <c r="D544" s="236">
        <v>55460</v>
      </c>
      <c r="E544" s="180">
        <f>AY59</f>
        <v>48222</v>
      </c>
      <c r="F544" s="259">
        <f t="shared" ref="F544:G550" si="20">IF(B544=0,"",IF(D544=0,"",B544/D544))</f>
        <v>23.085070320952038</v>
      </c>
      <c r="G544" s="259">
        <f t="shared" si="20"/>
        <v>22.26742980382398</v>
      </c>
      <c r="H544" s="261" t="str">
        <f t="shared" si="17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20"/>
        <v/>
      </c>
      <c r="G545" s="259" t="str">
        <f t="shared" si="20"/>
        <v/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413974</v>
      </c>
      <c r="C546" s="236">
        <f>BA71</f>
        <v>371632</v>
      </c>
      <c r="D546" s="236"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423244</v>
      </c>
      <c r="C547" s="236">
        <f>BB71</f>
        <v>125705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642857</v>
      </c>
      <c r="C549" s="236">
        <f>BD71</f>
        <v>519065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2936577</v>
      </c>
      <c r="C550" s="236">
        <f>BE71</f>
        <v>2790268</v>
      </c>
      <c r="D550" s="236">
        <v>296139</v>
      </c>
      <c r="E550" s="180">
        <f>BE59</f>
        <v>296139</v>
      </c>
      <c r="F550" s="259">
        <f t="shared" si="20"/>
        <v>9.9162116438564318</v>
      </c>
      <c r="G550" s="259">
        <f t="shared" si="20"/>
        <v>9.4221564873252088</v>
      </c>
      <c r="H550" s="261" t="str">
        <f t="shared" si="17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1661885</v>
      </c>
      <c r="C551" s="236">
        <f>BF71</f>
        <v>1654572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184044</v>
      </c>
      <c r="C552" s="236">
        <f>BG71</f>
        <v>139788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3682241</v>
      </c>
      <c r="C553" s="236">
        <f>BH71</f>
        <v>2990616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1153142</v>
      </c>
      <c r="C555" s="236">
        <f>BJ71</f>
        <v>1125071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2224075</v>
      </c>
      <c r="C556" s="236">
        <f>BK71</f>
        <v>4232287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1325091</v>
      </c>
      <c r="C557" s="236">
        <f>BL71</f>
        <v>1157214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2333410</v>
      </c>
      <c r="C559" s="236">
        <f>BN71</f>
        <v>4671237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321825</v>
      </c>
      <c r="C561" s="236">
        <f>BP71</f>
        <v>235780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480709</v>
      </c>
      <c r="C563" s="236">
        <f>BR71</f>
        <v>483526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85851</v>
      </c>
      <c r="C564" s="236">
        <f>BS71</f>
        <v>81581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2143304</v>
      </c>
      <c r="C567" s="236">
        <f>BV71</f>
        <v>1516364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230958</v>
      </c>
      <c r="C568" s="236">
        <f>BW71</f>
        <v>222144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36363</v>
      </c>
      <c r="C569" s="236">
        <f>BX71</f>
        <v>35990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1743349</v>
      </c>
      <c r="C570" s="236">
        <f>BY71</f>
        <v>2023868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201615</v>
      </c>
      <c r="C572" s="236">
        <f>CA71</f>
        <v>364224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356295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-1602742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3805717</v>
      </c>
      <c r="C575" s="236">
        <f>CD71</f>
        <v>4592840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269294</v>
      </c>
      <c r="E612" s="180">
        <f>SUM(C624:D647)+SUM(C668:D713)</f>
        <v>95358139.606177643</v>
      </c>
      <c r="F612" s="180">
        <f>CE64-(AX64+BD64+BE64+BG64+BJ64+BN64+BP64+BQ64+CB64+CC64+CD64)</f>
        <v>10935669</v>
      </c>
      <c r="G612" s="180">
        <f>CE77-(AX77+AY77+BD77+BE77+BG77+BJ77+BN77+BP77+BQ77+CB77+CC77+CD77)</f>
        <v>48222</v>
      </c>
      <c r="H612" s="197">
        <f>CE60-(AX60+AY60+AZ60+BD60+BE60+BG60+BJ60+BN60+BO60+BP60+BQ60+BR60+CB60+CC60+CD60)</f>
        <v>500.49000000000007</v>
      </c>
      <c r="I612" s="180">
        <f>CE78-(AX78+AY78+AZ78+BD78+BE78+BF78+BG78+BJ78+BN78+BO78+BP78+BQ78+BR78+CB78+CC78+CD78)</f>
        <v>53768</v>
      </c>
      <c r="J612" s="180">
        <f>CE79-(AX79+AY79+AZ79+BA79+BD79+BE79+BF79+BG79+BJ79+BN79+BO79+BP79+BQ79+BR79+CB79+CC79+CD79)</f>
        <v>501176</v>
      </c>
      <c r="K612" s="180">
        <f>CE75-(AW75+AX75+AY75+AZ75+BA75+BB75+BC75+BD75+BE75+BF75+BG75+BH75+BI75+BJ75+BK75+BL75+BM75+BN75+BO75+BP75+BQ75+BR75+BS75+BT75+BU75+BV75+BW75+BX75+CB75+CC75+CD75)</f>
        <v>368795636</v>
      </c>
      <c r="L612" s="197">
        <f>CE80-(AW80+AX80+AY80+AZ80+BA80+BB80+BC80+BD80+BE80+BF80+BG80+BH80+BI80+BJ80+BK80+BL80+BM80+BN80+BO80+BP80+BQ80+BR80+BS80+BT80+BU80+BV80+BW80+BX80+BY80+BZ80+CA80+CB80+CC80+CD80)</f>
        <v>195.08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2790268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4592840</v>
      </c>
      <c r="D615" s="262">
        <f>SUM(C614:C615)</f>
        <v>7383108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1125071</v>
      </c>
      <c r="D617" s="180">
        <f>(D615/D612)*BJ76</f>
        <v>66594.760120908744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139788</v>
      </c>
      <c r="D618" s="180">
        <f>(D615/D612)*BG76</f>
        <v>7155.7152702993753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4671237</v>
      </c>
      <c r="D619" s="180">
        <f>(D615/D612)*BN76</f>
        <v>2273104.8009981657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235780</v>
      </c>
      <c r="D621" s="180">
        <f>(D615/D612)*BP76</f>
        <v>10144.117432991452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8528875.3938223645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519065</v>
      </c>
      <c r="D624" s="180">
        <f>(D615/D612)*BD76</f>
        <v>66923.758524140896</v>
      </c>
      <c r="E624" s="180">
        <f>(E623/E612)*SUM(C624:D624)</f>
        <v>52411.101184164501</v>
      </c>
      <c r="F624" s="180">
        <f>SUM(C624:E624)</f>
        <v>638399.85970830545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1073780</v>
      </c>
      <c r="D625" s="180">
        <f>(D615/D612)*AY76</f>
        <v>201840.52038292721</v>
      </c>
      <c r="E625" s="180">
        <f>(E623/E612)*SUM(C625:D625)</f>
        <v>114092.07974359441</v>
      </c>
      <c r="F625" s="180">
        <f>(F624/F612)*AY64</f>
        <v>18597.753251898273</v>
      </c>
      <c r="G625" s="180">
        <f>SUM(C625:F625)</f>
        <v>1408310.35337842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483526</v>
      </c>
      <c r="D626" s="180">
        <f>(D615/D612)*BR76</f>
        <v>35312.495280251322</v>
      </c>
      <c r="E626" s="180">
        <f>(E623/E612)*SUM(C626:D626)</f>
        <v>46405.151086618745</v>
      </c>
      <c r="F626" s="180">
        <f>(F624/F612)*BR64</f>
        <v>267.77878486281884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565511.42515173287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1654572</v>
      </c>
      <c r="D629" s="180">
        <f>(D615/D612)*BF76</f>
        <v>64428.853966297058</v>
      </c>
      <c r="E629" s="180">
        <f>(E623/E612)*SUM(C629:D629)</f>
        <v>153748.21851498226</v>
      </c>
      <c r="F629" s="180">
        <f>(F624/F612)*BF64</f>
        <v>8427.8804475856614</v>
      </c>
      <c r="G629" s="180">
        <f>(G625/G612)*BF77</f>
        <v>0</v>
      </c>
      <c r="H629" s="180">
        <f>(H628/H612)*BF60</f>
        <v>29343.906394114765</v>
      </c>
      <c r="I629" s="180">
        <f>SUM(C629:H629)</f>
        <v>1910520.8593229796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371632</v>
      </c>
      <c r="D630" s="180">
        <f>(D615/D612)*BA76</f>
        <v>31748.345911902976</v>
      </c>
      <c r="E630" s="180">
        <f>(E623/E612)*SUM(C630:D630)</f>
        <v>36078.521674270407</v>
      </c>
      <c r="F630" s="180">
        <f>(F624/F612)*BA64</f>
        <v>946.36186645109137</v>
      </c>
      <c r="G630" s="180">
        <f>(G625/G612)*BA77</f>
        <v>0</v>
      </c>
      <c r="H630" s="180">
        <f>(H628/H612)*BA60</f>
        <v>0</v>
      </c>
      <c r="I630" s="180">
        <f>(I629/I612)*BA78</f>
        <v>13040.491656218077</v>
      </c>
      <c r="J630" s="180">
        <f>SUM(C630:I630)</f>
        <v>453445.72110884252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125705</v>
      </c>
      <c r="D632" s="180">
        <f>(D615/D612)*BB76</f>
        <v>8526.5419504333549</v>
      </c>
      <c r="E632" s="180">
        <f>(E623/E612)*SUM(C632:D632)</f>
        <v>12005.730186683701</v>
      </c>
      <c r="F632" s="180">
        <f>(F624/F612)*BB64</f>
        <v>32.983434368321916</v>
      </c>
      <c r="G632" s="180">
        <f>(G625/G612)*BB77</f>
        <v>0</v>
      </c>
      <c r="H632" s="180">
        <f>(H628/H612)*BB60</f>
        <v>1672.2749889599481</v>
      </c>
      <c r="I632" s="180">
        <f>(I629/I612)*BB78</f>
        <v>3482.2021316331652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4232287</v>
      </c>
      <c r="D635" s="180">
        <f>(D615/D612)*BK76</f>
        <v>106759.98184883436</v>
      </c>
      <c r="E635" s="180">
        <f>(E623/E612)*SUM(C635:D635)</f>
        <v>388086.33629983547</v>
      </c>
      <c r="F635" s="180">
        <f>(F624/F612)*BK64</f>
        <v>151.37353153461723</v>
      </c>
      <c r="G635" s="180">
        <f>(G625/G612)*BK77</f>
        <v>0</v>
      </c>
      <c r="H635" s="180">
        <f>(H628/H612)*BK60</f>
        <v>11559.035903419102</v>
      </c>
      <c r="I635" s="180">
        <f>(I629/I612)*BK78</f>
        <v>43776.255369102648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2990616</v>
      </c>
      <c r="D636" s="180">
        <f>(D615/D612)*BH76</f>
        <v>97959.274562374208</v>
      </c>
      <c r="E636" s="180">
        <f>(E623/E612)*SUM(C636:D636)</f>
        <v>276243.57784216519</v>
      </c>
      <c r="F636" s="180">
        <f>(F624/F612)*BH64</f>
        <v>1636.5037445082626</v>
      </c>
      <c r="G636" s="180">
        <f>(G625/G612)*BH77</f>
        <v>0</v>
      </c>
      <c r="H636" s="180">
        <f>(H628/H612)*BH60</f>
        <v>12112.694514628814</v>
      </c>
      <c r="I636" s="180">
        <f>(I629/I612)*BH78</f>
        <v>40187.455213031732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1157214</v>
      </c>
      <c r="D637" s="180">
        <f>(D615/D612)*BL76</f>
        <v>34298.083536952181</v>
      </c>
      <c r="E637" s="180">
        <f>(E623/E612)*SUM(C637:D637)</f>
        <v>106569.38288319943</v>
      </c>
      <c r="F637" s="180">
        <f>(F624/F612)*BL64</f>
        <v>2489.5195728090057</v>
      </c>
      <c r="G637" s="180">
        <f>(G625/G612)*BL77</f>
        <v>0</v>
      </c>
      <c r="H637" s="180">
        <f>(H628/H612)*BL60</f>
        <v>19152.06828572373</v>
      </c>
      <c r="I637" s="180">
        <f>(I629/I612)*BL78</f>
        <v>14070.939225782993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81581</v>
      </c>
      <c r="D639" s="180">
        <f>(D615/D612)*BS76</f>
        <v>20534.983668407021</v>
      </c>
      <c r="E639" s="180">
        <f>(E623/E612)*SUM(C639:D639)</f>
        <v>9133.300041531229</v>
      </c>
      <c r="F639" s="180">
        <f>(F624/F612)*BS64</f>
        <v>226.21381978273882</v>
      </c>
      <c r="G639" s="180">
        <f>(G625/G612)*BS77</f>
        <v>0</v>
      </c>
      <c r="H639" s="180">
        <f>(H628/H612)*BS60</f>
        <v>1129.9155330810461</v>
      </c>
      <c r="I639" s="180">
        <f>(I629/I612)*BS78</f>
        <v>8421.2439305822463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1516364</v>
      </c>
      <c r="D642" s="180">
        <f>(D615/D612)*BV76</f>
        <v>298045.13679472991</v>
      </c>
      <c r="E642" s="180">
        <f>(E623/E612)*SUM(C642:D642)</f>
        <v>162281.57874141802</v>
      </c>
      <c r="F642" s="180">
        <f>(F624/F612)*BV64</f>
        <v>768.01780982237733</v>
      </c>
      <c r="G642" s="180">
        <f>(G625/G612)*BV77</f>
        <v>0</v>
      </c>
      <c r="H642" s="180">
        <f>(H628/H612)*BV60</f>
        <v>8316.1783234764989</v>
      </c>
      <c r="I642" s="180">
        <f>(I629/I612)*BV78</f>
        <v>122267.93403009919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222144</v>
      </c>
      <c r="D643" s="180">
        <f>(D615/D612)*BW76</f>
        <v>12392.27318841118</v>
      </c>
      <c r="E643" s="180">
        <f>(E623/E612)*SUM(C643:D643)</f>
        <v>20977.030986727132</v>
      </c>
      <c r="F643" s="180">
        <f>(F624/F612)*BW64</f>
        <v>269.06309558158534</v>
      </c>
      <c r="G643" s="180">
        <f>(G625/G612)*BW77</f>
        <v>0</v>
      </c>
      <c r="H643" s="180">
        <f>(H628/H612)*BW60</f>
        <v>2271.1302214929024</v>
      </c>
      <c r="I643" s="180">
        <f>(I629/I612)*BW78</f>
        <v>5081.1724981994139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35990</v>
      </c>
      <c r="D644" s="180">
        <f>(D615/D612)*BX76</f>
        <v>0</v>
      </c>
      <c r="E644" s="180">
        <f>(E623/E612)*SUM(C644:D644)</f>
        <v>3218.9619752583903</v>
      </c>
      <c r="F644" s="180">
        <f>(F624/F612)*BX64</f>
        <v>3.0940212770284279</v>
      </c>
      <c r="G644" s="180">
        <f>(G625/G612)*BX77</f>
        <v>0</v>
      </c>
      <c r="H644" s="180">
        <f>(H628/H612)*BX60</f>
        <v>463.26536856322889</v>
      </c>
      <c r="I644" s="180">
        <f>(I629/I612)*BX78</f>
        <v>0</v>
      </c>
      <c r="J644" s="180">
        <f>(J630/J612)*BX79</f>
        <v>0</v>
      </c>
      <c r="K644" s="180">
        <f>SUM(C631:J644)</f>
        <v>12218473.709074421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2023868</v>
      </c>
      <c r="D645" s="180">
        <f>(D615/D612)*BY76</f>
        <v>15133.926548679139</v>
      </c>
      <c r="E645" s="180">
        <f>(E623/E612)*SUM(C645:D645)</f>
        <v>182369.26004553484</v>
      </c>
      <c r="F645" s="180">
        <f>(F624/F612)*BY64</f>
        <v>157.79508512844981</v>
      </c>
      <c r="G645" s="180">
        <f>(G625/G612)*BY77</f>
        <v>0</v>
      </c>
      <c r="H645" s="180">
        <f>(H628/H612)*BY60</f>
        <v>20643.55678939071</v>
      </c>
      <c r="I645" s="180">
        <f>(I629/I612)*BY78</f>
        <v>6218.2180922020807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364224</v>
      </c>
      <c r="D647" s="180">
        <f>(D615/D612)*CA76</f>
        <v>45401.779646037416</v>
      </c>
      <c r="E647" s="180">
        <f>(E623/E612)*SUM(C647:D647)</f>
        <v>36637.116109090493</v>
      </c>
      <c r="F647" s="180">
        <f>(F624/F612)*CA64</f>
        <v>232.10997353707603</v>
      </c>
      <c r="G647" s="180">
        <f>(G625/G612)*CA77</f>
        <v>0</v>
      </c>
      <c r="H647" s="180">
        <f>(H628/H612)*CA60</f>
        <v>2915.1820753490988</v>
      </c>
      <c r="I647" s="180">
        <f>(I629/I612)*CA78</f>
        <v>18583.588926981076</v>
      </c>
      <c r="J647" s="180">
        <f>(J630/J612)*CA79</f>
        <v>0</v>
      </c>
      <c r="K647" s="180">
        <v>0</v>
      </c>
      <c r="L647" s="180">
        <f>SUM(C645:K647)</f>
        <v>2716384.5332919308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30407552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2427384</v>
      </c>
      <c r="D668" s="180">
        <f>(D615/D612)*C76</f>
        <v>161373.71678537212</v>
      </c>
      <c r="E668" s="180">
        <f>(E623/E612)*SUM(C668:D668)</f>
        <v>231539.66806026234</v>
      </c>
      <c r="F668" s="180">
        <f>(F624/F612)*C64</f>
        <v>11428.905953023404</v>
      </c>
      <c r="G668" s="180">
        <f>(G625/G612)*C77</f>
        <v>95674.686194427937</v>
      </c>
      <c r="H668" s="180">
        <f>(H628/H612)*C60</f>
        <v>18485.418121205912</v>
      </c>
      <c r="I668" s="180">
        <f>(I629/I612)*C78</f>
        <v>66197.373175842717</v>
      </c>
      <c r="J668" s="180">
        <f>(J630/J612)*C79</f>
        <v>22076.227902085808</v>
      </c>
      <c r="K668" s="180">
        <f>(K644/K612)*C75</f>
        <v>176605.21857097434</v>
      </c>
      <c r="L668" s="180">
        <f>(L647/L612)*C80</f>
        <v>227804.23910526957</v>
      </c>
      <c r="M668" s="180">
        <f t="shared" ref="M668:M713" si="21">ROUND(SUM(D668:L668),0)</f>
        <v>1011185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11084640</v>
      </c>
      <c r="D670" s="180">
        <f>(D615/D612)*E76</f>
        <v>427478.59193298034</v>
      </c>
      <c r="E670" s="180">
        <f>(E623/E612)*SUM(C670:D670)</f>
        <v>1029649.1248151548</v>
      </c>
      <c r="F670" s="180">
        <f>(F624/F612)*E64</f>
        <v>24594.024864539308</v>
      </c>
      <c r="G670" s="180">
        <f>(G625/G612)*E77</f>
        <v>835196.78748115082</v>
      </c>
      <c r="H670" s="180">
        <f>(H628/H612)*E60</f>
        <v>70405.036866279988</v>
      </c>
      <c r="I670" s="180">
        <f>(I629/I612)*E78</f>
        <v>175353.75020009867</v>
      </c>
      <c r="J670" s="180">
        <f>(J630/J612)*E79</f>
        <v>151824.73357940209</v>
      </c>
      <c r="K670" s="180">
        <f>(K644/K612)*E75</f>
        <v>633353.66942286445</v>
      </c>
      <c r="L670" s="180">
        <f>(L647/L612)*E80</f>
        <v>867633.38255802856</v>
      </c>
      <c r="M670" s="180">
        <f t="shared" si="21"/>
        <v>4215489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5536</v>
      </c>
      <c r="D672" s="180">
        <f>(D615/D612)*G76</f>
        <v>0</v>
      </c>
      <c r="E672" s="180">
        <f>(E623/E612)*SUM(C672:D672)</f>
        <v>495.14235885052648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66900.71205151605</v>
      </c>
      <c r="L672" s="180">
        <f>(L647/L612)*G80</f>
        <v>0</v>
      </c>
      <c r="M672" s="180">
        <f t="shared" si="21"/>
        <v>67396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2915447</v>
      </c>
      <c r="D674" s="180">
        <f>(D615/D612)*I76</f>
        <v>493086.3568441926</v>
      </c>
      <c r="E674" s="180">
        <f>(E623/E612)*SUM(C674:D674)</f>
        <v>304860.77430067497</v>
      </c>
      <c r="F674" s="180">
        <f>(F624/F612)*I64</f>
        <v>2204.1107044431192</v>
      </c>
      <c r="G674" s="180">
        <f>(G625/G612)*I77</f>
        <v>345024.64673411835</v>
      </c>
      <c r="H674" s="180">
        <f>(H628/H612)*I60</f>
        <v>28281.785793018586</v>
      </c>
      <c r="I674" s="180">
        <f>(I629/I612)*I78</f>
        <v>202251.98503322425</v>
      </c>
      <c r="J674" s="180">
        <f>(J630/J612)*I79</f>
        <v>23129.372544627935</v>
      </c>
      <c r="K674" s="180">
        <f>(K644/K612)*I75</f>
        <v>207078.41283343226</v>
      </c>
      <c r="L674" s="180">
        <f>(L647/L612)*I80</f>
        <v>348529.34625946806</v>
      </c>
      <c r="M674" s="180">
        <f t="shared" si="21"/>
        <v>1954447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11220</v>
      </c>
      <c r="D675" s="180">
        <f>(D615/D612)*J76</f>
        <v>11240.778777098636</v>
      </c>
      <c r="E675" s="180">
        <f>(E623/E612)*SUM(C675:D675)</f>
        <v>2008.902273358465</v>
      </c>
      <c r="F675" s="180">
        <f>(F624/F612)*J64</f>
        <v>3.5026655966359561</v>
      </c>
      <c r="G675" s="180">
        <f>(G625/G612)*J77</f>
        <v>0</v>
      </c>
      <c r="H675" s="180">
        <f>(H628/H612)*J60</f>
        <v>0</v>
      </c>
      <c r="I675" s="180">
        <f>(I629/I612)*J78</f>
        <v>4619.2477256358316</v>
      </c>
      <c r="J675" s="180">
        <f>(J630/J612)*J79</f>
        <v>0</v>
      </c>
      <c r="K675" s="180">
        <f>(K644/K612)*J75</f>
        <v>49856.832849221544</v>
      </c>
      <c r="L675" s="180">
        <f>(L647/L612)*J80</f>
        <v>0</v>
      </c>
      <c r="M675" s="180">
        <f t="shared" si="21"/>
        <v>67729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2384723</v>
      </c>
      <c r="D680" s="180">
        <f>(D615/D612)*O76</f>
        <v>216864.78079719562</v>
      </c>
      <c r="E680" s="180">
        <f>(E623/E612)*SUM(C680:D680)</f>
        <v>232687.19482309066</v>
      </c>
      <c r="F680" s="180">
        <f>(F624/F612)*O64</f>
        <v>14328.646044958425</v>
      </c>
      <c r="G680" s="180">
        <f>(G625/G612)*O77</f>
        <v>74472.054272219553</v>
      </c>
      <c r="H680" s="180">
        <f>(H628/H612)*O60</f>
        <v>24564.363689181941</v>
      </c>
      <c r="I680" s="180">
        <f>(I629/I612)*O78</f>
        <v>88973.81773070863</v>
      </c>
      <c r="J680" s="180">
        <f>(J630/J612)*O79</f>
        <v>0</v>
      </c>
      <c r="K680" s="180">
        <f>(K644/K612)*O75</f>
        <v>143264.69096071736</v>
      </c>
      <c r="L680" s="180">
        <f>(L647/L612)*O80</f>
        <v>0</v>
      </c>
      <c r="M680" s="180">
        <f t="shared" si="21"/>
        <v>795156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3869235</v>
      </c>
      <c r="D681" s="180">
        <f>(D615/D612)*P76</f>
        <v>267749.86716376897</v>
      </c>
      <c r="E681" s="180">
        <f>(E623/E612)*SUM(C681:D681)</f>
        <v>370013.80882521684</v>
      </c>
      <c r="F681" s="180">
        <f>(F624/F612)*P64</f>
        <v>34010.882943335135</v>
      </c>
      <c r="G681" s="180">
        <f>(G625/G612)*P77</f>
        <v>58.409454331152588</v>
      </c>
      <c r="H681" s="180">
        <f>(H628/H612)*P60</f>
        <v>25038.928213075982</v>
      </c>
      <c r="I681" s="180">
        <f>(I629/I612)*P78</f>
        <v>109831.49784569503</v>
      </c>
      <c r="J681" s="180">
        <f>(J630/J612)*P79</f>
        <v>55022.283755633049</v>
      </c>
      <c r="K681" s="180">
        <f>(K644/K612)*P75</f>
        <v>1599292.1652102992</v>
      </c>
      <c r="L681" s="180">
        <f>(L647/L612)*P80</f>
        <v>308566.13316459494</v>
      </c>
      <c r="M681" s="180">
        <f t="shared" si="21"/>
        <v>2769584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413570</v>
      </c>
      <c r="D682" s="180">
        <f>(D615/D612)*Q76</f>
        <v>35696.326750688837</v>
      </c>
      <c r="E682" s="180">
        <f>(E623/E612)*SUM(C682:D682)</f>
        <v>40182.584678368396</v>
      </c>
      <c r="F682" s="180">
        <f>(F624/F612)*Q64</f>
        <v>1104.0401960596532</v>
      </c>
      <c r="G682" s="180">
        <f>(G625/G612)*Q77</f>
        <v>0</v>
      </c>
      <c r="H682" s="180">
        <f>(H628/H612)*Q60</f>
        <v>2666.6006580712688</v>
      </c>
      <c r="I682" s="180">
        <f>(I629/I612)*Q78</f>
        <v>14639.462022784326</v>
      </c>
      <c r="J682" s="180">
        <f>(J630/J612)*Q79</f>
        <v>0</v>
      </c>
      <c r="K682" s="180">
        <f>(K644/K612)*Q75</f>
        <v>102232.99371398782</v>
      </c>
      <c r="L682" s="180">
        <f>(L647/L612)*Q80</f>
        <v>32861.73620344964</v>
      </c>
      <c r="M682" s="180">
        <f t="shared" si="21"/>
        <v>229384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2134506</v>
      </c>
      <c r="D683" s="180">
        <f>(D615/D612)*R76</f>
        <v>5428.4736533305604</v>
      </c>
      <c r="E683" s="180">
        <f>(E623/E612)*SUM(C683:D683)</f>
        <v>191396.71298234642</v>
      </c>
      <c r="F683" s="180">
        <f>(F624/F612)*R64</f>
        <v>4649.2631796947362</v>
      </c>
      <c r="G683" s="180">
        <f>(G625/G612)*R77</f>
        <v>0</v>
      </c>
      <c r="H683" s="180">
        <f>(H628/H612)*R60</f>
        <v>0</v>
      </c>
      <c r="I683" s="180">
        <f>(I629/I612)*R78</f>
        <v>2238.5585131927487</v>
      </c>
      <c r="J683" s="180">
        <f>(J630/J612)*R79</f>
        <v>0</v>
      </c>
      <c r="K683" s="180">
        <f>(K644/K612)*R75</f>
        <v>532819.55398642202</v>
      </c>
      <c r="L683" s="180">
        <f>(L647/L612)*R80</f>
        <v>0</v>
      </c>
      <c r="M683" s="180">
        <f t="shared" si="21"/>
        <v>736533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3203005</v>
      </c>
      <c r="D684" s="180">
        <f>(D615/D612)*S76</f>
        <v>36491.406225166545</v>
      </c>
      <c r="E684" s="180">
        <f>(E623/E612)*SUM(C684:D684)</f>
        <v>289742.03252639674</v>
      </c>
      <c r="F684" s="180">
        <f>(F624/F612)*S64</f>
        <v>160884.72807348246</v>
      </c>
      <c r="G684" s="180">
        <f>(G625/G612)*S77</f>
        <v>0</v>
      </c>
      <c r="H684" s="180">
        <f>(H628/H612)*S60</f>
        <v>4519.6621323241843</v>
      </c>
      <c r="I684" s="180">
        <f>(I629/I612)*S78</f>
        <v>14959.256096097577</v>
      </c>
      <c r="J684" s="180">
        <f>(J630/J612)*S79</f>
        <v>1809.5268772201482</v>
      </c>
      <c r="K684" s="180">
        <f>(K644/K612)*S75</f>
        <v>757256.58808768727</v>
      </c>
      <c r="L684" s="180">
        <f>(L647/L612)*S80</f>
        <v>55697.85797194855</v>
      </c>
      <c r="M684" s="180">
        <f t="shared" si="21"/>
        <v>1321361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4641704</v>
      </c>
      <c r="D686" s="180">
        <f>(D615/D612)*U76</f>
        <v>156356.49113608175</v>
      </c>
      <c r="E686" s="180">
        <f>(E623/E612)*SUM(C686:D686)</f>
        <v>429140.71341918985</v>
      </c>
      <c r="F686" s="180">
        <f>(F624/F612)*U64</f>
        <v>80070.410139258456</v>
      </c>
      <c r="G686" s="180">
        <f>(G625/G612)*U77</f>
        <v>0</v>
      </c>
      <c r="H686" s="180">
        <f>(H628/H612)*U60</f>
        <v>28609.461297612088</v>
      </c>
      <c r="I686" s="180">
        <f>(I629/I612)*U78</f>
        <v>64136.478036712884</v>
      </c>
      <c r="J686" s="180">
        <f>(J630/J612)*U79</f>
        <v>0</v>
      </c>
      <c r="K686" s="180">
        <f>(K644/K612)*U75</f>
        <v>858348.85716393252</v>
      </c>
      <c r="L686" s="180">
        <f>(L647/L612)*U80</f>
        <v>0</v>
      </c>
      <c r="M686" s="180">
        <f t="shared" si="21"/>
        <v>1616662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440018</v>
      </c>
      <c r="D687" s="180">
        <f>(D615/D612)*V76</f>
        <v>23687.885032715174</v>
      </c>
      <c r="E687" s="180">
        <f>(E623/E612)*SUM(C687:D687)</f>
        <v>41474.065341034977</v>
      </c>
      <c r="F687" s="180">
        <f>(F624/F612)*V64</f>
        <v>0</v>
      </c>
      <c r="G687" s="180">
        <f>(G625/G612)*V77</f>
        <v>0</v>
      </c>
      <c r="H687" s="180">
        <f>(H628/H612)*V60</f>
        <v>6327.5269852538577</v>
      </c>
      <c r="I687" s="180">
        <f>(I629/I612)*V78</f>
        <v>9700.4202238352445</v>
      </c>
      <c r="J687" s="180">
        <f>(J630/J612)*V79</f>
        <v>0</v>
      </c>
      <c r="K687" s="180">
        <f>(K644/K612)*V75</f>
        <v>175498.98303746604</v>
      </c>
      <c r="L687" s="180">
        <f>(L647/L612)*V80</f>
        <v>0</v>
      </c>
      <c r="M687" s="180">
        <f t="shared" si="21"/>
        <v>256689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317031</v>
      </c>
      <c r="D688" s="180">
        <f>(D615/D612)*W76</f>
        <v>18094.912177768536</v>
      </c>
      <c r="E688" s="180">
        <f>(E623/E612)*SUM(C688:D688)</f>
        <v>29973.814065685456</v>
      </c>
      <c r="F688" s="180">
        <f>(F624/F612)*W64</f>
        <v>324.52196752832134</v>
      </c>
      <c r="G688" s="180">
        <f>(G625/G612)*W77</f>
        <v>0</v>
      </c>
      <c r="H688" s="180">
        <f>(H628/H612)*W60</f>
        <v>1570.582590982654</v>
      </c>
      <c r="I688" s="180">
        <f>(I629/I612)*W78</f>
        <v>7426.3290358299128</v>
      </c>
      <c r="J688" s="180">
        <f>(J630/J612)*W79</f>
        <v>0</v>
      </c>
      <c r="K688" s="180">
        <f>(K644/K612)*W75</f>
        <v>185159.90791230946</v>
      </c>
      <c r="L688" s="180">
        <f>(L647/L612)*W80</f>
        <v>0</v>
      </c>
      <c r="M688" s="180">
        <f t="shared" si="21"/>
        <v>242550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1520122</v>
      </c>
      <c r="D689" s="180">
        <f>(D615/D612)*X76</f>
        <v>162963.87573432754</v>
      </c>
      <c r="E689" s="180">
        <f>(E623/E612)*SUM(C689:D689)</f>
        <v>150535.966520791</v>
      </c>
      <c r="F689" s="180">
        <f>(F624/F612)*X64</f>
        <v>15334.086204472776</v>
      </c>
      <c r="G689" s="180">
        <f>(G625/G612)*X77</f>
        <v>0</v>
      </c>
      <c r="H689" s="180">
        <f>(H628/H612)*X60</f>
        <v>7480.0408289965253</v>
      </c>
      <c r="I689" s="180">
        <f>(I629/I612)*X78</f>
        <v>66836.961322469215</v>
      </c>
      <c r="J689" s="180">
        <f>(J630/J612)*X79</f>
        <v>0</v>
      </c>
      <c r="K689" s="180">
        <f>(K644/K612)*X75</f>
        <v>1560558.7476568753</v>
      </c>
      <c r="L689" s="180">
        <f>(L647/L612)*X80</f>
        <v>0</v>
      </c>
      <c r="M689" s="180">
        <f t="shared" si="21"/>
        <v>1963710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4384300</v>
      </c>
      <c r="D690" s="180">
        <f>(D615/D612)*Y76</f>
        <v>245679.55761361189</v>
      </c>
      <c r="E690" s="180">
        <f>(E623/E612)*SUM(C690:D690)</f>
        <v>414107.47824901028</v>
      </c>
      <c r="F690" s="180">
        <f>(F624/F612)*Y64</f>
        <v>4737.5887304899061</v>
      </c>
      <c r="G690" s="180">
        <f>(G625/G612)*Y77</f>
        <v>0</v>
      </c>
      <c r="H690" s="180">
        <f>(H628/H612)*Y60</f>
        <v>18440.221499882671</v>
      </c>
      <c r="I690" s="180">
        <f>(I629/I612)*Y78</f>
        <v>100770.66576848629</v>
      </c>
      <c r="J690" s="180">
        <f>(J630/J612)*Y79</f>
        <v>49631.703188394225</v>
      </c>
      <c r="K690" s="180">
        <f>(K644/K612)*Y75</f>
        <v>974132.39132943167</v>
      </c>
      <c r="L690" s="180">
        <f>(L647/L612)*Y80</f>
        <v>0</v>
      </c>
      <c r="M690" s="180">
        <f t="shared" si="21"/>
        <v>1807500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859858</v>
      </c>
      <c r="D692" s="180">
        <f>(D615/D612)*AA76</f>
        <v>11048.863041879878</v>
      </c>
      <c r="E692" s="180">
        <f>(E623/E612)*SUM(C692:D692)</f>
        <v>77894.306088451733</v>
      </c>
      <c r="F692" s="180">
        <f>(F624/F612)*AA64</f>
        <v>16432.930779897419</v>
      </c>
      <c r="G692" s="180">
        <f>(G625/G612)*AA77</f>
        <v>0</v>
      </c>
      <c r="H692" s="180">
        <f>(H628/H612)*AA60</f>
        <v>3310.6525119274652</v>
      </c>
      <c r="I692" s="180">
        <f>(I629/I612)*AA78</f>
        <v>4548.1823760106645</v>
      </c>
      <c r="J692" s="180">
        <f>(J630/J612)*AA79</f>
        <v>0</v>
      </c>
      <c r="K692" s="180">
        <f>(K644/K612)*AA75</f>
        <v>201472.62473098625</v>
      </c>
      <c r="L692" s="180">
        <f>(L647/L612)*AA80</f>
        <v>0</v>
      </c>
      <c r="M692" s="180">
        <f t="shared" si="21"/>
        <v>314708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4650450</v>
      </c>
      <c r="D693" s="180">
        <f>(D615/D612)*AB76</f>
        <v>33969.085133720022</v>
      </c>
      <c r="E693" s="180">
        <f>(E623/E612)*SUM(C693:D693)</f>
        <v>418976.57436010393</v>
      </c>
      <c r="F693" s="180">
        <f>(F624/F612)*AB64</f>
        <v>131165.42777466559</v>
      </c>
      <c r="G693" s="180">
        <f>(G625/G612)*AB77</f>
        <v>0</v>
      </c>
      <c r="H693" s="180">
        <f>(H628/H612)*AB60</f>
        <v>15694.526754495731</v>
      </c>
      <c r="I693" s="180">
        <f>(I629/I612)*AB78</f>
        <v>13928.808526532661</v>
      </c>
      <c r="J693" s="180">
        <f>(J630/J612)*AB79</f>
        <v>0</v>
      </c>
      <c r="K693" s="180">
        <f>(K644/K612)*AB75</f>
        <v>1025191.8701764474</v>
      </c>
      <c r="L693" s="180">
        <f>(L647/L612)*AB80</f>
        <v>0</v>
      </c>
      <c r="M693" s="180">
        <f t="shared" si="21"/>
        <v>1638926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1538047</v>
      </c>
      <c r="D694" s="180">
        <f>(D615/D612)*AC76</f>
        <v>8334.6262152145991</v>
      </c>
      <c r="E694" s="180">
        <f>(E623/E612)*SUM(C694:D694)</f>
        <v>138309.07624409584</v>
      </c>
      <c r="F694" s="180">
        <f>(F624/F612)*AC64</f>
        <v>10182.015378380949</v>
      </c>
      <c r="G694" s="180">
        <f>(G625/G612)*AC77</f>
        <v>0</v>
      </c>
      <c r="H694" s="180">
        <f>(H628/H612)*AC60</f>
        <v>14225.63656149037</v>
      </c>
      <c r="I694" s="180">
        <f>(I629/I612)*AC78</f>
        <v>3411.1367820079986</v>
      </c>
      <c r="J694" s="180">
        <f>(J630/J612)*AC79</f>
        <v>70.571548211585778</v>
      </c>
      <c r="K694" s="180">
        <f>(K644/K612)*AC75</f>
        <v>236270.6731506362</v>
      </c>
      <c r="L694" s="180">
        <f>(L647/L612)*AC80</f>
        <v>0</v>
      </c>
      <c r="M694" s="180">
        <f t="shared" si="21"/>
        <v>410804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1661767</v>
      </c>
      <c r="D696" s="180">
        <f>(D615/D612)*AE76</f>
        <v>167652.10298038577</v>
      </c>
      <c r="E696" s="180">
        <f>(E623/E612)*SUM(C696:D696)</f>
        <v>163624.07694651777</v>
      </c>
      <c r="F696" s="180">
        <f>(F624/F612)*AE64</f>
        <v>1555.2419026663083</v>
      </c>
      <c r="G696" s="180">
        <f>(G625/G612)*AE77</f>
        <v>0</v>
      </c>
      <c r="H696" s="180">
        <f>(H628/H612)*AE60</f>
        <v>16282.082831697875</v>
      </c>
      <c r="I696" s="180">
        <f>(I629/I612)*AE78</f>
        <v>68755.725762348724</v>
      </c>
      <c r="J696" s="180">
        <f>(J630/J612)*AE79</f>
        <v>7377.4410784265447</v>
      </c>
      <c r="K696" s="180">
        <f>(K644/K612)*AE75</f>
        <v>102311.11600772884</v>
      </c>
      <c r="L696" s="180">
        <f>(L647/L612)*AE80</f>
        <v>200651.53334394464</v>
      </c>
      <c r="M696" s="180">
        <f t="shared" si="21"/>
        <v>728209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6672334</v>
      </c>
      <c r="D698" s="180">
        <f>(D615/D612)*AG76</f>
        <v>436827.62989149406</v>
      </c>
      <c r="E698" s="180">
        <f>(E623/E612)*SUM(C698:D698)</f>
        <v>635846.6508081879</v>
      </c>
      <c r="F698" s="180">
        <f>(F624/F612)*AG64</f>
        <v>47835.437031177702</v>
      </c>
      <c r="G698" s="180">
        <f>(G625/G612)*AG77</f>
        <v>56627.965974052437</v>
      </c>
      <c r="H698" s="180">
        <f>(H628/H612)*AG60</f>
        <v>47196.571816795302</v>
      </c>
      <c r="I698" s="180">
        <f>(I629/I612)*AG78</f>
        <v>179191.27907985766</v>
      </c>
      <c r="J698" s="180">
        <f>(J630/J612)*AG79</f>
        <v>127873.83583251621</v>
      </c>
      <c r="K698" s="180">
        <f>(K644/K612)*AG75</f>
        <v>1404822.3526530811</v>
      </c>
      <c r="L698" s="180">
        <f>(L647/L612)*AG80</f>
        <v>581624.88187207282</v>
      </c>
      <c r="M698" s="180">
        <f t="shared" si="21"/>
        <v>3517847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1064163</v>
      </c>
      <c r="D700" s="180">
        <f>(D615/D612)*AI76</f>
        <v>84771.921899485329</v>
      </c>
      <c r="E700" s="180">
        <f>(E623/E612)*SUM(C700:D700)</f>
        <v>102761.26217396253</v>
      </c>
      <c r="F700" s="180">
        <f>(F624/F612)*AI64</f>
        <v>4637.4708721860616</v>
      </c>
      <c r="G700" s="180">
        <f>(G625/G612)*AI77</f>
        <v>0</v>
      </c>
      <c r="H700" s="180">
        <f>(H628/H612)*AI60</f>
        <v>7547.8357609813875</v>
      </c>
      <c r="I700" s="180">
        <f>(I629/I612)*AI78</f>
        <v>34786.488641519063</v>
      </c>
      <c r="J700" s="180">
        <f>(J630/J612)*AI79</f>
        <v>0</v>
      </c>
      <c r="K700" s="180">
        <f>(K644/K612)*AI75</f>
        <v>144978.17989625243</v>
      </c>
      <c r="L700" s="180">
        <f>(L647/L612)*AI80</f>
        <v>93015.422813154073</v>
      </c>
      <c r="M700" s="180">
        <f t="shared" si="21"/>
        <v>472499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1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282596</v>
      </c>
      <c r="D702" s="180">
        <f>(D615/D612)*AK76</f>
        <v>0</v>
      </c>
      <c r="E702" s="180">
        <f>(E623/E612)*SUM(C702:D702)</f>
        <v>25275.514819675467</v>
      </c>
      <c r="F702" s="180">
        <f>(F624/F612)*AK64</f>
        <v>85.873684877524852</v>
      </c>
      <c r="G702" s="180">
        <f>(G625/G612)*AK77</f>
        <v>0</v>
      </c>
      <c r="H702" s="180">
        <f>(H628/H612)*AK60</f>
        <v>3073.3702499804454</v>
      </c>
      <c r="I702" s="180">
        <f>(I629/I612)*AK78</f>
        <v>0</v>
      </c>
      <c r="J702" s="180">
        <f>(J630/J612)*AK79</f>
        <v>0</v>
      </c>
      <c r="K702" s="180">
        <f>(K644/K612)*AK75</f>
        <v>36388.655426650046</v>
      </c>
      <c r="L702" s="180">
        <f>(L647/L612)*AK80</f>
        <v>0</v>
      </c>
      <c r="M702" s="180">
        <f t="shared" si="21"/>
        <v>64823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439699</v>
      </c>
      <c r="D703" s="180">
        <f>(D615/D612)*AL76</f>
        <v>9074.8726224869479</v>
      </c>
      <c r="E703" s="180">
        <f>(E623/E612)*SUM(C703:D703)</f>
        <v>40138.539357078014</v>
      </c>
      <c r="F703" s="180">
        <f>(F624/F612)*AL64</f>
        <v>139.11420194639138</v>
      </c>
      <c r="G703" s="180">
        <f>(G625/G612)*AL77</f>
        <v>0</v>
      </c>
      <c r="H703" s="180">
        <f>(H628/H612)*AL60</f>
        <v>2802.1905220409944</v>
      </c>
      <c r="I703" s="180">
        <f>(I629/I612)*AL78</f>
        <v>3730.9308553212481</v>
      </c>
      <c r="J703" s="180">
        <f>(J630/J612)*AL79</f>
        <v>0</v>
      </c>
      <c r="K703" s="180">
        <f>(K644/K612)*AL75</f>
        <v>45261.035469716553</v>
      </c>
      <c r="L703" s="180">
        <f>(L647/L612)*AL80</f>
        <v>0</v>
      </c>
      <c r="M703" s="180">
        <f t="shared" si="21"/>
        <v>101147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246912.89752434104</v>
      </c>
      <c r="L706" s="180">
        <f>(L647/L612)*AO80</f>
        <v>0</v>
      </c>
      <c r="M706" s="180">
        <f t="shared" si="21"/>
        <v>246913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14530581</v>
      </c>
      <c r="D707" s="180">
        <f>(D615/D612)*AP76</f>
        <v>796230.96888902097</v>
      </c>
      <c r="E707" s="180">
        <f>(E623/E612)*SUM(C707:D707)</f>
        <v>1370837.0361152804</v>
      </c>
      <c r="F707" s="180">
        <f>(F624/F612)*AP64</f>
        <v>30789.656527388877</v>
      </c>
      <c r="G707" s="180">
        <f>(G625/G612)*AP77</f>
        <v>1255.8032681197806</v>
      </c>
      <c r="H707" s="180">
        <f>(H628/H612)*AP60</f>
        <v>97432.616417578611</v>
      </c>
      <c r="I707" s="180">
        <f>(I629/I612)*AP78</f>
        <v>326616.34687726584</v>
      </c>
      <c r="J707" s="180">
        <f>(J630/J612)*AP79</f>
        <v>0</v>
      </c>
      <c r="K707" s="180">
        <f>(K644/K612)*AP75</f>
        <v>520944.33585365623</v>
      </c>
      <c r="L707" s="180">
        <f>(L647/L612)*AP80</f>
        <v>0</v>
      </c>
      <c r="M707" s="180">
        <f t="shared" si="21"/>
        <v>3144107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2027527</v>
      </c>
      <c r="D713" s="180">
        <f>(D615/D612)*AV76</f>
        <v>176699.55906927004</v>
      </c>
      <c r="E713" s="180">
        <f>(E623/E612)*SUM(C713:D713)</f>
        <v>197147.02635450466</v>
      </c>
      <c r="F713" s="180">
        <f>(F624/F612)*AV64</f>
        <v>7695.5314490890269</v>
      </c>
      <c r="G713" s="180">
        <f>(G625/G612)*AV77</f>
        <v>0</v>
      </c>
      <c r="H713" s="180">
        <f>(H628/H612)*AV60</f>
        <v>11977.104650659088</v>
      </c>
      <c r="I713" s="180">
        <f>(I629/I612)*AV78</f>
        <v>72486.656617669971</v>
      </c>
      <c r="J713" s="180">
        <f>(J630/J612)*AV79</f>
        <v>14630.024802324899</v>
      </c>
      <c r="K713" s="180">
        <f>(K644/K612)*AV75</f>
        <v>231560.24339778774</v>
      </c>
      <c r="L713" s="180">
        <f>(L647/L612)*AV80</f>
        <v>0</v>
      </c>
      <c r="M713" s="180">
        <f t="shared" si="21"/>
        <v>712196</v>
      </c>
      <c r="N713" s="199" t="s">
        <v>741</v>
      </c>
    </row>
    <row r="715" spans="1:15" ht="12.6" customHeight="1" x14ac:dyDescent="0.25">
      <c r="C715" s="180">
        <f>SUM(C614:C647)+SUM(C668:C713)</f>
        <v>103887015</v>
      </c>
      <c r="D715" s="180">
        <f>SUM(D616:D647)+SUM(D668:D713)</f>
        <v>7383108.0000000019</v>
      </c>
      <c r="E715" s="180">
        <f>SUM(E624:E647)+SUM(E668:E713)</f>
        <v>8528875.3938223645</v>
      </c>
      <c r="F715" s="180">
        <f>SUM(F625:F648)+SUM(F668:F713)</f>
        <v>638399.85970830545</v>
      </c>
      <c r="G715" s="180">
        <f>SUM(G626:G647)+SUM(G668:G713)</f>
        <v>1408310.35337842</v>
      </c>
      <c r="H715" s="180">
        <f>SUM(H629:H647)+SUM(H668:H713)</f>
        <v>565511.42515173263</v>
      </c>
      <c r="I715" s="180">
        <f>SUM(I630:I647)+SUM(I668:I713)</f>
        <v>1910520.8593229796</v>
      </c>
      <c r="J715" s="180">
        <f>SUM(J631:J647)+SUM(J668:J713)</f>
        <v>453445.72110884241</v>
      </c>
      <c r="K715" s="180">
        <f>SUM(K668:K713)</f>
        <v>12218473.709074421</v>
      </c>
      <c r="L715" s="180">
        <f>SUM(L668:L713)</f>
        <v>2716384.5332919308</v>
      </c>
      <c r="M715" s="180">
        <f>SUM(M668:M713)</f>
        <v>30407554</v>
      </c>
      <c r="N715" s="198" t="s">
        <v>742</v>
      </c>
    </row>
    <row r="716" spans="1:15" ht="12.6" customHeight="1" x14ac:dyDescent="0.25">
      <c r="C716" s="180">
        <f>CE71</f>
        <v>103887015</v>
      </c>
      <c r="D716" s="180">
        <f>D615</f>
        <v>7383108</v>
      </c>
      <c r="E716" s="180">
        <f>E623</f>
        <v>8528875.3938223645</v>
      </c>
      <c r="F716" s="180">
        <f>F624</f>
        <v>638399.85970830545</v>
      </c>
      <c r="G716" s="180">
        <f>G625</f>
        <v>1408310.35337842</v>
      </c>
      <c r="H716" s="180">
        <f>H628</f>
        <v>565511.42515173287</v>
      </c>
      <c r="I716" s="180">
        <f>I629</f>
        <v>1910520.8593229796</v>
      </c>
      <c r="J716" s="180">
        <f>J630</f>
        <v>453445.72110884252</v>
      </c>
      <c r="K716" s="180">
        <f>K644</f>
        <v>12218473.709074421</v>
      </c>
      <c r="L716" s="180">
        <f>L647</f>
        <v>2716384.5332919308</v>
      </c>
      <c r="M716" s="180">
        <f>C648</f>
        <v>30407552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31" zoomScale="75" workbookViewId="0">
      <selection activeCell="C40" sqref="C4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Grays Harbor Community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H-063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915 Anderson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Aberdeen, WA  98520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3" zoomScale="75" workbookViewId="0">
      <selection activeCell="F23" sqref="F23:F2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H-63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Grays Harbor Community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Grays Harbor  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Tom Jensen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Niall Foley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Michael Bruce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(360) 532-8330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(360) 537-5039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2680</v>
      </c>
      <c r="G23" s="21">
        <f>data!D111</f>
        <v>10309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363</v>
      </c>
      <c r="G25" s="21">
        <f>data!D113</f>
        <v>3877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339</v>
      </c>
      <c r="G26" s="13">
        <f>data!D114</f>
        <v>646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8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32</v>
      </c>
      <c r="E32" s="49" t="s">
        <v>781</v>
      </c>
      <c r="F32" s="24"/>
      <c r="G32" s="21">
        <f>data!C125</f>
        <v>4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5</v>
      </c>
      <c r="E34" s="49" t="s">
        <v>291</v>
      </c>
      <c r="F34" s="24"/>
      <c r="G34" s="21">
        <f>data!E127</f>
        <v>49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12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22" zoomScale="75" workbookViewId="0">
      <selection activeCell="J25" sqref="J25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Grays Harbor Community Hospital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1564</v>
      </c>
      <c r="C7" s="48">
        <f>data!B139</f>
        <v>6378</v>
      </c>
      <c r="D7" s="48">
        <f>data!B140</f>
        <v>74941.789999999994</v>
      </c>
      <c r="E7" s="48">
        <f>data!B141</f>
        <v>66215808.170000017</v>
      </c>
      <c r="F7" s="48">
        <f>data!B142</f>
        <v>115969516.81760852</v>
      </c>
      <c r="G7" s="48">
        <f>data!B141+data!B142</f>
        <v>182185324.98760855</v>
      </c>
    </row>
    <row r="8" spans="1:13" ht="20.100000000000001" customHeight="1" x14ac:dyDescent="0.25">
      <c r="A8" s="23" t="s">
        <v>297</v>
      </c>
      <c r="B8" s="48">
        <f>data!C138</f>
        <v>926</v>
      </c>
      <c r="C8" s="48">
        <f>data!C139</f>
        <v>2736</v>
      </c>
      <c r="D8" s="48">
        <f>data!C140</f>
        <v>10712.43</v>
      </c>
      <c r="E8" s="48">
        <f>data!C141</f>
        <v>6156414.4400000004</v>
      </c>
      <c r="F8" s="48">
        <f>data!C142</f>
        <v>15517851.880109848</v>
      </c>
      <c r="G8" s="48">
        <f>data!C141+data!C142</f>
        <v>21674266.320109848</v>
      </c>
    </row>
    <row r="9" spans="1:13" ht="20.100000000000001" customHeight="1" x14ac:dyDescent="0.25">
      <c r="A9" s="23" t="s">
        <v>794</v>
      </c>
      <c r="B9" s="48">
        <f>data!D138</f>
        <v>190</v>
      </c>
      <c r="C9" s="48">
        <f>data!D139</f>
        <v>1862</v>
      </c>
      <c r="D9" s="48">
        <f>data!D140</f>
        <v>75243.780000000013</v>
      </c>
      <c r="E9" s="48">
        <f>data!D141</f>
        <v>35657466.179999992</v>
      </c>
      <c r="F9" s="48">
        <f>data!D142</f>
        <v>121443092.91228162</v>
      </c>
      <c r="G9" s="48">
        <f>data!D141+data!D142</f>
        <v>157100559.09228161</v>
      </c>
    </row>
    <row r="10" spans="1:13" ht="20.100000000000001" customHeight="1" x14ac:dyDescent="0.25">
      <c r="A10" s="111" t="s">
        <v>203</v>
      </c>
      <c r="B10" s="48">
        <f>data!E138</f>
        <v>2680</v>
      </c>
      <c r="C10" s="48">
        <f>data!E139</f>
        <v>10976</v>
      </c>
      <c r="D10" s="48">
        <f>data!E140</f>
        <v>160898</v>
      </c>
      <c r="E10" s="48">
        <f>data!E141</f>
        <v>108029688.79000001</v>
      </c>
      <c r="F10" s="48">
        <f>data!E142</f>
        <v>252930461.60999998</v>
      </c>
      <c r="G10" s="48">
        <f>data!E141+data!E142</f>
        <v>360960150.39999998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3</v>
      </c>
      <c r="C25" s="48">
        <f>data!B151</f>
        <v>29</v>
      </c>
      <c r="D25" s="48">
        <f>data!B152</f>
        <v>1211.21</v>
      </c>
      <c r="E25" s="48">
        <f>data!B153</f>
        <v>43634</v>
      </c>
      <c r="F25" s="48">
        <f>data!B154</f>
        <v>174815</v>
      </c>
      <c r="G25" s="48">
        <f>data!B153+data!B154</f>
        <v>218449</v>
      </c>
    </row>
    <row r="26" spans="1:7" ht="20.100000000000001" customHeight="1" x14ac:dyDescent="0.25">
      <c r="A26" s="23" t="s">
        <v>297</v>
      </c>
      <c r="B26" s="48">
        <f>data!C150</f>
        <v>157</v>
      </c>
      <c r="C26" s="48">
        <f>data!C151</f>
        <v>2168</v>
      </c>
      <c r="D26" s="48">
        <f>data!C152</f>
        <v>29.57</v>
      </c>
      <c r="E26" s="48">
        <f>data!C153</f>
        <v>3297961</v>
      </c>
      <c r="F26" s="48">
        <f>data!C154</f>
        <v>4244</v>
      </c>
      <c r="G26" s="48">
        <f>data!C153+data!C154</f>
        <v>3302205</v>
      </c>
    </row>
    <row r="27" spans="1:7" ht="20.100000000000001" customHeight="1" x14ac:dyDescent="0.25">
      <c r="A27" s="23" t="s">
        <v>794</v>
      </c>
      <c r="B27" s="48">
        <f>data!D150</f>
        <v>203</v>
      </c>
      <c r="C27" s="48">
        <f>data!D151</f>
        <v>1681</v>
      </c>
      <c r="D27" s="48">
        <f>data!D152</f>
        <v>2197.2199999999998</v>
      </c>
      <c r="E27" s="48">
        <f>data!D153</f>
        <v>2558636</v>
      </c>
      <c r="F27" s="48">
        <f>data!D154</f>
        <v>317206.59999999998</v>
      </c>
      <c r="G27" s="48">
        <f>data!D153+data!D154</f>
        <v>2875842.6</v>
      </c>
    </row>
    <row r="28" spans="1:7" ht="20.100000000000001" customHeight="1" x14ac:dyDescent="0.25">
      <c r="A28" s="111" t="s">
        <v>203</v>
      </c>
      <c r="B28" s="48">
        <f>data!E150</f>
        <v>363</v>
      </c>
      <c r="C28" s="48">
        <f>data!E151</f>
        <v>3878</v>
      </c>
      <c r="D28" s="48">
        <f>data!E152</f>
        <v>3438</v>
      </c>
      <c r="E28" s="48">
        <f>data!E153</f>
        <v>5900231</v>
      </c>
      <c r="F28" s="48">
        <f>data!E154</f>
        <v>496265.6</v>
      </c>
      <c r="G28" s="48">
        <f>data!E153+data!E154</f>
        <v>6396496.5999999996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11879540.629999999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8044856.9199999999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31" zoomScale="75" workbookViewId="0">
      <selection activeCell="C6" sqref="C6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Grays Harbor Community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2855955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89511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797864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6413554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20409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2545174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107069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12829536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21116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995575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1016691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838518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198896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1037414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72484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1153150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1225634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1954165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1954165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Grays Harbor Community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1702265</v>
      </c>
      <c r="D7" s="21">
        <f>data!C195</f>
        <v>0</v>
      </c>
      <c r="E7" s="21">
        <f>data!D195</f>
        <v>0</v>
      </c>
      <c r="F7" s="21">
        <f>data!E195</f>
        <v>1702265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612325</v>
      </c>
      <c r="D8" s="21">
        <f>data!C196</f>
        <v>136856</v>
      </c>
      <c r="E8" s="21">
        <f>data!D196</f>
        <v>0</v>
      </c>
      <c r="F8" s="21">
        <f>data!E196</f>
        <v>749181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69169670</v>
      </c>
      <c r="D9" s="21">
        <f>data!C197</f>
        <v>619276</v>
      </c>
      <c r="E9" s="21">
        <f>data!D197</f>
        <v>0</v>
      </c>
      <c r="F9" s="21">
        <f>data!E197</f>
        <v>69788946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4112772</v>
      </c>
      <c r="D10" s="21">
        <f>data!C198</f>
        <v>56006</v>
      </c>
      <c r="E10" s="21">
        <f>data!D198</f>
        <v>15198</v>
      </c>
      <c r="F10" s="21">
        <f>data!E198</f>
        <v>4153580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34676564</v>
      </c>
      <c r="D12" s="21">
        <f>data!C200</f>
        <v>1247114</v>
      </c>
      <c r="E12" s="21">
        <f>data!D200</f>
        <v>34371</v>
      </c>
      <c r="F12" s="21">
        <f>data!E200</f>
        <v>35889307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706138</v>
      </c>
      <c r="D15" s="21">
        <f>data!C203</f>
        <v>0</v>
      </c>
      <c r="E15" s="21">
        <f>data!D203</f>
        <v>706138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110979734</v>
      </c>
      <c r="D16" s="21">
        <f>data!C204</f>
        <v>2059252</v>
      </c>
      <c r="E16" s="21">
        <f>data!D204</f>
        <v>755707</v>
      </c>
      <c r="F16" s="21">
        <f>data!E204</f>
        <v>112283279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540392</v>
      </c>
      <c r="D24" s="21">
        <f>data!C209</f>
        <v>58885</v>
      </c>
      <c r="E24" s="21">
        <f>data!D209</f>
        <v>0</v>
      </c>
      <c r="F24" s="21">
        <f>data!E209</f>
        <v>599277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40750316</v>
      </c>
      <c r="D25" s="21">
        <f>data!C210</f>
        <v>1918860</v>
      </c>
      <c r="E25" s="21">
        <f>data!D210</f>
        <v>0</v>
      </c>
      <c r="F25" s="21">
        <f>data!E210</f>
        <v>42669176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3469294</v>
      </c>
      <c r="D26" s="21">
        <f>data!C211</f>
        <v>106079</v>
      </c>
      <c r="E26" s="21">
        <f>data!D211</f>
        <v>0</v>
      </c>
      <c r="F26" s="21">
        <f>data!E211</f>
        <v>3575373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31732876</v>
      </c>
      <c r="D28" s="21">
        <f>data!C213</f>
        <v>1184438</v>
      </c>
      <c r="E28" s="21">
        <f>data!D213</f>
        <v>34371</v>
      </c>
      <c r="F28" s="21">
        <f>data!E213</f>
        <v>32882943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76492878</v>
      </c>
      <c r="D32" s="21">
        <f>data!C217</f>
        <v>3268262</v>
      </c>
      <c r="E32" s="21">
        <f>data!D217</f>
        <v>34371</v>
      </c>
      <c r="F32" s="21">
        <f>data!E217</f>
        <v>79726769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19" zoomScale="75" workbookViewId="0">
      <selection activeCell="D27" sqref="D27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Grays Harbor Community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8635948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136898194.64000002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72691642.939999998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2115634.64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3167012.86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27686843.330000002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4583986.540000001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247143314.95000002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1528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565830.72999999986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1074752.0800000022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1640582.8100000019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16031288.26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116995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273568129.02000004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9" sqref="C119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Grays Harbor Community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4245146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96743128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61596307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1933154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1005446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42330567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1702265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749181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69788946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4153580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35889307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112283279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79726769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32556510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8540657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8540657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3898100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3898100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87325834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Grays Harbor Community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23223098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6828825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1026715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11024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31089662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1484060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1484060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36522449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1582424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38104873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38104873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16647239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16647239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87325834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Grays Harbor Community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120679746.09999999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246676901.00999996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367356647.10999995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8635948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247143314.95000002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1640582.8100000019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16148283.26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273568129.02000004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93788518.089999914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1699634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3397139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5096773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98885291.089999914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41392496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12829536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12397875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10432753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1104514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14109134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3268262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1016691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1037414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1225634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1954165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6335780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107104254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-8218962.9100000858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1138613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-7080349.9100000858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-7080349.9100000858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55" zoomScale="65" workbookViewId="0">
      <selection activeCell="H18" sqref="H18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Grays Harbor Community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1493</v>
      </c>
      <c r="D9" s="14">
        <f>data!D59</f>
        <v>0</v>
      </c>
      <c r="E9" s="14">
        <f>data!E59</f>
        <v>8555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3877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15.48</v>
      </c>
      <c r="D10" s="26">
        <f>data!D60</f>
        <v>0</v>
      </c>
      <c r="E10" s="26">
        <f>data!E60</f>
        <v>62.86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23.1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1408104</v>
      </c>
      <c r="D11" s="14">
        <f>data!D61</f>
        <v>0</v>
      </c>
      <c r="E11" s="14">
        <f>data!E61</f>
        <v>4941587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1788377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496142</v>
      </c>
      <c r="D12" s="14">
        <f>data!D62</f>
        <v>0</v>
      </c>
      <c r="E12" s="14">
        <f>data!E62</f>
        <v>1724152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623424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2733808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65795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194240</v>
      </c>
      <c r="D14" s="14">
        <f>data!D64</f>
        <v>0</v>
      </c>
      <c r="E14" s="14">
        <f>data!E64</f>
        <v>401692</v>
      </c>
      <c r="F14" s="14">
        <f>data!F64</f>
        <v>0</v>
      </c>
      <c r="G14" s="14">
        <f>data!G64</f>
        <v>4033</v>
      </c>
      <c r="H14" s="14">
        <f>data!H64</f>
        <v>0</v>
      </c>
      <c r="I14" s="14">
        <f>data!I64</f>
        <v>30511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2242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283060</v>
      </c>
      <c r="D16" s="14">
        <f>data!D66</f>
        <v>0</v>
      </c>
      <c r="E16" s="14">
        <f>data!E66</f>
        <v>163468</v>
      </c>
      <c r="F16" s="14">
        <f>data!F66</f>
        <v>0</v>
      </c>
      <c r="G16" s="14">
        <f>data!G66</f>
        <v>305470</v>
      </c>
      <c r="H16" s="14">
        <f>data!H66</f>
        <v>0</v>
      </c>
      <c r="I16" s="14">
        <f>data!I66</f>
        <v>105057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64999</v>
      </c>
      <c r="D17" s="14">
        <f>data!D67</f>
        <v>0</v>
      </c>
      <c r="E17" s="14">
        <f>data!E67</f>
        <v>184949</v>
      </c>
      <c r="F17" s="14">
        <f>data!F67</f>
        <v>0</v>
      </c>
      <c r="G17" s="14">
        <f>data!G67</f>
        <v>826</v>
      </c>
      <c r="H17" s="14">
        <f>data!H67</f>
        <v>0</v>
      </c>
      <c r="I17" s="14">
        <f>data!I67</f>
        <v>125628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49983</v>
      </c>
      <c r="D18" s="14">
        <f>data!D68</f>
        <v>0</v>
      </c>
      <c r="E18" s="14">
        <f>data!E68</f>
        <v>108803</v>
      </c>
      <c r="F18" s="14">
        <f>data!F68</f>
        <v>0</v>
      </c>
      <c r="G18" s="14">
        <f>data!G68</f>
        <v>23737</v>
      </c>
      <c r="H18" s="14">
        <f>data!H68</f>
        <v>0</v>
      </c>
      <c r="I18" s="14">
        <f>data!I68</f>
        <v>139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20819</v>
      </c>
      <c r="D19" s="14">
        <f>data!D69</f>
        <v>0</v>
      </c>
      <c r="E19" s="14">
        <f>data!E69</f>
        <v>-35</v>
      </c>
      <c r="F19" s="14">
        <f>data!F69</f>
        <v>0</v>
      </c>
      <c r="G19" s="14">
        <f>data!G69</f>
        <v>-36</v>
      </c>
      <c r="H19" s="14">
        <f>data!H69</f>
        <v>0</v>
      </c>
      <c r="I19" s="14">
        <f>data!I69</f>
        <v>4916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2517347</v>
      </c>
      <c r="D21" s="14">
        <f>data!D71</f>
        <v>0</v>
      </c>
      <c r="E21" s="14">
        <f>data!E71</f>
        <v>10258424</v>
      </c>
      <c r="F21" s="14">
        <f>data!F71</f>
        <v>0</v>
      </c>
      <c r="G21" s="14">
        <f>data!G71</f>
        <v>336272</v>
      </c>
      <c r="H21" s="14">
        <f>data!H71</f>
        <v>0</v>
      </c>
      <c r="I21" s="14">
        <f>data!I71</f>
        <v>2743847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768807</v>
      </c>
      <c r="D23" s="48">
        <f>+data!M669</f>
        <v>0</v>
      </c>
      <c r="E23" s="48">
        <f>+data!M670</f>
        <v>3927664</v>
      </c>
      <c r="F23" s="48">
        <f>+data!M671</f>
        <v>0</v>
      </c>
      <c r="G23" s="48">
        <f>+data!M672</f>
        <v>57315</v>
      </c>
      <c r="H23" s="48">
        <f>+data!M673</f>
        <v>0</v>
      </c>
      <c r="I23" s="48">
        <f>+data!M674</f>
        <v>1186115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5190319</v>
      </c>
      <c r="D24" s="14">
        <f>data!D73</f>
        <v>0</v>
      </c>
      <c r="E24" s="14">
        <f>data!E73</f>
        <v>19388286</v>
      </c>
      <c r="F24" s="14">
        <f>data!F73</f>
        <v>0</v>
      </c>
      <c r="G24" s="14">
        <f>data!G73</f>
        <v>682</v>
      </c>
      <c r="H24" s="14">
        <f>data!H73</f>
        <v>0</v>
      </c>
      <c r="I24" s="14">
        <f>data!I73</f>
        <v>5894561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-9280</v>
      </c>
      <c r="D25" s="14">
        <f>data!D74</f>
        <v>0</v>
      </c>
      <c r="E25" s="14">
        <f>data!E74</f>
        <v>917826</v>
      </c>
      <c r="F25" s="14">
        <f>data!F74</f>
        <v>0</v>
      </c>
      <c r="G25" s="14">
        <f>data!G74</f>
        <v>1147191</v>
      </c>
      <c r="H25" s="14">
        <f>data!H74</f>
        <v>0</v>
      </c>
      <c r="I25" s="14">
        <f>data!I74</f>
        <v>496289.6</v>
      </c>
    </row>
    <row r="26" spans="1:9" ht="18" customHeight="1" x14ac:dyDescent="0.25">
      <c r="A26" s="23">
        <v>21</v>
      </c>
      <c r="B26" s="48" t="s">
        <v>920</v>
      </c>
      <c r="C26" s="14">
        <f>data!C75</f>
        <v>5181039</v>
      </c>
      <c r="D26" s="14">
        <f>data!D75</f>
        <v>0</v>
      </c>
      <c r="E26" s="14">
        <f>data!E75</f>
        <v>20306112</v>
      </c>
      <c r="F26" s="14">
        <f>data!F75</f>
        <v>0</v>
      </c>
      <c r="G26" s="14">
        <f>data!G75</f>
        <v>1147873</v>
      </c>
      <c r="H26" s="14">
        <f>data!H75</f>
        <v>0</v>
      </c>
      <c r="I26" s="14">
        <f>data!I75</f>
        <v>6390850.5999999996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5886</v>
      </c>
      <c r="D28" s="14">
        <f>data!D76</f>
        <v>0</v>
      </c>
      <c r="E28" s="14">
        <f>data!E76</f>
        <v>15592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17985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2507</v>
      </c>
      <c r="D29" s="14">
        <f>data!D77</f>
        <v>0</v>
      </c>
      <c r="E29" s="14">
        <f>data!E77</f>
        <v>41686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1898</v>
      </c>
      <c r="D30" s="14">
        <f>data!D78</f>
        <v>0</v>
      </c>
      <c r="E30" s="14">
        <f>data!E78</f>
        <v>5028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5799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19805.47</v>
      </c>
      <c r="D31" s="14">
        <f>data!D79</f>
        <v>0</v>
      </c>
      <c r="E31" s="14">
        <f>data!E79</f>
        <v>141000.90000000002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21565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15.48</v>
      </c>
      <c r="D32" s="84">
        <f>data!D80</f>
        <v>0</v>
      </c>
      <c r="E32" s="84">
        <f>data!E80</f>
        <v>62.86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23.1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Grays Harbor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646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339</v>
      </c>
      <c r="I41" s="14">
        <f>data!P59</f>
        <v>217768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19.71</v>
      </c>
      <c r="I42" s="26">
        <f>data!P60</f>
        <v>19.36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1930113</v>
      </c>
      <c r="I43" s="14">
        <f>data!P61</f>
        <v>1948232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678546</v>
      </c>
      <c r="I44" s="14">
        <f>data!P62</f>
        <v>684215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3508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242374</v>
      </c>
      <c r="I46" s="14">
        <f>data!P64</f>
        <v>641676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63036</v>
      </c>
      <c r="I48" s="14">
        <f>data!P66</f>
        <v>135090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2735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94943</v>
      </c>
      <c r="I49" s="14">
        <f>data!P67</f>
        <v>292819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6937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3515</v>
      </c>
      <c r="I50" s="14">
        <f>data!P68</f>
        <v>9737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-60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1441</v>
      </c>
      <c r="I51" s="14">
        <f>data!P69</f>
        <v>151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9612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3017476</v>
      </c>
      <c r="I53" s="14">
        <f>data!P71</f>
        <v>3711920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48706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791563</v>
      </c>
      <c r="I55" s="48">
        <f>+data!M681</f>
        <v>2175090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1205133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3280342</v>
      </c>
      <c r="I56" s="14">
        <f>data!P73</f>
        <v>12502472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647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617566</v>
      </c>
      <c r="I57" s="14">
        <f>data!P74</f>
        <v>33787872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1205780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3897908</v>
      </c>
      <c r="I58" s="14">
        <f>data!P75</f>
        <v>46290344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410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7910</v>
      </c>
      <c r="I60" s="14">
        <f>data!P76</f>
        <v>9766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132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2551</v>
      </c>
      <c r="I62" s="14">
        <f>data!P78</f>
        <v>3149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23576</v>
      </c>
      <c r="I63" s="14">
        <f>data!P79</f>
        <v>63136.54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19.71</v>
      </c>
      <c r="I64" s="26">
        <f>data!P80</f>
        <v>19.36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Grays Harbor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78407</v>
      </c>
      <c r="D73" s="48">
        <f>data!R59</f>
        <v>0</v>
      </c>
      <c r="E73" s="208"/>
      <c r="F73" s="208"/>
      <c r="G73" s="14">
        <f>data!U59</f>
        <v>821358.6</v>
      </c>
      <c r="H73" s="14">
        <f>data!V59</f>
        <v>2644</v>
      </c>
      <c r="I73" s="14">
        <f>data!W59</f>
        <v>33063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2.67</v>
      </c>
      <c r="D74" s="26">
        <f>data!R60</f>
        <v>0</v>
      </c>
      <c r="E74" s="26">
        <f>data!S60</f>
        <v>3.75</v>
      </c>
      <c r="F74" s="26">
        <f>data!T60</f>
        <v>0</v>
      </c>
      <c r="G74" s="26">
        <f>data!U60</f>
        <v>24.82</v>
      </c>
      <c r="H74" s="26">
        <f>data!V60</f>
        <v>8.0399999999999991</v>
      </c>
      <c r="I74" s="26">
        <f>data!W60</f>
        <v>1.43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322971</v>
      </c>
      <c r="D75" s="14">
        <f>data!R61</f>
        <v>0</v>
      </c>
      <c r="E75" s="14">
        <f>data!S61</f>
        <v>187333</v>
      </c>
      <c r="F75" s="14">
        <f>data!T61</f>
        <v>0</v>
      </c>
      <c r="G75" s="14">
        <f>data!U61</f>
        <v>1701782</v>
      </c>
      <c r="H75" s="14">
        <f>data!V61</f>
        <v>458861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113718</v>
      </c>
      <c r="D76" s="14">
        <f>data!R62</f>
        <v>0</v>
      </c>
      <c r="E76" s="14">
        <f>data!S62</f>
        <v>66124</v>
      </c>
      <c r="F76" s="14">
        <f>data!T62</f>
        <v>0</v>
      </c>
      <c r="G76" s="14">
        <f>data!U62</f>
        <v>597422</v>
      </c>
      <c r="H76" s="14">
        <f>data!V62</f>
        <v>160498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1220269</v>
      </c>
      <c r="E77" s="14">
        <f>data!S63</f>
        <v>0</v>
      </c>
      <c r="F77" s="14">
        <f>data!T63</f>
        <v>0</v>
      </c>
      <c r="G77" s="14">
        <f>data!U63</f>
        <v>39099</v>
      </c>
      <c r="H77" s="14">
        <f>data!V63</f>
        <v>124816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2724</v>
      </c>
      <c r="D78" s="14">
        <f>data!R64</f>
        <v>81112</v>
      </c>
      <c r="E78" s="14">
        <f>data!S64</f>
        <v>2619343</v>
      </c>
      <c r="F78" s="14">
        <f>data!T64</f>
        <v>0</v>
      </c>
      <c r="G78" s="14">
        <f>data!U64</f>
        <v>1388054</v>
      </c>
      <c r="H78" s="14">
        <f>data!V64</f>
        <v>0</v>
      </c>
      <c r="I78" s="14">
        <f>data!W64</f>
        <v>1012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885</v>
      </c>
      <c r="D80" s="14">
        <f>data!R66</f>
        <v>11399</v>
      </c>
      <c r="E80" s="14">
        <f>data!S66</f>
        <v>42089</v>
      </c>
      <c r="F80" s="14">
        <f>data!T66</f>
        <v>0</v>
      </c>
      <c r="G80" s="14">
        <f>data!U66</f>
        <v>663150</v>
      </c>
      <c r="H80" s="14">
        <f>data!V66</f>
        <v>0</v>
      </c>
      <c r="I80" s="14">
        <f>data!W66</f>
        <v>106498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11225</v>
      </c>
      <c r="D81" s="14">
        <f>data!R67</f>
        <v>6958</v>
      </c>
      <c r="E81" s="14">
        <f>data!S67</f>
        <v>48055</v>
      </c>
      <c r="F81" s="14">
        <f>data!T67</f>
        <v>0</v>
      </c>
      <c r="G81" s="14">
        <f>data!U67</f>
        <v>58030</v>
      </c>
      <c r="H81" s="14">
        <f>data!V67</f>
        <v>5764</v>
      </c>
      <c r="I81" s="14">
        <f>data!W67</f>
        <v>4403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7755</v>
      </c>
      <c r="E82" s="14">
        <f>data!S68</f>
        <v>61112</v>
      </c>
      <c r="F82" s="14">
        <f>data!T68</f>
        <v>0</v>
      </c>
      <c r="G82" s="14">
        <f>data!U68</f>
        <v>46328</v>
      </c>
      <c r="H82" s="14">
        <f>data!V68</f>
        <v>1489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37158</v>
      </c>
      <c r="D83" s="14">
        <f>data!R69</f>
        <v>397</v>
      </c>
      <c r="E83" s="14">
        <f>data!S69</f>
        <v>873</v>
      </c>
      <c r="F83" s="14">
        <f>data!T69</f>
        <v>0</v>
      </c>
      <c r="G83" s="14">
        <f>data!U69</f>
        <v>37473</v>
      </c>
      <c r="H83" s="14">
        <f>data!V69</f>
        <v>64672</v>
      </c>
      <c r="I83" s="14">
        <f>data!W69</f>
        <v>186707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488681</v>
      </c>
      <c r="D85" s="14">
        <f>data!R71</f>
        <v>1327890</v>
      </c>
      <c r="E85" s="14">
        <f>data!S71</f>
        <v>3024929</v>
      </c>
      <c r="F85" s="14">
        <f>data!T71</f>
        <v>0</v>
      </c>
      <c r="G85" s="14">
        <f>data!U71</f>
        <v>4531338</v>
      </c>
      <c r="H85" s="14">
        <f>data!V71</f>
        <v>816100</v>
      </c>
      <c r="I85" s="14">
        <f>data!W71</f>
        <v>298620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188754</v>
      </c>
      <c r="D87" s="48">
        <f>+data!M683</f>
        <v>530720</v>
      </c>
      <c r="E87" s="48">
        <f>+data!M684</f>
        <v>1091822</v>
      </c>
      <c r="F87" s="48">
        <f>+data!M685</f>
        <v>0</v>
      </c>
      <c r="G87" s="48">
        <f>+data!M686</f>
        <v>1586977</v>
      </c>
      <c r="H87" s="48">
        <f>+data!M687</f>
        <v>340594</v>
      </c>
      <c r="I87" s="48">
        <f>+data!M688</f>
        <v>223399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1037669</v>
      </c>
      <c r="D88" s="14">
        <f>data!R73</f>
        <v>6442205.6299999999</v>
      </c>
      <c r="E88" s="14">
        <f>data!S73</f>
        <v>11547078.460000001</v>
      </c>
      <c r="F88" s="14">
        <f>data!T73</f>
        <v>0</v>
      </c>
      <c r="G88" s="14">
        <f>data!U73</f>
        <v>8348988.2800000003</v>
      </c>
      <c r="H88" s="14">
        <f>data!V73</f>
        <v>2135699</v>
      </c>
      <c r="I88" s="14">
        <f>data!W73</f>
        <v>329347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1850810</v>
      </c>
      <c r="D89" s="14">
        <f>data!R74</f>
        <v>8290405</v>
      </c>
      <c r="E89" s="14">
        <f>data!S74</f>
        <v>11170916.789999999</v>
      </c>
      <c r="F89" s="14">
        <f>data!T74</f>
        <v>0</v>
      </c>
      <c r="G89" s="14">
        <f>data!U74</f>
        <v>18739545.689999998</v>
      </c>
      <c r="H89" s="14">
        <f>data!V74</f>
        <v>4184036</v>
      </c>
      <c r="I89" s="14">
        <f>data!W74</f>
        <v>5488468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2888479</v>
      </c>
      <c r="D90" s="14">
        <f>data!R75</f>
        <v>14732610.629999999</v>
      </c>
      <c r="E90" s="14">
        <f>data!S75</f>
        <v>22717995.25</v>
      </c>
      <c r="F90" s="14">
        <f>data!T75</f>
        <v>0</v>
      </c>
      <c r="G90" s="14">
        <f>data!U75</f>
        <v>27088533.969999999</v>
      </c>
      <c r="H90" s="14">
        <f>data!V75</f>
        <v>6319735</v>
      </c>
      <c r="I90" s="14">
        <f>data!W75</f>
        <v>5817815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1302</v>
      </c>
      <c r="D92" s="14">
        <f>data!R76</f>
        <v>198</v>
      </c>
      <c r="E92" s="14">
        <f>data!S76</f>
        <v>1331</v>
      </c>
      <c r="F92" s="14">
        <f>data!T76</f>
        <v>0</v>
      </c>
      <c r="G92" s="14">
        <f>data!U76</f>
        <v>5703</v>
      </c>
      <c r="H92" s="14">
        <f>data!V76</f>
        <v>864</v>
      </c>
      <c r="I92" s="14">
        <f>data!W76</f>
        <v>660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4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420</v>
      </c>
      <c r="D94" s="14">
        <f>data!R78</f>
        <v>64</v>
      </c>
      <c r="E94" s="14">
        <f>data!S78</f>
        <v>429</v>
      </c>
      <c r="F94" s="14">
        <f>data!T78</f>
        <v>0</v>
      </c>
      <c r="G94" s="14">
        <f>data!U78</f>
        <v>1839</v>
      </c>
      <c r="H94" s="14">
        <f>data!V78</f>
        <v>279</v>
      </c>
      <c r="I94" s="14">
        <f>data!W78</f>
        <v>213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5379</v>
      </c>
      <c r="D95" s="14">
        <f>data!R79</f>
        <v>0</v>
      </c>
      <c r="E95" s="14">
        <f>data!S79</f>
        <v>1659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2.67</v>
      </c>
      <c r="D96" s="84">
        <f>data!R80</f>
        <v>0</v>
      </c>
      <c r="E96" s="84">
        <f>data!S80</f>
        <v>3.75</v>
      </c>
      <c r="F96" s="84">
        <f>data!T80</f>
        <v>0</v>
      </c>
      <c r="G96" s="84">
        <f>data!U80</f>
        <v>24.82</v>
      </c>
      <c r="H96" s="84">
        <f>data!V80</f>
        <v>8.0399999999999991</v>
      </c>
      <c r="I96" s="84">
        <f>data!W80</f>
        <v>1.43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Grays Harbor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71698.47</v>
      </c>
      <c r="D105" s="14">
        <f>data!Y59</f>
        <v>22948.240000000002</v>
      </c>
      <c r="E105" s="14">
        <f>data!Z59</f>
        <v>20747.73</v>
      </c>
      <c r="F105" s="14">
        <f>data!AA59</f>
        <v>14914</v>
      </c>
      <c r="G105" s="208"/>
      <c r="H105" s="14">
        <f>data!AC59</f>
        <v>110692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6.4</v>
      </c>
      <c r="D106" s="26">
        <f>data!Y60</f>
        <v>12.36</v>
      </c>
      <c r="E106" s="26">
        <f>data!Z60</f>
        <v>0</v>
      </c>
      <c r="F106" s="26">
        <f>data!AA60</f>
        <v>2.78</v>
      </c>
      <c r="G106" s="26">
        <f>data!AB60</f>
        <v>12.81</v>
      </c>
      <c r="H106" s="26">
        <f>data!AC60</f>
        <v>12.77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550638</v>
      </c>
      <c r="D107" s="14">
        <f>data!Y61</f>
        <v>1058748</v>
      </c>
      <c r="E107" s="14">
        <f>data!Z61</f>
        <v>0</v>
      </c>
      <c r="F107" s="14">
        <f>data!AA61</f>
        <v>311933</v>
      </c>
      <c r="G107" s="14">
        <f>data!AB61</f>
        <v>1122485</v>
      </c>
      <c r="H107" s="14">
        <f>data!AC61</f>
        <v>916995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196161</v>
      </c>
      <c r="D108" s="14">
        <f>data!Y62</f>
        <v>370351</v>
      </c>
      <c r="E108" s="14">
        <f>data!Z62</f>
        <v>0</v>
      </c>
      <c r="F108" s="14">
        <f>data!AA62</f>
        <v>110557</v>
      </c>
      <c r="G108" s="14">
        <f>data!AB62</f>
        <v>401923</v>
      </c>
      <c r="H108" s="14">
        <f>data!AC62</f>
        <v>328081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13072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13800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131583</v>
      </c>
      <c r="D110" s="14">
        <f>data!Y64</f>
        <v>116209</v>
      </c>
      <c r="E110" s="14">
        <f>data!Z64</f>
        <v>0</v>
      </c>
      <c r="F110" s="14">
        <f>data!AA64</f>
        <v>65287</v>
      </c>
      <c r="G110" s="14">
        <f>data!AB64</f>
        <v>2135541</v>
      </c>
      <c r="H110" s="14">
        <f>data!AC64</f>
        <v>116203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30551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312084</v>
      </c>
      <c r="D112" s="14">
        <f>data!Y66</f>
        <v>529094</v>
      </c>
      <c r="E112" s="14">
        <f>data!Z66</f>
        <v>0</v>
      </c>
      <c r="F112" s="14">
        <f>data!AA66</f>
        <v>306802</v>
      </c>
      <c r="G112" s="14">
        <f>data!AB66</f>
        <v>279491</v>
      </c>
      <c r="H112" s="14">
        <f>data!AC66</f>
        <v>62040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68327</v>
      </c>
      <c r="D113" s="14">
        <f>data!Y67</f>
        <v>277742</v>
      </c>
      <c r="E113" s="14">
        <f>data!Z67</f>
        <v>0</v>
      </c>
      <c r="F113" s="14">
        <f>data!AA67</f>
        <v>4327</v>
      </c>
      <c r="G113" s="14">
        <f>data!AB67</f>
        <v>14755</v>
      </c>
      <c r="H113" s="14">
        <f>data!AC67</f>
        <v>46300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3023</v>
      </c>
      <c r="D114" s="14">
        <f>data!Y68</f>
        <v>52230</v>
      </c>
      <c r="E114" s="14">
        <f>data!Z68</f>
        <v>0</v>
      </c>
      <c r="F114" s="14">
        <f>data!AA68</f>
        <v>45</v>
      </c>
      <c r="G114" s="14">
        <f>data!AB68</f>
        <v>200607</v>
      </c>
      <c r="H114" s="14">
        <f>data!AC68</f>
        <v>90582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15</v>
      </c>
      <c r="D115" s="14">
        <f>data!Y69</f>
        <v>3653</v>
      </c>
      <c r="E115" s="14">
        <f>data!Z69</f>
        <v>0</v>
      </c>
      <c r="F115" s="14">
        <f>data!AA69</f>
        <v>2164</v>
      </c>
      <c r="G115" s="14">
        <f>data!AB69</f>
        <v>103737</v>
      </c>
      <c r="H115" s="14">
        <f>data!AC69</f>
        <v>235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1261831</v>
      </c>
      <c r="D117" s="14">
        <f>data!Y71</f>
        <v>2451650</v>
      </c>
      <c r="E117" s="14">
        <f>data!Z71</f>
        <v>0</v>
      </c>
      <c r="F117" s="14">
        <f>data!AA71</f>
        <v>801115</v>
      </c>
      <c r="G117" s="14">
        <f>data!AB71</f>
        <v>4258539</v>
      </c>
      <c r="H117" s="14">
        <f>data!AC71</f>
        <v>1574236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1758089</v>
      </c>
      <c r="D119" s="48">
        <f>+data!M690</f>
        <v>1503065</v>
      </c>
      <c r="E119" s="48">
        <f>+data!M691</f>
        <v>0</v>
      </c>
      <c r="F119" s="48">
        <f>+data!M692</f>
        <v>296586</v>
      </c>
      <c r="G119" s="48">
        <f>+data!M693</f>
        <v>1487408</v>
      </c>
      <c r="H119" s="48">
        <f>+data!M694</f>
        <v>448410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8141746</v>
      </c>
      <c r="D120" s="14">
        <f>data!Y73</f>
        <v>3035553</v>
      </c>
      <c r="E120" s="14">
        <f>data!Z73</f>
        <v>0</v>
      </c>
      <c r="F120" s="14">
        <f>data!AA73</f>
        <v>528367.71</v>
      </c>
      <c r="G120" s="14">
        <f>data!AB73</f>
        <v>15680663.02</v>
      </c>
      <c r="H120" s="14">
        <f>data!AC73</f>
        <v>5758857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40767750</v>
      </c>
      <c r="D121" s="14">
        <f>data!Y74</f>
        <v>27400408</v>
      </c>
      <c r="E121" s="14">
        <f>data!Z74</f>
        <v>0</v>
      </c>
      <c r="F121" s="14">
        <f>data!AA74</f>
        <v>6330914.1399999997</v>
      </c>
      <c r="G121" s="14">
        <f>data!AB74</f>
        <v>15940474.35</v>
      </c>
      <c r="H121" s="14">
        <f>data!AC74</f>
        <v>1361313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48909496</v>
      </c>
      <c r="D122" s="14">
        <f>data!Y75</f>
        <v>30435961</v>
      </c>
      <c r="E122" s="14">
        <f>data!Z75</f>
        <v>0</v>
      </c>
      <c r="F122" s="14">
        <f>data!AA75</f>
        <v>6859281.8499999996</v>
      </c>
      <c r="G122" s="14">
        <f>data!AB75</f>
        <v>31621137.369999997</v>
      </c>
      <c r="H122" s="14">
        <f>data!AC75</f>
        <v>7120170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5944</v>
      </c>
      <c r="D124" s="14">
        <f>data!Y76</f>
        <v>8961</v>
      </c>
      <c r="E124" s="14">
        <f>data!Z76</f>
        <v>0</v>
      </c>
      <c r="F124" s="14">
        <f>data!AA76</f>
        <v>403</v>
      </c>
      <c r="G124" s="14">
        <f>data!AB76</f>
        <v>1239</v>
      </c>
      <c r="H124" s="14">
        <f>data!AC76</f>
        <v>304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1917</v>
      </c>
      <c r="D126" s="14">
        <f>data!Y78</f>
        <v>2890</v>
      </c>
      <c r="E126" s="14">
        <f>data!Z78</f>
        <v>0</v>
      </c>
      <c r="F126" s="14">
        <f>data!AA78</f>
        <v>130</v>
      </c>
      <c r="G126" s="14">
        <f>data!AB78</f>
        <v>400</v>
      </c>
      <c r="H126" s="14">
        <f>data!AC78</f>
        <v>98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54188.770000000004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6.4</v>
      </c>
      <c r="D128" s="26">
        <f>data!Y80</f>
        <v>12.36</v>
      </c>
      <c r="E128" s="26">
        <f>data!Z80</f>
        <v>0</v>
      </c>
      <c r="F128" s="26">
        <f>data!AA80</f>
        <v>2.78</v>
      </c>
      <c r="G128" s="26">
        <f>data!AB80</f>
        <v>12.81</v>
      </c>
      <c r="H128" s="26">
        <f>data!AC80</f>
        <v>12.77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Grays Harbor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45761</v>
      </c>
      <c r="D137" s="14">
        <f>data!AF59</f>
        <v>0</v>
      </c>
      <c r="E137" s="14">
        <f>data!AG59</f>
        <v>24855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17362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11.540000000000001</v>
      </c>
      <c r="D138" s="26">
        <f>data!AF60</f>
        <v>0</v>
      </c>
      <c r="E138" s="26">
        <f>data!AG60</f>
        <v>40.22</v>
      </c>
      <c r="F138" s="26">
        <f>data!AH60</f>
        <v>0</v>
      </c>
      <c r="G138" s="26">
        <f>data!AI60</f>
        <v>6.43</v>
      </c>
      <c r="H138" s="26">
        <f>data!AJ60</f>
        <v>0</v>
      </c>
      <c r="I138" s="26">
        <f>data!AK60</f>
        <v>3.08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3057676</v>
      </c>
      <c r="F139" s="14">
        <f>data!AH61</f>
        <v>0</v>
      </c>
      <c r="G139" s="14">
        <f>data!AI61</f>
        <v>669065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1080294</v>
      </c>
      <c r="F140" s="14">
        <f>data!AH62</f>
        <v>0</v>
      </c>
      <c r="G140" s="14">
        <f>data!AI62</f>
        <v>237094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1182931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22535</v>
      </c>
      <c r="D142" s="14">
        <f>data!AF64</f>
        <v>0</v>
      </c>
      <c r="E142" s="14">
        <f>data!AG64</f>
        <v>827609</v>
      </c>
      <c r="F142" s="14">
        <f>data!AH64</f>
        <v>0</v>
      </c>
      <c r="G142" s="14">
        <f>data!AI64</f>
        <v>69514</v>
      </c>
      <c r="H142" s="14">
        <f>data!AJ64</f>
        <v>0</v>
      </c>
      <c r="I142" s="14">
        <f>data!AK64</f>
        <v>507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1049762</v>
      </c>
      <c r="D144" s="14">
        <f>data!AF66</f>
        <v>0</v>
      </c>
      <c r="E144" s="14">
        <f>data!AG66</f>
        <v>748036</v>
      </c>
      <c r="F144" s="14">
        <f>data!AH66</f>
        <v>0</v>
      </c>
      <c r="G144" s="14">
        <f>data!AI66</f>
        <v>284</v>
      </c>
      <c r="H144" s="14">
        <f>data!AJ66</f>
        <v>0</v>
      </c>
      <c r="I144" s="14">
        <f>data!AK66</f>
        <v>297699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51089</v>
      </c>
      <c r="D145" s="14">
        <f>data!AF67</f>
        <v>0</v>
      </c>
      <c r="E145" s="14">
        <f>data!AG67</f>
        <v>127521</v>
      </c>
      <c r="F145" s="14">
        <f>data!AH67</f>
        <v>0</v>
      </c>
      <c r="G145" s="14">
        <f>data!AI67</f>
        <v>22051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6495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45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3514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1129881</v>
      </c>
      <c r="D149" s="14">
        <f>data!AF71</f>
        <v>0</v>
      </c>
      <c r="E149" s="14">
        <f>data!AG71</f>
        <v>7027581</v>
      </c>
      <c r="F149" s="14">
        <f>data!AH71</f>
        <v>0</v>
      </c>
      <c r="G149" s="14">
        <f>data!AI71</f>
        <v>998053</v>
      </c>
      <c r="H149" s="14">
        <f>data!AJ71</f>
        <v>0</v>
      </c>
      <c r="I149" s="14">
        <f>data!AK71</f>
        <v>298206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493470</v>
      </c>
      <c r="D151" s="48">
        <f>+data!M697</f>
        <v>0</v>
      </c>
      <c r="E151" s="48">
        <f>+data!M698</f>
        <v>2815001</v>
      </c>
      <c r="F151" s="48">
        <f>+data!M699</f>
        <v>0</v>
      </c>
      <c r="G151" s="48">
        <f>+data!M700</f>
        <v>350751</v>
      </c>
      <c r="H151" s="48">
        <f>+data!M701</f>
        <v>0</v>
      </c>
      <c r="I151" s="48">
        <f>+data!M702</f>
        <v>80621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1089320</v>
      </c>
      <c r="D152" s="14">
        <f>data!AF73</f>
        <v>0</v>
      </c>
      <c r="E152" s="14">
        <f>data!AG73</f>
        <v>4904303</v>
      </c>
      <c r="F152" s="14">
        <f>data!AH73</f>
        <v>0</v>
      </c>
      <c r="G152" s="14">
        <f>data!AI73</f>
        <v>21001</v>
      </c>
      <c r="H152" s="14">
        <f>data!AJ73</f>
        <v>0</v>
      </c>
      <c r="I152" s="14">
        <f>data!AK73</f>
        <v>461431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2426351.5</v>
      </c>
      <c r="D153" s="14">
        <f>data!AF74</f>
        <v>0</v>
      </c>
      <c r="E153" s="14">
        <f>data!AG74</f>
        <v>36070218</v>
      </c>
      <c r="F153" s="14">
        <f>data!AH74</f>
        <v>0</v>
      </c>
      <c r="G153" s="14">
        <f>data!AI74</f>
        <v>4082987</v>
      </c>
      <c r="H153" s="14">
        <f>data!AJ74</f>
        <v>0</v>
      </c>
      <c r="I153" s="14">
        <f>data!AK74</f>
        <v>637083.16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3515671.5</v>
      </c>
      <c r="D154" s="14">
        <f>data!AF75</f>
        <v>0</v>
      </c>
      <c r="E154" s="14">
        <f>data!AG75</f>
        <v>40974521</v>
      </c>
      <c r="F154" s="14">
        <f>data!AH75</f>
        <v>0</v>
      </c>
      <c r="G154" s="14">
        <f>data!AI75</f>
        <v>4103988</v>
      </c>
      <c r="H154" s="14">
        <f>data!AJ75</f>
        <v>0</v>
      </c>
      <c r="I154" s="14">
        <f>data!AK75</f>
        <v>1098514.1600000001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6115</v>
      </c>
      <c r="D156" s="14">
        <f>data!AF76</f>
        <v>0</v>
      </c>
      <c r="E156" s="14">
        <f>data!AG76</f>
        <v>15933</v>
      </c>
      <c r="F156" s="14">
        <f>data!AH76</f>
        <v>0</v>
      </c>
      <c r="G156" s="14">
        <f>data!AI76</f>
        <v>3092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2764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1972</v>
      </c>
      <c r="D158" s="14">
        <f>data!AF78</f>
        <v>0</v>
      </c>
      <c r="E158" s="14">
        <f>data!AG78</f>
        <v>5138</v>
      </c>
      <c r="F158" s="14">
        <f>data!AH78</f>
        <v>0</v>
      </c>
      <c r="G158" s="14">
        <f>data!AI78</f>
        <v>997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11863</v>
      </c>
      <c r="D159" s="14">
        <f>data!AF79</f>
        <v>0</v>
      </c>
      <c r="E159" s="14">
        <f>data!AG79</f>
        <v>147184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11.540000000000001</v>
      </c>
      <c r="D160" s="26">
        <f>data!AF80</f>
        <v>0</v>
      </c>
      <c r="E160" s="26">
        <f>data!AG80</f>
        <v>40.22</v>
      </c>
      <c r="F160" s="26">
        <f>data!AH80</f>
        <v>0</v>
      </c>
      <c r="G160" s="26">
        <f>data!AI80</f>
        <v>6.43</v>
      </c>
      <c r="H160" s="26">
        <f>data!AJ80</f>
        <v>0</v>
      </c>
      <c r="I160" s="26">
        <f>data!AK80</f>
        <v>3.08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Grays Harbor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5915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47004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2.09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79.852115384615374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9705216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1581594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-398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5478548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763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479196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93395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642669</v>
      </c>
      <c r="D176" s="14">
        <f>data!AM66</f>
        <v>0</v>
      </c>
      <c r="E176" s="14">
        <f>data!AN66</f>
        <v>0</v>
      </c>
      <c r="F176" s="14">
        <f>data!AO66</f>
        <v>4200</v>
      </c>
      <c r="G176" s="14">
        <f>data!AP66</f>
        <v>963387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2208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193740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100207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171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429560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645413</v>
      </c>
      <c r="D181" s="14">
        <f>data!AM71</f>
        <v>0</v>
      </c>
      <c r="E181" s="14">
        <f>data!AN71</f>
        <v>0</v>
      </c>
      <c r="F181" s="14">
        <f>data!AO71</f>
        <v>4200</v>
      </c>
      <c r="G181" s="14">
        <f>data!AP71</f>
        <v>19024843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123379</v>
      </c>
      <c r="D183" s="48">
        <f>+data!M704</f>
        <v>0</v>
      </c>
      <c r="E183" s="48">
        <f>+data!M705</f>
        <v>0</v>
      </c>
      <c r="F183" s="48">
        <f>+data!M706</f>
        <v>143448</v>
      </c>
      <c r="G183" s="48">
        <f>+data!M707</f>
        <v>3446278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663023</v>
      </c>
      <c r="D184" s="14">
        <f>data!AM73</f>
        <v>0</v>
      </c>
      <c r="E184" s="14">
        <f>data!AN73</f>
        <v>0</v>
      </c>
      <c r="F184" s="14">
        <f>data!AO73</f>
        <v>1377886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996947.6</v>
      </c>
      <c r="D185" s="14">
        <f>data!AM74</f>
        <v>0</v>
      </c>
      <c r="E185" s="14">
        <f>data!AN74</f>
        <v>0</v>
      </c>
      <c r="F185" s="14">
        <f>data!AO74</f>
        <v>3580772</v>
      </c>
      <c r="G185" s="14">
        <f>data!AP74</f>
        <v>14163864.18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1659970.6</v>
      </c>
      <c r="D186" s="14">
        <f>data!AM75</f>
        <v>0</v>
      </c>
      <c r="E186" s="14">
        <f>data!AN75</f>
        <v>0</v>
      </c>
      <c r="F186" s="14">
        <f>data!AO75</f>
        <v>4958658</v>
      </c>
      <c r="G186" s="14">
        <f>data!AP75</f>
        <v>14163864.18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331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29042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89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107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9365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2.09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79.852115384615374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Grays Harbor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47050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8.84</v>
      </c>
      <c r="G202" s="26">
        <f>data!AW60</f>
        <v>0</v>
      </c>
      <c r="H202" s="26">
        <f>data!AX60</f>
        <v>0</v>
      </c>
      <c r="I202" s="26">
        <f>data!AY60</f>
        <v>13.14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790090</v>
      </c>
      <c r="G203" s="14">
        <f>data!AW61</f>
        <v>0</v>
      </c>
      <c r="H203" s="14">
        <f>data!AX61</f>
        <v>0</v>
      </c>
      <c r="I203" s="14">
        <f>data!AY61</f>
        <v>527087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276978</v>
      </c>
      <c r="G204" s="14">
        <f>data!AW62</f>
        <v>0</v>
      </c>
      <c r="H204" s="14">
        <f>data!AX62</f>
        <v>0</v>
      </c>
      <c r="I204" s="14">
        <f>data!AY62</f>
        <v>196496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-700</v>
      </c>
      <c r="G205" s="14">
        <f>data!AW63</f>
        <v>0</v>
      </c>
      <c r="H205" s="14">
        <f>data!AX63</f>
        <v>0</v>
      </c>
      <c r="I205" s="14">
        <f>data!AY63</f>
        <v>20197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186986</v>
      </c>
      <c r="G206" s="14">
        <f>data!AW64</f>
        <v>0</v>
      </c>
      <c r="H206" s="14">
        <f>data!AX64</f>
        <v>0</v>
      </c>
      <c r="I206" s="14">
        <f>data!AY64</f>
        <v>343363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801943</v>
      </c>
      <c r="G208" s="14">
        <f>data!AW66</f>
        <v>0</v>
      </c>
      <c r="H208" s="14">
        <f>data!AX66</f>
        <v>0</v>
      </c>
      <c r="I208" s="14">
        <f>data!AY66</f>
        <v>155441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75242</v>
      </c>
      <c r="G209" s="14">
        <f>data!AW67</f>
        <v>0</v>
      </c>
      <c r="H209" s="14">
        <f>data!AX67</f>
        <v>0</v>
      </c>
      <c r="I209" s="14">
        <f>data!AY67</f>
        <v>57821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12837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1098</v>
      </c>
      <c r="G211" s="14">
        <f>data!AW69</f>
        <v>0</v>
      </c>
      <c r="H211" s="14">
        <f>data!AX69</f>
        <v>0</v>
      </c>
      <c r="I211" s="14">
        <f>data!AY69</f>
        <v>19986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2144474</v>
      </c>
      <c r="G213" s="14">
        <f>data!AW71</f>
        <v>0</v>
      </c>
      <c r="H213" s="14">
        <f>data!AX71</f>
        <v>0</v>
      </c>
      <c r="I213" s="14">
        <f>data!AY71</f>
        <v>1320391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620897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1714812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6235524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7950336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6445</v>
      </c>
      <c r="G220" s="14">
        <f>data!AW76</f>
        <v>0</v>
      </c>
      <c r="H220" s="14">
        <f>data!AX76</f>
        <v>0</v>
      </c>
      <c r="I220" s="85">
        <f>data!AY76</f>
        <v>7362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2078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13321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Grays Harbor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296139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6.26</v>
      </c>
      <c r="H234" s="26">
        <f>data!BE60</f>
        <v>14.02</v>
      </c>
      <c r="I234" s="26">
        <f>data!BF60</f>
        <v>26.049999999999997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315376</v>
      </c>
      <c r="H235" s="14">
        <f>data!BE61</f>
        <v>849382</v>
      </c>
      <c r="I235" s="14">
        <f>data!BF61</f>
        <v>1064350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110428</v>
      </c>
      <c r="H236" s="14">
        <f>data!BE62</f>
        <v>297887</v>
      </c>
      <c r="I236" s="14">
        <f>data!BF62</f>
        <v>372683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10054</v>
      </c>
      <c r="E238" s="14">
        <f>data!BB64</f>
        <v>-169</v>
      </c>
      <c r="F238" s="14">
        <f>data!BC64</f>
        <v>0</v>
      </c>
      <c r="G238" s="14">
        <f>data!BD64</f>
        <v>16754</v>
      </c>
      <c r="H238" s="14">
        <f>data!BE64</f>
        <v>5162</v>
      </c>
      <c r="I238" s="14">
        <f>data!BF64</f>
        <v>142898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961855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324348</v>
      </c>
      <c r="E240" s="14">
        <f>data!BB66</f>
        <v>3041</v>
      </c>
      <c r="F240" s="14">
        <f>data!BC66</f>
        <v>0</v>
      </c>
      <c r="G240" s="14">
        <f>data!BD66</f>
        <v>17244</v>
      </c>
      <c r="H240" s="14">
        <f>data!BE66</f>
        <v>427113</v>
      </c>
      <c r="I240" s="14">
        <f>data!BF66</f>
        <v>61565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7725</v>
      </c>
      <c r="E241" s="14">
        <f>data!BB67</f>
        <v>2075</v>
      </c>
      <c r="F241" s="14">
        <f>data!BC67</f>
        <v>0</v>
      </c>
      <c r="G241" s="14">
        <f>data!BD67</f>
        <v>17370</v>
      </c>
      <c r="H241" s="14">
        <f>data!BE67</f>
        <v>243048</v>
      </c>
      <c r="I241" s="14">
        <f>data!BF67</f>
        <v>15677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90</v>
      </c>
      <c r="H242" s="14">
        <f>data!BE68</f>
        <v>31322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368</v>
      </c>
      <c r="F243" s="14">
        <f>data!BC69</f>
        <v>0</v>
      </c>
      <c r="G243" s="14">
        <f>data!BD69</f>
        <v>1760</v>
      </c>
      <c r="H243" s="14">
        <f>data!BE69</f>
        <v>15696</v>
      </c>
      <c r="I243" s="14">
        <f>data!BF69</f>
        <v>376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342127</v>
      </c>
      <c r="E245" s="14">
        <f>data!BB71</f>
        <v>5315</v>
      </c>
      <c r="F245" s="14">
        <f>data!BC71</f>
        <v>0</v>
      </c>
      <c r="G245" s="14">
        <f>data!BD71</f>
        <v>479022</v>
      </c>
      <c r="H245" s="14">
        <f>data!BE71</f>
        <v>2831465</v>
      </c>
      <c r="I245" s="14">
        <f>data!BF71</f>
        <v>1657549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1158</v>
      </c>
      <c r="E252" s="85">
        <f>data!BB76</f>
        <v>311</v>
      </c>
      <c r="F252" s="85">
        <f>data!BC76</f>
        <v>0</v>
      </c>
      <c r="G252" s="85">
        <f>data!BD76</f>
        <v>2441</v>
      </c>
      <c r="H252" s="85">
        <f>data!BE76</f>
        <v>26845</v>
      </c>
      <c r="I252" s="85">
        <f>data!BF76</f>
        <v>2350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373</v>
      </c>
      <c r="E254" s="85">
        <f>data!BB78</f>
        <v>100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Grays Harbor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1.61</v>
      </c>
      <c r="D266" s="26">
        <f>data!BH60</f>
        <v>9.5399999999999991</v>
      </c>
      <c r="E266" s="26">
        <f>data!BI60</f>
        <v>0</v>
      </c>
      <c r="F266" s="26">
        <f>data!BJ60</f>
        <v>7.2799999999999994</v>
      </c>
      <c r="G266" s="26">
        <f>data!BK60</f>
        <v>4.43</v>
      </c>
      <c r="H266" s="26">
        <f>data!BL60</f>
        <v>15.77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74553</v>
      </c>
      <c r="D267" s="14">
        <f>data!BH61</f>
        <v>802720</v>
      </c>
      <c r="E267" s="14">
        <f>data!BI61</f>
        <v>0</v>
      </c>
      <c r="F267" s="14">
        <f>data!BJ61</f>
        <v>506543</v>
      </c>
      <c r="G267" s="14">
        <f>data!BK61</f>
        <v>331315</v>
      </c>
      <c r="H267" s="14">
        <f>data!BL61</f>
        <v>711287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25908</v>
      </c>
      <c r="D268" s="14">
        <f>data!BH62</f>
        <v>284639</v>
      </c>
      <c r="E268" s="14">
        <f>data!BI62</f>
        <v>0</v>
      </c>
      <c r="F268" s="14">
        <f>data!BJ62</f>
        <v>176156</v>
      </c>
      <c r="G268" s="14">
        <f>data!BK62</f>
        <v>109582</v>
      </c>
      <c r="H268" s="14">
        <f>data!BL62</f>
        <v>250139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119202</v>
      </c>
      <c r="E269" s="14">
        <f>data!BI63</f>
        <v>0</v>
      </c>
      <c r="F269" s="14">
        <f>data!BJ63</f>
        <v>14666</v>
      </c>
      <c r="G269" s="14">
        <f>data!BK63</f>
        <v>9700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64599</v>
      </c>
      <c r="E270" s="14">
        <f>data!BI64</f>
        <v>0</v>
      </c>
      <c r="F270" s="14">
        <f>data!BJ64</f>
        <v>2327</v>
      </c>
      <c r="G270" s="14">
        <f>data!BK64</f>
        <v>2128</v>
      </c>
      <c r="H270" s="14">
        <f>data!BL64</f>
        <v>35331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-17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1140</v>
      </c>
      <c r="D272" s="14">
        <f>data!BH66</f>
        <v>1066761</v>
      </c>
      <c r="E272" s="14">
        <f>data!BI66</f>
        <v>0</v>
      </c>
      <c r="F272" s="14">
        <f>data!BJ66</f>
        <v>80097</v>
      </c>
      <c r="G272" s="14">
        <f>data!BK66</f>
        <v>2778790</v>
      </c>
      <c r="H272" s="14">
        <f>data!BL66</f>
        <v>74681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1741</v>
      </c>
      <c r="D273" s="14">
        <f>data!BH67</f>
        <v>294193</v>
      </c>
      <c r="E273" s="14">
        <f>data!BI67</f>
        <v>0</v>
      </c>
      <c r="F273" s="14">
        <f>data!BJ67</f>
        <v>24170</v>
      </c>
      <c r="G273" s="14">
        <f>data!BK67</f>
        <v>46064</v>
      </c>
      <c r="H273" s="14">
        <f>data!BL67</f>
        <v>13096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3626</v>
      </c>
      <c r="D274" s="14">
        <f>data!BH68</f>
        <v>171378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21682</v>
      </c>
      <c r="D275" s="14">
        <f>data!BH69</f>
        <v>207949</v>
      </c>
      <c r="E275" s="14">
        <f>data!BI69</f>
        <v>0</v>
      </c>
      <c r="F275" s="14">
        <f>data!BJ69</f>
        <v>24380</v>
      </c>
      <c r="G275" s="14">
        <f>data!BK69</f>
        <v>400569</v>
      </c>
      <c r="H275" s="14">
        <f>data!BL69</f>
        <v>357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128650</v>
      </c>
      <c r="D277" s="14">
        <f>data!BH71</f>
        <v>3011424</v>
      </c>
      <c r="E277" s="14">
        <f>data!BI71</f>
        <v>0</v>
      </c>
      <c r="F277" s="14">
        <f>data!BJ71</f>
        <v>828339</v>
      </c>
      <c r="G277" s="14">
        <f>data!BK71</f>
        <v>3678148</v>
      </c>
      <c r="H277" s="14">
        <f>data!BL71</f>
        <v>1084891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261</v>
      </c>
      <c r="D284" s="85">
        <f>data!BH76</f>
        <v>3573</v>
      </c>
      <c r="E284" s="85">
        <f>data!BI76</f>
        <v>0</v>
      </c>
      <c r="F284" s="85">
        <f>data!BJ76</f>
        <v>2429</v>
      </c>
      <c r="G284" s="85">
        <f>data!BK76</f>
        <v>3894</v>
      </c>
      <c r="H284" s="85">
        <f>data!BL76</f>
        <v>1251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1152</v>
      </c>
      <c r="E286" s="85">
        <f>data!BI78</f>
        <v>0</v>
      </c>
      <c r="F286" s="209" t="str">
        <f>IF(data!BJ78&gt;0,data!BJ78,"")</f>
        <v>x</v>
      </c>
      <c r="G286" s="85">
        <f>data!BK78</f>
        <v>1256</v>
      </c>
      <c r="H286" s="85">
        <f>data!BL78</f>
        <v>403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Grays Harbor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7.77</v>
      </c>
      <c r="D298" s="26">
        <f>data!BO60</f>
        <v>0</v>
      </c>
      <c r="E298" s="26">
        <f>data!BP60</f>
        <v>0.76</v>
      </c>
      <c r="F298" s="26">
        <f>data!BQ60</f>
        <v>0</v>
      </c>
      <c r="G298" s="26">
        <f>data!BR60</f>
        <v>2.68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1097658</v>
      </c>
      <c r="D299" s="14">
        <f>data!BO61</f>
        <v>0</v>
      </c>
      <c r="E299" s="14">
        <f>data!BP61</f>
        <v>75733</v>
      </c>
      <c r="F299" s="14">
        <f>data!BQ61</f>
        <v>0</v>
      </c>
      <c r="G299" s="14">
        <f>data!BR61</f>
        <v>248820</v>
      </c>
      <c r="H299" s="14">
        <f>data!BS61</f>
        <v>51957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395219</v>
      </c>
      <c r="D300" s="14">
        <f>data!BO62</f>
        <v>0</v>
      </c>
      <c r="E300" s="14">
        <f>data!BP62</f>
        <v>30061</v>
      </c>
      <c r="F300" s="14">
        <f>data!BQ62</f>
        <v>0</v>
      </c>
      <c r="G300" s="14">
        <f>data!BR62</f>
        <v>83971</v>
      </c>
      <c r="H300" s="14">
        <f>data!BS62</f>
        <v>18637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781681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56698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26006</v>
      </c>
      <c r="D302" s="14">
        <f>data!BO64</f>
        <v>0</v>
      </c>
      <c r="E302" s="14">
        <f>data!BP64</f>
        <v>1434</v>
      </c>
      <c r="F302" s="14">
        <f>data!BQ64</f>
        <v>0</v>
      </c>
      <c r="G302" s="14">
        <f>data!BR64</f>
        <v>1825</v>
      </c>
      <c r="H302" s="14">
        <f>data!BS64</f>
        <v>3479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16488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490925</v>
      </c>
      <c r="D304" s="14">
        <f>data!BO66</f>
        <v>0</v>
      </c>
      <c r="E304" s="14">
        <f>data!BP66</f>
        <v>45078</v>
      </c>
      <c r="F304" s="14">
        <f>data!BQ66</f>
        <v>0</v>
      </c>
      <c r="G304" s="14">
        <f>data!BR66</f>
        <v>23529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641723</v>
      </c>
      <c r="D305" s="14">
        <f>data!BO67</f>
        <v>0</v>
      </c>
      <c r="E305" s="14">
        <f>data!BP67</f>
        <v>2468</v>
      </c>
      <c r="F305" s="14">
        <f>data!BQ67</f>
        <v>0</v>
      </c>
      <c r="G305" s="14">
        <f>data!BR67</f>
        <v>8592</v>
      </c>
      <c r="H305" s="14">
        <f>data!BS67</f>
        <v>5322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459</v>
      </c>
      <c r="D306" s="14">
        <f>data!BO68</f>
        <v>0</v>
      </c>
      <c r="E306" s="14">
        <f>data!BP68</f>
        <v>267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308958</v>
      </c>
      <c r="D307" s="14">
        <f>data!BO69</f>
        <v>0</v>
      </c>
      <c r="E307" s="14">
        <f>data!BP69</f>
        <v>150976</v>
      </c>
      <c r="F307" s="14">
        <f>data!BQ69</f>
        <v>0</v>
      </c>
      <c r="G307" s="14">
        <f>data!BR69</f>
        <v>41195</v>
      </c>
      <c r="H307" s="14">
        <f>data!BS69</f>
        <v>756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3759117</v>
      </c>
      <c r="D309" s="14">
        <f>data!BO71</f>
        <v>0</v>
      </c>
      <c r="E309" s="14">
        <f>data!BP71</f>
        <v>306017</v>
      </c>
      <c r="F309" s="14">
        <f>data!BQ71</f>
        <v>0</v>
      </c>
      <c r="G309" s="14">
        <f>data!BR71</f>
        <v>464630</v>
      </c>
      <c r="H309" s="14">
        <f>data!BS71</f>
        <v>80151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82910</v>
      </c>
      <c r="D316" s="85">
        <f>data!BO76</f>
        <v>0</v>
      </c>
      <c r="E316" s="85">
        <f>data!BP76</f>
        <v>370</v>
      </c>
      <c r="F316" s="85">
        <f>data!BQ76</f>
        <v>0</v>
      </c>
      <c r="G316" s="85">
        <f>data!BR76</f>
        <v>1288</v>
      </c>
      <c r="H316" s="85">
        <f>data!BS76</f>
        <v>749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242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Grays Harbor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6.68</v>
      </c>
      <c r="E330" s="26">
        <f>data!BW60</f>
        <v>2.0099999999999998</v>
      </c>
      <c r="F330" s="26">
        <f>data!BX60</f>
        <v>0</v>
      </c>
      <c r="G330" s="26">
        <f>data!BY60</f>
        <v>20.090000000000003</v>
      </c>
      <c r="H330" s="26">
        <f>data!BZ60</f>
        <v>0</v>
      </c>
      <c r="I330" s="26">
        <f>data!CA60</f>
        <v>2.6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207512</v>
      </c>
      <c r="E331" s="86">
        <f>data!BW61</f>
        <v>119165</v>
      </c>
      <c r="F331" s="86">
        <f>data!BX61</f>
        <v>0</v>
      </c>
      <c r="G331" s="86">
        <f>data!BY61</f>
        <v>1306991</v>
      </c>
      <c r="H331" s="86">
        <f>data!BZ61</f>
        <v>0</v>
      </c>
      <c r="I331" s="86">
        <f>data!CA61</f>
        <v>231841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73661</v>
      </c>
      <c r="E332" s="86">
        <f>data!BW62</f>
        <v>42274</v>
      </c>
      <c r="F332" s="86">
        <f>data!BX62</f>
        <v>0</v>
      </c>
      <c r="G332" s="86">
        <f>data!BY62</f>
        <v>552191</v>
      </c>
      <c r="H332" s="86">
        <f>data!BZ62</f>
        <v>0</v>
      </c>
      <c r="I332" s="86">
        <f>data!CA62</f>
        <v>82330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262300</v>
      </c>
      <c r="E333" s="86">
        <f>data!BW63</f>
        <v>0</v>
      </c>
      <c r="F333" s="86">
        <f>data!BX63</f>
        <v>0</v>
      </c>
      <c r="G333" s="86">
        <f>data!BY63</f>
        <v>258883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4229</v>
      </c>
      <c r="E334" s="86">
        <f>data!BW64</f>
        <v>5247</v>
      </c>
      <c r="F334" s="86">
        <f>data!BX64</f>
        <v>0</v>
      </c>
      <c r="G334" s="86">
        <f>data!BY64</f>
        <v>3111</v>
      </c>
      <c r="H334" s="86">
        <f>data!BZ64</f>
        <v>0</v>
      </c>
      <c r="I334" s="86">
        <f>data!CA64</f>
        <v>6271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470051</v>
      </c>
      <c r="E336" s="86">
        <f>data!BW66</f>
        <v>70383</v>
      </c>
      <c r="F336" s="86">
        <f>data!BX66</f>
        <v>0</v>
      </c>
      <c r="G336" s="86">
        <f>data!BY66</f>
        <v>111441</v>
      </c>
      <c r="H336" s="86">
        <f>data!BZ66</f>
        <v>0</v>
      </c>
      <c r="I336" s="86">
        <f>data!CA66</f>
        <v>30813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81207</v>
      </c>
      <c r="E337" s="86">
        <f>data!BW67</f>
        <v>3015</v>
      </c>
      <c r="F337" s="86">
        <f>data!BX67</f>
        <v>0</v>
      </c>
      <c r="G337" s="86">
        <f>data!BY67</f>
        <v>5293</v>
      </c>
      <c r="H337" s="86">
        <f>data!BZ67</f>
        <v>0</v>
      </c>
      <c r="I337" s="86">
        <f>data!CA67</f>
        <v>13026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183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23760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16628</v>
      </c>
      <c r="E339" s="86">
        <f>data!BW69</f>
        <v>1749</v>
      </c>
      <c r="F339" s="86">
        <f>data!BX69</f>
        <v>0</v>
      </c>
      <c r="G339" s="86">
        <f>data!BY69</f>
        <v>12802</v>
      </c>
      <c r="H339" s="86">
        <f>data!BZ69</f>
        <v>0</v>
      </c>
      <c r="I339" s="86">
        <f>data!CA69</f>
        <v>-6243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1115771</v>
      </c>
      <c r="E341" s="14">
        <f>data!BW71</f>
        <v>241833</v>
      </c>
      <c r="F341" s="14">
        <f>data!BX71</f>
        <v>0</v>
      </c>
      <c r="G341" s="14">
        <f>data!BY71</f>
        <v>2250712</v>
      </c>
      <c r="H341" s="14">
        <f>data!BZ71</f>
        <v>0</v>
      </c>
      <c r="I341" s="14">
        <f>data!CA71</f>
        <v>381798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10871</v>
      </c>
      <c r="E348" s="85">
        <f>data!BW76</f>
        <v>452</v>
      </c>
      <c r="F348" s="85">
        <f>data!BX76</f>
        <v>0</v>
      </c>
      <c r="G348" s="85">
        <f>data!BY76</f>
        <v>552</v>
      </c>
      <c r="H348" s="85">
        <f>data!BZ76</f>
        <v>0</v>
      </c>
      <c r="I348" s="85">
        <f>data!CA76</f>
        <v>1656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3505</v>
      </c>
      <c r="E350" s="85">
        <f>data!BW78</f>
        <v>146</v>
      </c>
      <c r="F350" s="85">
        <f>data!BX78</f>
        <v>0</v>
      </c>
      <c r="G350" s="85">
        <f>data!BY78</f>
        <v>178</v>
      </c>
      <c r="H350" s="85">
        <f>data!BZ78</f>
        <v>0</v>
      </c>
      <c r="I350" s="85">
        <f>data!CA78</f>
        <v>534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Grays Harbor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522.08211538461524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41392496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12829536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12397875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10432753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1104514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14109134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3268262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1016691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4217213</v>
      </c>
      <c r="F371" s="215"/>
      <c r="G371" s="215"/>
      <c r="H371" s="215"/>
      <c r="I371" s="86">
        <f>data!CE69</f>
        <v>6335780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1699634</v>
      </c>
      <c r="F372" s="216"/>
      <c r="G372" s="216"/>
      <c r="H372" s="216"/>
      <c r="I372" s="14">
        <f>-data!CE70</f>
        <v>-1699634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0</v>
      </c>
      <c r="E373" s="86">
        <f>data!CD71</f>
        <v>2517579</v>
      </c>
      <c r="F373" s="215"/>
      <c r="G373" s="215"/>
      <c r="H373" s="215"/>
      <c r="I373" s="14">
        <f>data!CE71</f>
        <v>101187407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-3397139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120679745.09999999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246676900.00999996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367356645.11000001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296139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47050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54782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502678.68000000005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371.55211538461532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2020-06-16T15:33:16Z</cp:lastPrinted>
  <dcterms:created xsi:type="dcterms:W3CDTF">1999-06-02T22:01:56Z</dcterms:created>
  <dcterms:modified xsi:type="dcterms:W3CDTF">2020-11-20T21:45:40Z</dcterms:modified>
</cp:coreProperties>
</file>